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olivia\Documents\EPS_Models by Region\RMI\New Mexico\NM-eps\"/>
    </mc:Choice>
  </mc:AlternateContent>
  <xr:revisionPtr revIDLastSave="0" documentId="13_ncr:1_{83B96ECD-D2A8-4212-A873-7AB75448FCD9}" xr6:coauthVersionLast="47" xr6:coauthVersionMax="47" xr10:uidLastSave="{00000000-0000-0000-0000-000000000000}"/>
  <bookViews>
    <workbookView xWindow="380" yWindow="380" windowWidth="15300" windowHeight="13250" firstSheet="9"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externalReferences>
    <externalReference r:id="rId19"/>
  </externalReferences>
  <definedNames>
    <definedName name="_xlnm._FilterDatabase" localSheetId="5" hidden="1">PolicyLevers!$A$1:$R$1163</definedName>
    <definedName name="_xlnm._FilterDatabase" localSheetId="7"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6" i="3" l="1" a="1"/>
  <c r="L86" i="3" s="1"/>
  <c r="R29" i="4"/>
  <c r="S29" i="4"/>
  <c r="T29" i="4"/>
  <c r="U29" i="4"/>
  <c r="V29" i="4"/>
  <c r="W29" i="4"/>
  <c r="M87" i="3" l="1" a="1"/>
  <c r="M87" i="3" s="1"/>
  <c r="D78" i="3" a="1"/>
  <c r="D78" i="3" s="1"/>
  <c r="AV6" i="3"/>
  <c r="M3" i="20" l="1"/>
  <c r="N3" i="20" s="1"/>
  <c r="L3" i="20"/>
  <c r="M2" i="20"/>
  <c r="N2" i="20" s="1"/>
  <c r="L2" i="20"/>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P914" i="19" s="1"/>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917" i="19" l="1"/>
  <c r="P603" i="19"/>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L73" i="23" l="1"/>
  <c r="T73" i="23" s="1"/>
  <c r="L184" i="23"/>
  <c r="T184" i="23" s="1"/>
  <c r="U183" i="23" s="1"/>
  <c r="H6" i="2"/>
  <c r="D6" i="2" s="1"/>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F6" i="3"/>
  <c r="AY6" i="3"/>
  <c r="AQ6" i="3"/>
  <c r="L956" i="23" s="1"/>
  <c r="T6" i="3"/>
  <c r="L6" i="3"/>
  <c r="D6" i="3"/>
  <c r="AX6" i="3"/>
  <c r="S6" i="3"/>
  <c r="K6" i="3"/>
  <c r="C6" i="3"/>
  <c r="P329" i="5"/>
  <c r="AR6" i="3"/>
  <c r="M6" i="3"/>
  <c r="E6" i="3"/>
  <c r="P71" i="5"/>
  <c r="AW6" i="3"/>
  <c r="R6" i="3"/>
  <c r="J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T217" i="23" s="1"/>
  <c r="U217" i="23" s="1"/>
  <c r="P182" i="19"/>
  <c r="P174" i="19"/>
  <c r="P177" i="19"/>
  <c r="P176" i="19"/>
  <c r="P187" i="19"/>
  <c r="P179" i="19"/>
  <c r="P186" i="19"/>
  <c r="P173" i="19"/>
  <c r="P178" i="19"/>
  <c r="P172" i="19"/>
  <c r="P183" i="19"/>
  <c r="P175" i="19"/>
  <c r="L220" i="23"/>
  <c r="T220" i="23" s="1"/>
  <c r="L142" i="23"/>
  <c r="T142" i="23" s="1"/>
  <c r="P185" i="19"/>
  <c r="P181" i="19"/>
  <c r="L137" i="23"/>
  <c r="T137" i="23" s="1"/>
  <c r="P184" i="19"/>
  <c r="T956" i="23"/>
  <c r="U956" i="23" s="1"/>
  <c r="T80" i="23"/>
  <c r="U79"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L139" i="23"/>
  <c r="T139" i="23" s="1"/>
  <c r="U149" i="23"/>
  <c r="P553" i="5"/>
  <c r="P547" i="5"/>
  <c r="P76" i="5"/>
  <c r="P64" i="5"/>
  <c r="P546" i="5"/>
  <c r="P223" i="5"/>
  <c r="P206" i="5"/>
  <c r="P213" i="5" s="1"/>
  <c r="P134" i="5"/>
  <c r="P129" i="5"/>
  <c r="D10" i="10"/>
  <c r="L87" i="3" a="1"/>
  <c r="L87" i="3" s="1"/>
  <c r="K86" i="3" a="1"/>
  <c r="K86" i="3" s="1"/>
  <c r="N87" i="3" a="1"/>
  <c r="N87" i="3" s="1"/>
  <c r="P86" i="3" a="1"/>
  <c r="P86" i="3" s="1"/>
  <c r="Q87" i="3" a="1"/>
  <c r="Q87" i="3" s="1"/>
  <c r="N86" i="3" a="1"/>
  <c r="N86"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L951" i="23" s="1"/>
  <c r="T951" i="23" s="1"/>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T240" i="23"/>
  <c r="T250" i="23"/>
  <c r="P137" i="19"/>
  <c r="T241" i="23"/>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<sst xmlns="http://schemas.openxmlformats.org/spreadsheetml/2006/main" count="32064" uniqueCount="2374">
  <si>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</si>
  <si>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</si>
  <si>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</si>
  <si>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</si>
  <si>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</si>
  <si>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</si>
  <si>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</si>
  <si>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</si>
  <si>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</si>
  <si>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</si>
  <si>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</si>
  <si>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</si>
  <si>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</si>
  <si>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</si>
  <si>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</si>
  <si>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</si>
  <si>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</si>
  <si>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</si>
  <si>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</si>
  <si>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</si>
  <si>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</si>
  <si>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</si>
  <si>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</si>
  <si>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</si>
  <si>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</si>
  <si>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</si>
  <si>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</si>
  <si>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</si>
  <si>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</si>
  <si>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</si>
  <si>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</si>
  <si>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</si>
  <si>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</si>
  <si>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</si>
  <si>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</si>
  <si>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</si>
  <si>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</si>
  <si>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</si>
  <si>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</si>
  <si>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</si>
  <si>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</si>
  <si>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</si>
  <si>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</si>
  <si>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</si>
  <si>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</si>
  <si>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</si>
  <si>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</si>
  <si>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</si>
  <si>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</si>
  <si>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</si>
  <si>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</si>
  <si>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</si>
  <si>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</si>
  <si>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</si>
  <si>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</si>
  <si>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</si>
  <si>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</si>
  <si>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</si>
  <si>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</si>
  <si>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</si>
  <si>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</si>
  <si>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</si>
  <si>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</si>
  <si>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</si>
  <si>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</si>
  <si>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</si>
  <si>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</si>
  <si>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</si>
  <si>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</si>
  <si>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</si>
  <si>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</si>
  <si>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</si>
  <si>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</si>
  <si>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</si>
  <si>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</si>
  <si>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</si>
  <si>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</si>
  <si>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</si>
  <si>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</si>
  <si>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</si>
  <si>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</si>
  <si>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</si>
  <si>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</si>
  <si>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</si>
  <si>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</si>
  <si>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</si>
  <si>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</si>
  <si>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</si>
  <si>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</si>
  <si>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</si>
  <si>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</si>
  <si>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</si>
  <si>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</si>
  <si>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</si>
  <si>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</si>
  <si>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</si>
  <si>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</si>
  <si>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</si>
  <si>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</si>
  <si>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</si>
  <si>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</si>
  <si>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</si>
  <si>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</si>
  <si>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</si>
  <si>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</si>
  <si>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</si>
  <si>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</si>
  <si>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</si>
  <si>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</si>
  <si>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</si>
  <si>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</si>
  <si>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</si>
  <si>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</si>
  <si>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</si>
  <si>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</si>
  <si>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</si>
  <si>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</si>
  <si>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</si>
  <si>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</si>
  <si>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</si>
  <si>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</si>
  <si>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</si>
  <si>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</si>
  <si>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</si>
  <si>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</si>
  <si>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</si>
  <si>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</si>
  <si>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</si>
  <si>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</si>
  <si>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</si>
  <si>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</si>
  <si>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</si>
  <si>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</si>
  <si>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</si>
  <si>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</si>
  <si>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</si>
  <si>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</si>
  <si>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</si>
  <si>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</si>
  <si>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</si>
  <si>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</si>
  <si>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</si>
  <si>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</si>
  <si>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</si>
  <si>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</si>
  <si>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</si>
  <si>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</si>
  <si>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</si>
  <si>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</si>
  <si>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</si>
  <si>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</si>
  <si>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</si>
  <si>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</si>
  <si>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</si>
  <si>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</si>
  <si>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</si>
  <si>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</si>
  <si>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</si>
  <si>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</si>
  <si>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</si>
  <si>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</si>
  <si>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</si>
  <si>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</si>
  <si>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</si>
  <si>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</si>
  <si>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</si>
  <si>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</si>
  <si>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</si>
  <si>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</si>
  <si>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</si>
  <si>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</si>
  <si>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</si>
  <si>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</si>
  <si>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</si>
  <si>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</si>
  <si>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</si>
  <si>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</si>
  <si>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</si>
  <si>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</si>
  <si>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</si>
  <si>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</si>
  <si>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</si>
  <si>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</si>
  <si>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</si>
  <si>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</si>
  <si>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</si>
  <si>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</si>
  <si>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</si>
  <si>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</si>
  <si>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</si>
  <si>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</si>
  <si>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</si>
  <si>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</si>
  <si>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</si>
  <si>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</si>
  <si>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</si>
  <si>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</si>
  <si>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</si>
  <si>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</si>
  <si>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</si>
  <si>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</si>
  <si>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</si>
  <si>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</si>
  <si>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</si>
  <si>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</si>
  <si>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</si>
  <si>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</si>
  <si>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</si>
  <si>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</si>
  <si>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</si>
  <si>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</si>
  <si>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</si>
  <si>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</si>
  <si>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</si>
  <si>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</si>
  <si>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</si>
  <si>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</si>
  <si>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</si>
  <si>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</si>
  <si>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</si>
  <si>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</si>
  <si>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</si>
  <si>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</si>
  <si>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</si>
  <si>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</si>
  <si>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</si>
  <si>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</si>
  <si>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</si>
  <si>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</si>
  <si>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</si>
  <si>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</si>
  <si>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</si>
  <si>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</si>
  <si>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</si>
  <si>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</si>
  <si>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</si>
  <si>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</si>
  <si>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</si>
  <si>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</si>
  <si>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</si>
  <si>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</si>
  <si>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</si>
  <si>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</si>
  <si>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</si>
  <si>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</si>
  <si>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</si>
  <si>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</si>
  <si>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</si>
  <si>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</si>
  <si>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</si>
  <si>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</si>
  <si>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</si>
  <si>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</si>
  <si>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</si>
  <si>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</si>
  <si>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</si>
  <si>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</si>
  <si>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</si>
  <si>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</si>
  <si>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</si>
  <si>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</si>
  <si>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</si>
  <si>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</si>
  <si>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</si>
  <si>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</si>
  <si>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</si>
  <si>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</si>
  <si>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</si>
  <si>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</si>
  <si>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</si>
  <si>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</si>
  <si>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</si>
  <si>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</si>
  <si>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</si>
  <si>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</si>
  <si>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</si>
  <si>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</si>
  <si>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</si>
  <si>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</si>
  <si>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</si>
  <si>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</si>
  <si>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</si>
  <si>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</si>
  <si>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</si>
  <si>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</si>
  <si>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</si>
  <si>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</si>
  <si>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</si>
  <si>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</si>
  <si>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</si>
  <si>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</si>
  <si>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</si>
  <si>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</si>
  <si>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</si>
  <si>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</si>
  <si>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</si>
  <si>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</si>
  <si>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</si>
  <si>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</si>
  <si>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</si>
  <si>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</si>
  <si>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</si>
  <si>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</si>
  <si>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</si>
  <si>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</si>
  <si>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</si>
  <si>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</si>
  <si>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</si>
  <si>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</si>
  <si>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</si>
  <si>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</si>
  <si>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</si>
  <si>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</si>
  <si>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</si>
  <si>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</si>
  <si>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</si>
  <si>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</si>
  <si>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</si>
  <si>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</si>
  <si>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</si>
  <si>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</si>
  <si>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</si>
  <si>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</si>
  <si>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</si>
  <si>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</si>
  <si>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</si>
  <si>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</si>
  <si>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</si>
  <si>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</si>
  <si>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</si>
  <si>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</si>
  <si>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</si>
  <si>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</si>
  <si>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</si>
  <si>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</si>
  <si>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</si>
  <si>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</si>
  <si>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</si>
  <si>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</si>
  <si>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</si>
  <si>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</si>
  <si>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</si>
  <si>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</si>
  <si>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</si>
  <si>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</si>
  <si>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</si>
  <si>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</si>
  <si>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</si>
  <si>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</si>
  <si>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</si>
  <si>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</si>
  <si>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</si>
  <si>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</si>
  <si>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</si>
  <si>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</si>
  <si>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</si>
  <si>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</si>
  <si>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</si>
  <si>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</si>
  <si>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</si>
  <si>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</si>
  <si>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</si>
  <si>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</si>
  <si>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</si>
  <si>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</si>
  <si>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</si>
  <si>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</si>
  <si>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</si>
  <si>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</si>
  <si>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</si>
  <si>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</si>
  <si>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</si>
  <si>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</si>
  <si>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</si>
  <si>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</si>
  <si>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</si>
  <si>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</si>
  <si>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</si>
  <si>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</si>
  <si>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</si>
  <si>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</si>
  <si>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</si>
  <si>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</si>
  <si>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</si>
  <si>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</si>
  <si>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</si>
  <si>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</si>
  <si>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</si>
  <si>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</si>
  <si>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</si>
  <si>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</si>
  <si>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</si>
  <si>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</si>
  <si>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</si>
  <si>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</si>
  <si>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</si>
  <si>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</si>
  <si>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</si>
  <si>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</si>
  <si>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</si>
  <si>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</si>
  <si>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</si>
  <si>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</si>
  <si>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</si>
  <si>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</si>
  <si>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</si>
  <si>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</si>
  <si>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</si>
  <si>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</si>
  <si>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</si>
  <si>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</si>
  <si>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</si>
  <si>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</si>
  <si>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</si>
  <si>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</si>
  <si>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</si>
  <si>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</si>
  <si>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</si>
  <si>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</si>
  <si>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</si>
  <si>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</si>
  <si>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</si>
  <si>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</si>
  <si>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</si>
  <si>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</si>
  <si>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</si>
  <si>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</si>
  <si>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</si>
  <si>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</si>
  <si>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</si>
  <si>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</si>
  <si>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</si>
  <si>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</si>
  <si>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</si>
  <si>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</si>
  <si>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</si>
  <si>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</si>
  <si>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</si>
  <si>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</si>
  <si>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</si>
  <si>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</si>
  <si>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</si>
  <si>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</si>
  <si>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</si>
  <si>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</si>
  <si>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</si>
  <si>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</si>
  <si>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</si>
  <si>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</si>
  <si>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</si>
  <si>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</si>
  <si>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</si>
  <si>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</si>
  <si>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</si>
  <si>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</si>
  <si>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</si>
  <si>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</si>
  <si>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</si>
  <si>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</si>
  <si>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</si>
  <si>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</si>
  <si>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</si>
  <si>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</si>
  <si>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</si>
  <si>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</si>
  <si>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</si>
  <si>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</si>
  <si>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</si>
  <si>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</si>
  <si>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</si>
  <si>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</si>
  <si>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</si>
  <si>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</si>
  <si>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</si>
  <si>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</si>
  <si>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</si>
  <si>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</si>
  <si>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</si>
  <si>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</si>
  <si>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</si>
  <si>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</si>
  <si>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</si>
  <si>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</si>
  <si>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</si>
  <si>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</si>
  <si>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</si>
  <si>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</si>
  <si>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</si>
  <si>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</si>
  <si>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</si>
  <si>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</si>
  <si>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</si>
  <si>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</si>
  <si>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</si>
  <si>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</si>
  <si>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</si>
  <si>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</si>
  <si>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</si>
  <si>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</si>
  <si>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</si>
  <si>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</si>
  <si>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</si>
  <si>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</si>
  <si>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</si>
  <si>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</si>
  <si>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</si>
  <si>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</si>
  <si>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</si>
  <si>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</si>
  <si>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</si>
  <si>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</si>
  <si>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</si>
  <si>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</si>
  <si>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</si>
  <si>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</si>
  <si>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</si>
  <si>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</si>
  <si>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</si>
  <si>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</si>
  <si>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</si>
  <si>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</si>
  <si>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</si>
  <si>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</si>
  <si>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</si>
  <si>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</si>
  <si>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</si>
  <si>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</si>
  <si>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</si>
  <si>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</si>
  <si>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</si>
  <si>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</si>
  <si>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</si>
  <si>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</si>
  <si>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</si>
  <si>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</si>
  <si>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</si>
  <si>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</si>
  <si>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</si>
  <si>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</si>
  <si>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</si>
  <si>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</si>
  <si>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</si>
  <si>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</si>
  <si>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</si>
  <si>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</si>
  <si>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</si>
  <si>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</si>
  <si>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</si>
  <si>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</si>
  <si>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</si>
  <si>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</si>
  <si>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</si>
  <si>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</si>
  <si>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</si>
  <si>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</si>
  <si>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</si>
  <si>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</si>
  <si>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</si>
  <si>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</si>
  <si>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</si>
  <si>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</si>
  <si>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</si>
  <si>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</si>
  <si>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</si>
  <si>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</si>
  <si>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</si>
  <si>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</si>
  <si>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</si>
  <si>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</si>
  <si>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</si>
  <si>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</si>
  <si>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</si>
  <si>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</si>
  <si>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</si>
  <si>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</si>
  <si>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</si>
  <si>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</si>
  <si>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</si>
  <si>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</si>
  <si>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</si>
  <si>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</si>
  <si>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</si>
  <si>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</si>
  <si>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</si>
  <si>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</si>
  <si>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</si>
  <si>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</si>
  <si>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</si>
  <si>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</si>
  <si>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</si>
  <si>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</si>
  <si>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</si>
  <si>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</si>
  <si>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</si>
  <si>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</si>
  <si>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</si>
  <si>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</si>
  <si>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</si>
  <si>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</si>
  <si>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</si>
  <si>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</si>
  <si>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</si>
  <si>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</si>
  <si>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</si>
  <si>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</si>
  <si>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</si>
  <si>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</si>
  <si>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</si>
  <si>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</si>
  <si>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</si>
  <si>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</si>
  <si>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</si>
  <si>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</si>
  <si>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</si>
  <si>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</si>
  <si>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</si>
  <si>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</si>
  <si>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</si>
  <si>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</si>
  <si>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</si>
  <si>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</si>
  <si>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</si>
  <si>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</si>
  <si>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</si>
  <si>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</si>
  <si>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</si>
  <si>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</si>
  <si>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</si>
  <si>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</si>
  <si>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</si>
  <si>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</si>
  <si>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</si>
  <si>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</si>
  <si>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</si>
  <si>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</si>
  <si>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</si>
  <si>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</si>
  <si>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</si>
  <si>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</si>
  <si>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</si>
  <si>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</si>
  <si>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</si>
  <si>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</si>
  <si>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</si>
  <si>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</si>
  <si>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</si>
  <si>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</si>
  <si>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</si>
  <si>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</si>
  <si>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</si>
  <si>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</si>
  <si>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</si>
  <si>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</si>
  <si>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</si>
  <si>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</si>
  <si>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</si>
  <si>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</si>
  <si>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</si>
  <si>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</si>
  <si>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</si>
  <si>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</si>
  <si>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</si>
  <si>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</si>
  <si>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</si>
  <si>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</si>
  <si>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</si>
  <si>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</si>
  <si>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</si>
  <si>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</si>
  <si>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</si>
  <si>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</si>
  <si>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</si>
  <si>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</si>
  <si>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</si>
  <si>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</si>
  <si>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</si>
  <si>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</si>
  <si>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</si>
  <si>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</si>
  <si>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</si>
  <si>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</si>
  <si>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</si>
  <si>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</si>
  <si>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</si>
  <si>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</si>
  <si>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</si>
  <si>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</si>
  <si>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</si>
  <si>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</si>
  <si>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</si>
  <si>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</si>
  <si>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</si>
  <si>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</si>
  <si>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</si>
  <si>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</si>
  <si>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</si>
  <si>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</si>
  <si>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</si>
  <si>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</si>
  <si>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</si>
  <si>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</si>
  <si>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</si>
  <si>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</si>
  <si>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</si>
  <si>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</si>
  <si>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</si>
  <si>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</si>
  <si>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</si>
  <si>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</si>
  <si>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</si>
  <si>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</si>
  <si>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</si>
  <si>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</si>
  <si>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</si>
  <si>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</si>
  <si>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</si>
  <si>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</si>
  <si>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</si>
  <si>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</si>
  <si>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</si>
  <si>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</si>
  <si>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</si>
  <si>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</si>
  <si>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</si>
  <si>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</si>
  <si>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</si>
  <si>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</si>
  <si>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</si>
  <si>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</si>
  <si>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</si>
  <si>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</si>
  <si>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</si>
  <si>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</si>
  <si>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</si>
  <si>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</si>
  <si>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</si>
  <si>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</si>
  <si>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</si>
  <si>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</si>
  <si>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</si>
  <si>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</si>
  <si>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</si>
  <si>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</si>
  <si>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</si>
  <si>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</si>
  <si>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</si>
  <si>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</si>
  <si>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</si>
  <si>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</si>
  <si>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</si>
  <si>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</si>
  <si>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</si>
  <si>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</si>
  <si>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</si>
  <si>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</si>
  <si>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</si>
  <si>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</si>
  <si>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</si>
  <si>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</si>
  <si>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</si>
  <si>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</si>
  <si>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</si>
  <si>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</si>
  <si>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</si>
  <si>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</si>
  <si>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</si>
  <si>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</si>
  <si>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</si>
  <si>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</si>
  <si>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</si>
  <si>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</si>
  <si>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</si>
  <si>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</si>
  <si>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</si>
  <si>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</si>
  <si>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</si>
  <si>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</si>
  <si>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</si>
  <si>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</si>
  <si>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</si>
  <si>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</si>
  <si>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</si>
  <si>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</si>
  <si>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</si>
  <si>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</si>
  <si>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</si>
  <si>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</si>
  <si>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</si>
  <si>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</si>
  <si>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</si>
  <si>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</si>
  <si>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</si>
  <si>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</si>
  <si>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</si>
  <si>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</si>
  <si>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</si>
  <si>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</si>
  <si>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</si>
  <si>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</si>
  <si>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</si>
  <si>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</si>
  <si>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</si>
  <si>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</si>
  <si>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</si>
  <si>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</si>
  <si>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</si>
  <si>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</si>
  <si>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</si>
  <si>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</si>
  <si>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</si>
  <si>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</si>
  <si>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</si>
  <si>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</si>
  <si>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</si>
  <si>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</si>
  <si>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</si>
  <si>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</si>
  <si>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</si>
  <si>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</si>
  <si>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</si>
  <si>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</si>
  <si>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</si>
  <si>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</si>
  <si>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</si>
  <si>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</si>
  <si>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</si>
  <si>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</si>
  <si>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</si>
  <si>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</si>
  <si>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</si>
  <si>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</si>
  <si>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</si>
  <si>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</si>
  <si>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</si>
  <si>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</si>
  <si>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</si>
  <si>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</si>
  <si>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</si>
  <si>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</si>
  <si>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</si>
  <si>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</si>
  <si>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</si>
  <si>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</si>
  <si>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</si>
  <si>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</si>
  <si>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</si>
  <si>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</si>
  <si>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</si>
  <si>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</si>
  <si>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</si>
  <si>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</si>
  <si>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</si>
  <si>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</si>
  <si>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</si>
  <si>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</si>
  <si>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</si>
  <si>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</si>
  <si>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</si>
  <si>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</si>
  <si>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</si>
  <si>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</si>
  <si>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</si>
  <si>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</si>
  <si>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</si>
  <si>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</si>
  <si>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</si>
  <si>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</si>
  <si>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</si>
  <si>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</si>
  <si>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</si>
  <si>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</si>
  <si>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</si>
  <si>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</si>
  <si>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</si>
  <si>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</si>
  <si>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</si>
  <si>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</si>
  <si>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</si>
  <si>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</si>
  <si>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</si>
  <si>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</si>
  <si>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</si>
  <si>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</si>
  <si>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</si>
  <si>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</si>
  <si>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</si>
  <si>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</si>
  <si>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</si>
  <si>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</si>
  <si>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</si>
  <si>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</si>
  <si>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</si>
  <si>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</si>
  <si>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</si>
  <si>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</si>
  <si>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</si>
  <si>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</si>
  <si>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</si>
  <si>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</si>
  <si>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</si>
  <si>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</si>
  <si>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</si>
  <si>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</si>
  <si>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</si>
  <si>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</si>
  <si>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</si>
  <si>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</si>
  <si>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</si>
  <si>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</si>
  <si>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</si>
  <si>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</si>
  <si>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</si>
  <si>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</si>
  <si>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</si>
  <si>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</si>
  <si>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</si>
  <si>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</si>
  <si>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</si>
  <si>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</si>
  <si>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</si>
  <si>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</si>
  <si>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</si>
  <si>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</si>
  <si>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</si>
  <si>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</si>
  <si>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</si>
  <si>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</si>
  <si>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</si>
  <si>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</si>
  <si>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</si>
  <si>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</si>
  <si>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</si>
  <si>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</si>
  <si>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</si>
  <si>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</si>
  <si>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</si>
  <si>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</si>
  <si>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</si>
  <si>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</si>
  <si>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</si>
  <si>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</si>
  <si>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</si>
  <si>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</si>
  <si>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</si>
  <si>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</si>
  <si>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</si>
  <si>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</si>
  <si>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</si>
  <si>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</si>
  <si>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</si>
  <si>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</si>
  <si>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</si>
  <si>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</si>
  <si>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</si>
  <si>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</si>
  <si>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</si>
  <si>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</si>
  <si>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</si>
  <si>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</si>
  <si>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</si>
  <si>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</si>
  <si>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</si>
  <si>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</si>
  <si>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</si>
  <si>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</si>
  <si>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</si>
  <si>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</si>
  <si>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</si>
  <si>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</si>
  <si>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</si>
  <si>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</si>
  <si>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</si>
  <si>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</si>
  <si>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</si>
  <si>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</si>
  <si>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</si>
  <si>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</si>
  <si>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</si>
  <si>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</si>
  <si>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</si>
  <si>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</si>
  <si>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</si>
  <si>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</si>
  <si>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</si>
  <si>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</si>
  <si>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</si>
  <si>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</si>
  <si>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</si>
  <si>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</si>
  <si>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</si>
  <si>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</si>
  <si>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</si>
  <si>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</si>
  <si>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</si>
  <si>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</si>
  <si>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</si>
  <si>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</si>
  <si>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</si>
  <si>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</si>
  <si>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</si>
  <si>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</si>
  <si>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</si>
  <si>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</si>
  <si>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</si>
  <si>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</si>
  <si>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</si>
  <si>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</si>
  <si>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</si>
  <si>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</si>
  <si>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</si>
  <si>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</si>
  <si>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</si>
  <si>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</si>
  <si>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</si>
  <si>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</si>
  <si>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</si>
  <si>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</si>
  <si>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</si>
  <si>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</si>
  <si>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</si>
  <si>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</si>
  <si>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</si>
  <si>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</si>
  <si>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</si>
  <si>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</si>
  <si>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</si>
  <si>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</si>
  <si>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</si>
  <si>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</si>
  <si>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</si>
  <si>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</si>
  <si>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</si>
  <si>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</si>
  <si>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</si>
  <si>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</si>
  <si>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</si>
  <si>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</si>
  <si>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</si>
  <si>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</si>
  <si>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</si>
  <si>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</si>
  <si>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</si>
  <si>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</si>
  <si>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</si>
  <si>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</si>
  <si>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</si>
  <si>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</si>
  <si>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</si>
  <si>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</si>
  <si>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</si>
  <si>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</si>
  <si>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</si>
  <si>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</si>
  <si>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</si>
  <si>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</si>
  <si>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</si>
  <si>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</si>
  <si>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</si>
  <si>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</si>
  <si>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</si>
  <si>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</si>
  <si>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</si>
  <si>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</si>
  <si>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</si>
  <si>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</si>
  <si>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</si>
  <si>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</si>
  <si>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</si>
  <si>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</si>
  <si>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</si>
  <si>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</si>
  <si>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</si>
  <si>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</si>
  <si>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</si>
  <si>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</si>
  <si>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</si>
  <si>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</si>
  <si>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</si>
  <si>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</si>
  <si>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</si>
  <si>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</si>
  <si>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</si>
  <si>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</si>
  <si>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</si>
  <si>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</si>
  <si>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</si>
  <si>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</si>
  <si>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</si>
  <si>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</si>
  <si>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</si>
  <si>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</si>
  <si>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</si>
  <si>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</si>
  <si>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</si>
  <si>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</si>
  <si>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</si>
  <si>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</si>
  <si>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</si>
  <si>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</si>
  <si>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</si>
  <si>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</si>
  <si>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</si>
  <si>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</si>
  <si>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</si>
  <si>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</si>
  <si>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</si>
  <si>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</si>
  <si>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</si>
  <si>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</si>
  <si>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</si>
  <si>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</si>
  <si>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</si>
  <si>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</si>
  <si>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</si>
  <si>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</si>
  <si>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</si>
  <si>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</si>
  <si>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</si>
  <si>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</si>
  <si>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</si>
  <si>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</si>
  <si>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</si>
  <si>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</si>
  <si>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</si>
  <si>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</si>
  <si>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</si>
  <si>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</si>
  <si>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</si>
  <si>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</si>
  <si>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</si>
  <si>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</si>
  <si>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</si>
  <si>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</si>
  <si>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</si>
  <si>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</si>
  <si>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</si>
  <si>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</si>
  <si>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</si>
  <si>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</si>
  <si>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</si>
  <si>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</si>
  <si>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</si>
  <si>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</si>
  <si>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</si>
  <si>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</si>
  <si>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</si>
  <si>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</si>
  <si>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</si>
  <si>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</si>
  <si>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</si>
  <si>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</si>
  <si>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</si>
  <si>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</si>
  <si>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</si>
  <si>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</si>
  <si>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</si>
  <si>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</si>
  <si>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</si>
  <si>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</si>
  <si>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</si>
  <si>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</si>
  <si>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</si>
  <si>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</si>
  <si>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</si>
  <si>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</si>
  <si>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</si>
  <si>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</si>
  <si>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</si>
  <si>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</si>
  <si>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</si>
  <si>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</si>
  <si>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</si>
  <si>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</si>
  <si>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</si>
  <si>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</si>
  <si>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</si>
  <si>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</si>
  <si>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</si>
  <si>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</si>
  <si>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</si>
  <si>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</si>
  <si>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</si>
  <si>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</si>
  <si>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</si>
  <si>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</si>
  <si>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</si>
  <si>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</si>
  <si>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</si>
  <si>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</si>
  <si>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</si>
  <si>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</si>
  <si>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</si>
  <si>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</si>
  <si>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</si>
  <si>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</si>
  <si>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</si>
  <si>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</si>
  <si>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</si>
  <si>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</si>
  <si>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</si>
  <si>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</si>
  <si>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</si>
  <si>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</si>
  <si>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</si>
  <si>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</si>
  <si>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</si>
  <si>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</si>
  <si>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</si>
  <si>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</si>
  <si>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</si>
  <si>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</si>
  <si>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</si>
  <si>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</si>
  <si>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</si>
  <si>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</si>
  <si>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</si>
  <si>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</si>
  <si>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</si>
  <si>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</si>
  <si>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</si>
  <si>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</si>
  <si>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</si>
  <si>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</si>
  <si>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</si>
  <si>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</si>
  <si>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</si>
  <si>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</si>
  <si>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</si>
  <si>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</si>
  <si>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</si>
  <si>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</si>
  <si>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</si>
  <si>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</si>
  <si>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</si>
  <si>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</si>
  <si>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</si>
  <si>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</si>
  <si>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</si>
  <si>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</si>
  <si>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</si>
  <si>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</si>
  <si>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</si>
  <si>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</si>
  <si>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</si>
  <si>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</si>
  <si>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</si>
  <si>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</si>
  <si>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</si>
  <si>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</si>
  <si>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</si>
  <si>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</si>
  <si>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</si>
  <si>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</si>
  <si>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</si>
  <si>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</si>
  <si>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</si>
  <si>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</si>
  <si>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</si>
  <si>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</si>
  <si>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</si>
  <si>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</si>
  <si>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</si>
  <si>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</si>
  <si>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</si>
  <si>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</si>
  <si>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</si>
  <si>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</si>
  <si>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</si>
  <si>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</si>
  <si>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</si>
  <si>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</si>
  <si>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</si>
  <si>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</si>
  <si>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</si>
  <si>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</si>
  <si>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</si>
  <si>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</si>
  <si>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</si>
  <si>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</si>
  <si>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</si>
  <si>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</si>
  <si>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</si>
  <si>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</si>
  <si>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</si>
  <si>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</si>
  <si>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</si>
  <si>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</si>
  <si>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</si>
  <si>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</si>
  <si>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</si>
  <si>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</si>
  <si>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</si>
  <si>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</si>
  <si>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</si>
  <si>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</si>
  <si>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</si>
  <si>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</si>
  <si>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</si>
  <si>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</si>
  <si>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</si>
  <si>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</si>
  <si>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</si>
  <si>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</si>
  <si>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</si>
  <si>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</si>
  <si>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</si>
  <si>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</si>
  <si>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</si>
  <si>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</si>
  <si>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</si>
  <si>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</si>
  <si>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</si>
  <si>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</si>
  <si>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</si>
  <si>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</si>
  <si>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</si>
  <si>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</si>
  <si>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</si>
  <si>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</si>
  <si>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</si>
  <si>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</si>
  <si>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</si>
  <si>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</si>
  <si>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</si>
  <si>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</si>
  <si>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</si>
  <si>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</si>
  <si>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</si>
  <si>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</si>
  <si>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</si>
  <si>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</si>
  <si>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</si>
  <si>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</si>
  <si>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</si>
  <si>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</si>
  <si>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</si>
  <si>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</si>
  <si>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</si>
  <si>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</si>
  <si>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</si>
  <si>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</si>
  <si>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</si>
  <si>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</si>
  <si>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</si>
  <si>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</si>
  <si>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</si>
  <si>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</si>
  <si>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</si>
  <si>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</si>
  <si>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</si>
  <si>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</si>
  <si>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</si>
  <si>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</si>
  <si>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</si>
  <si>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</si>
  <si>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</si>
  <si>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</si>
  <si>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</si>
  <si>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</si>
  <si>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</si>
  <si>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</si>
  <si>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</si>
  <si>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</si>
  <si>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</si>
  <si>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</si>
  <si>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</si>
  <si>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</si>
  <si>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</si>
  <si>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</si>
  <si>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</si>
  <si>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</si>
  <si>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</si>
  <si>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</si>
  <si>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</si>
  <si>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</si>
  <si>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</si>
  <si>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</si>
  <si>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</si>
  <si>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</si>
  <si>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</si>
  <si>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</si>
  <si>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</si>
  <si>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</si>
  <si>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</si>
  <si>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</si>
  <si>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</si>
  <si>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</si>
  <si>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</si>
  <si>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</si>
  <si>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</si>
  <si>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</si>
  <si>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</si>
  <si>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</si>
  <si>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</si>
  <si>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</si>
  <si>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</si>
  <si>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</si>
  <si>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</si>
  <si>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</si>
  <si>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</si>
  <si>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</si>
  <si>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</si>
  <si>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</si>
  <si>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</si>
  <si>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</si>
  <si>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</si>
  <si>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</si>
  <si>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</si>
  <si>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</si>
  <si>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</si>
  <si>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</si>
  <si>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</si>
  <si>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</si>
  <si>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</si>
  <si>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</si>
  <si>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</si>
  <si>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</si>
  <si>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</si>
  <si>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</si>
  <si>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</si>
  <si>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</si>
  <si>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</si>
  <si>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</si>
  <si>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</si>
  <si>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</si>
  <si>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</si>
  <si>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</si>
  <si>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</si>
  <si>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</si>
  <si>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</si>
  <si>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</si>
  <si>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</si>
  <si>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</si>
  <si>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</si>
  <si>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</si>
  <si>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</si>
  <si>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</si>
  <si>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</si>
  <si>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</si>
  <si>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</si>
  <si>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</si>
  <si>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</si>
  <si>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</si>
  <si>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</si>
  <si>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</si>
  <si>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</si>
  <si>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</si>
  <si>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</si>
  <si>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</si>
  <si>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</si>
  <si>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</si>
  <si>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</si>
  <si>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</si>
  <si>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</si>
  <si>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</si>
  <si>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</si>
  <si>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</si>
  <si>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</si>
  <si>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</si>
  <si>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</si>
  <si>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</si>
  <si>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</si>
  <si>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</si>
  <si>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</si>
  <si>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</si>
  <si>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</si>
  <si>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</si>
  <si>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</si>
  <si>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</si>
  <si>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</si>
  <si>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</si>
  <si>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</si>
  <si>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</si>
  <si>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</si>
  <si>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</si>
  <si>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</si>
  <si>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</si>
  <si>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</si>
  <si>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</si>
  <si>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</si>
  <si>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</si>
  <si>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</si>
  <si>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</si>
  <si>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</si>
  <si>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</si>
  <si>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</si>
  <si>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</si>
  <si>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</si>
  <si>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</si>
  <si>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</si>
  <si>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</si>
  <si>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</si>
  <si>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</si>
  <si>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</si>
  <si>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</si>
  <si>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</si>
  <si>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</si>
  <si>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</si>
  <si>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</si>
  <si>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</si>
  <si>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</si>
  <si>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</si>
  <si>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</si>
  <si>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</si>
  <si>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</si>
  <si>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</si>
  <si>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</si>
  <si>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</si>
  <si>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</si>
  <si>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</si>
  <si>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</si>
  <si>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</si>
  <si>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</si>
  <si>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</si>
  <si>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</si>
  <si>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</si>
  <si>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</si>
  <si>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</si>
  <si>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</si>
  <si>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</si>
  <si>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</si>
  <si>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</si>
  <si>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</si>
  <si>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</si>
  <si>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</si>
  <si>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</si>
  <si>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</si>
  <si>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</si>
  <si>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</si>
  <si>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</si>
  <si>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</si>
  <si>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</si>
  <si>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</si>
  <si>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</si>
  <si>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</si>
  <si>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</si>
  <si>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</si>
  <si>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</si>
  <si>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</si>
  <si>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</si>
  <si>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</si>
  <si>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</si>
  <si>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</si>
  <si>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</si>
  <si>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</si>
  <si>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</si>
  <si>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</si>
  <si>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</si>
  <si>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</si>
  <si>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</si>
  <si>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</si>
  <si>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</si>
  <si>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</si>
  <si>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</si>
  <si>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</si>
  <si>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</si>
  <si>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</si>
  <si>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</si>
  <si>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</si>
  <si>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</si>
  <si>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</si>
  <si>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</si>
  <si>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</si>
  <si>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</si>
  <si>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</si>
  <si>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</si>
  <si>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</si>
  <si>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</si>
  <si>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</si>
  <si>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</si>
  <si>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</si>
  <si>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</si>
  <si>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</si>
  <si>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</si>
  <si>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</si>
  <si>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</si>
  <si>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</si>
  <si>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</si>
  <si>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</si>
  <si>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</si>
  <si>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</si>
  <si>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</si>
  <si>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</si>
  <si>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</si>
  <si>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</si>
  <si>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</si>
  <si>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</si>
  <si>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</si>
  <si>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</si>
  <si>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</si>
  <si>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</si>
  <si>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</si>
  <si>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</si>
  <si>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</si>
  <si>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</si>
  <si>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</si>
  <si>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</si>
  <si>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</si>
  <si>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</si>
  <si>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</si>
  <si>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</si>
  <si>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</si>
  <si>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</si>
  <si>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</si>
  <si>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</si>
  <si>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</si>
  <si>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</si>
  <si>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</si>
  <si>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</si>
  <si>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</si>
  <si>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</si>
  <si>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</si>
  <si>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</si>
  <si>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</si>
  <si>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</si>
  <si>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</si>
  <si>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</si>
  <si>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</si>
  <si>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</si>
  <si>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</si>
  <si>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</si>
  <si>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</si>
  <si>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</si>
  <si>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</si>
  <si>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</si>
  <si>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</si>
  <si>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</si>
  <si>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</si>
  <si>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</si>
  <si>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</si>
  <si>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</si>
  <si>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</si>
  <si>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</si>
  <si>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</si>
  <si>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</si>
  <si>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</si>
  <si>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</si>
  <si>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</si>
  <si>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</si>
  <si>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</si>
  <si>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</si>
  <si>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</si>
  <si>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</si>
  <si>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</si>
  <si>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</si>
  <si>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</si>
  <si>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</si>
  <si>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</si>
  <si>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</si>
  <si>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</si>
  <si>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</si>
  <si>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</si>
  <si>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</si>
  <si>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</si>
  <si>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</si>
  <si>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</si>
  <si>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</si>
  <si>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</si>
  <si>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</si>
  <si>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</si>
  <si>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</si>
  <si>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</si>
  <si>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</si>
  <si>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</si>
  <si>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</si>
  <si>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</si>
  <si>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</si>
  <si>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</si>
  <si>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</si>
  <si>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</si>
  <si>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</si>
  <si>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</si>
  <si>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</si>
  <si>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</si>
  <si>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</si>
  <si>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</si>
  <si>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</si>
  <si>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</si>
  <si>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</si>
  <si>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</si>
  <si>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</si>
  <si>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</si>
  <si>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</si>
  <si>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</si>
  <si>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</si>
  <si>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</si>
  <si>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</si>
  <si>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</si>
  <si>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</si>
  <si>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</si>
  <si>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</si>
  <si>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</si>
  <si>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</si>
  <si>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</si>
  <si>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</si>
  <si>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</si>
  <si>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</si>
  <si>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</si>
  <si>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</si>
  <si>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</si>
  <si>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</si>
  <si>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</si>
  <si>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</si>
  <si>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</si>
  <si>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</si>
  <si>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</si>
  <si>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</si>
  <si>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</si>
  <si>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</si>
  <si>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</si>
  <si>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</si>
  <si>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</si>
  <si>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</si>
  <si>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</si>
  <si>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</si>
  <si>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</si>
  <si>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</si>
  <si>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</si>
  <si>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</si>
  <si>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</si>
  <si>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</si>
  <si>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</si>
  <si>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</si>
  <si>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</si>
  <si>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</si>
  <si>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</si>
  <si>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</si>
  <si>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</si>
  <si>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</si>
  <si>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</si>
  <si>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</si>
  <si>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</si>
  <si>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</si>
  <si>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</si>
  <si>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</si>
  <si>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</si>
  <si>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</si>
  <si>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</si>
  <si>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</si>
  <si>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</si>
  <si>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</si>
  <si>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</si>
  <si>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</si>
  <si>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</si>
  <si>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</si>
  <si>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</si>
  <si>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</si>
  <si>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</si>
  <si>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</si>
  <si>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</si>
  <si>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</si>
  <si>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</si>
  <si>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</si>
  <si>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</si>
  <si>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</si>
  <si>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</si>
  <si>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</si>
  <si>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</si>
  <si>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</si>
  <si>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</si>
  <si>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</si>
  <si>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</si>
  <si>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</si>
  <si>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</si>
  <si>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</si>
  <si>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</si>
  <si>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</si>
  <si>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</si>
  <si>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</si>
  <si>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</si>
  <si>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</si>
  <si>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</si>
  <si>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</si>
  <si>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</si>
  <si>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</si>
  <si>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</si>
  <si>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</si>
  <si>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</si>
  <si>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</si>
  <si>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</si>
  <si>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</si>
  <si>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</si>
  <si>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</si>
  <si>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</si>
  <si>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</si>
  <si>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</si>
  <si>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</si>
  <si>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</si>
  <si>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</si>
  <si>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</si>
  <si>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</si>
  <si>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</si>
  <si>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</si>
  <si>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</si>
  <si>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</si>
  <si>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</si>
  <si>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</si>
  <si>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</si>
  <si>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</si>
  <si>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</si>
  <si>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</si>
  <si>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</si>
  <si>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</si>
  <si>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</si>
  <si>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</si>
  <si>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</si>
  <si>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</si>
  <si>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</si>
  <si>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</si>
  <si>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</si>
  <si>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</si>
  <si>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</si>
  <si>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</si>
  <si>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</si>
  <si>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</si>
  <si>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</si>
  <si>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</si>
  <si>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</si>
  <si>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</si>
  <si>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</si>
  <si>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</si>
  <si>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</si>
  <si>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</si>
  <si>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</si>
  <si>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</si>
  <si>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</si>
  <si>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</si>
  <si>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</si>
  <si>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</si>
  <si>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</si>
  <si>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</si>
  <si>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</si>
  <si>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</si>
  <si>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</si>
  <si>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</si>
  <si>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</si>
  <si>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</si>
  <si>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</si>
  <si>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</si>
  <si>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</si>
  <si>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</si>
  <si>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</si>
  <si>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</si>
  <si>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</si>
  <si>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</si>
  <si>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</si>
  <si>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</si>
  <si>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</si>
  <si>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</si>
  <si>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</si>
  <si>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</si>
  <si>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</si>
  <si>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</si>
  <si>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</si>
  <si>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</si>
  <si>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</si>
  <si>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</si>
  <si>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</si>
  <si>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</si>
  <si>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</si>
  <si>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</si>
  <si>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</si>
  <si>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</si>
  <si>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</si>
  <si>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</si>
  <si>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</si>
  <si>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</si>
  <si>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</si>
  <si>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</si>
  <si>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</si>
  <si>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</si>
  <si>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</si>
  <si>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</si>
  <si>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</si>
  <si>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</si>
  <si>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</si>
  <si>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</si>
  <si>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</si>
  <si>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</si>
  <si>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</si>
  <si>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</si>
  <si>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</si>
  <si>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</si>
  <si>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</si>
  <si>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</si>
  <si>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</si>
  <si>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</si>
  <si>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</si>
  <si>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</si>
  <si>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</si>
  <si>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</si>
  <si>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</si>
  <si>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</si>
  <si>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</si>
  <si>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</si>
  <si>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</si>
  <si>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</si>
  <si>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</si>
  <si>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</si>
  <si>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</si>
  <si>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</si>
  <si>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</si>
  <si>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</si>
  <si>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</si>
  <si>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</si>
  <si>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</si>
  <si>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</si>
  <si>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</si>
  <si>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</si>
  <si>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</si>
  <si>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</si>
  <si>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</si>
  <si>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</si>
  <si>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</si>
  <si>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</si>
  <si>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</si>
  <si>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</si>
  <si>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</si>
  <si>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</si>
  <si>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</si>
  <si>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</si>
  <si>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</si>
  <si>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</si>
  <si>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</si>
  <si>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</si>
  <si>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</si>
  <si>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</si>
  <si>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</si>
  <si>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</si>
  <si>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</si>
  <si>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</si>
  <si>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</si>
  <si>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</si>
  <si>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</si>
  <si>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</si>
  <si>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</si>
  <si>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</si>
  <si>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</si>
  <si>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</si>
  <si>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</si>
  <si>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</si>
  <si>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</si>
  <si>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</si>
  <si>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</si>
  <si>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</si>
  <si>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</si>
  <si>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</si>
  <si>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</si>
  <si>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</si>
  <si>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</si>
  <si>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</si>
  <si>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</si>
  <si>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</si>
  <si>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</si>
  <si>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</si>
  <si>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</si>
  <si>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</si>
  <si>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</si>
  <si>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</si>
  <si>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</si>
  <si>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</si>
  <si>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</si>
  <si>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</si>
  <si>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</si>
  <si>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</si>
  <si>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</si>
  <si>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</si>
  <si>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</si>
  <si>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</si>
  <si>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</si>
  <si>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</si>
  <si>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</si>
  <si>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</si>
  <si>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</si>
  <si>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</si>
  <si>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</si>
  <si>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</si>
  <si>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</si>
  <si>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</si>
  <si>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</si>
  <si>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</si>
  <si>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</si>
  <si>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</si>
  <si>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</si>
  <si>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</si>
  <si>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</si>
  <si>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</si>
  <si>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</si>
  <si>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</si>
  <si>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</si>
  <si>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</si>
  <si>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</si>
  <si>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</si>
  <si>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</si>
  <si>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</si>
  <si>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</si>
  <si>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</si>
  <si>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</si>
  <si>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</si>
  <si>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</si>
  <si>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</si>
  <si>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</si>
  <si>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</si>
  <si>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</si>
  <si>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</si>
  <si>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</si>
  <si>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</si>
  <si>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</si>
  <si>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</si>
  <si>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</si>
  <si>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</si>
  <si>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</si>
  <si>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</si>
  <si>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</si>
  <si>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</si>
  <si>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</si>
  <si>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</si>
  <si>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</si>
  <si>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</si>
  <si>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</si>
  <si>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</si>
  <si>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</si>
  <si>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</si>
  <si>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</si>
  <si>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</si>
  <si>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</si>
  <si>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</si>
  <si>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</si>
  <si>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</si>
  <si>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</si>
  <si>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</si>
  <si>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</si>
  <si>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</si>
  <si>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</si>
  <si>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</si>
  <si>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</si>
  <si>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</si>
  <si>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</si>
  <si>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</si>
  <si>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</si>
  <si>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</si>
  <si>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</si>
  <si>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</si>
  <si>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</si>
  <si>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</si>
  <si>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</si>
  <si>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</si>
  <si>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</si>
  <si>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</si>
  <si>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</si>
  <si>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</si>
  <si>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</si>
  <si>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</si>
  <si>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</si>
  <si>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</si>
  <si>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</si>
  <si>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</si>
  <si>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</si>
  <si>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</si>
  <si>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</si>
  <si>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</si>
  <si>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</si>
  <si>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</si>
  <si>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</si>
  <si>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</si>
  <si>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</si>
  <si>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</si>
  <si>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</si>
  <si>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</si>
  <si>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</si>
  <si>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</si>
  <si>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</si>
  <si>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</si>
  <si>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</si>
  <si>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</si>
  <si>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</si>
  <si>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</si>
  <si>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</si>
  <si>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</si>
  <si>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</si>
  <si>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</si>
  <si>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</si>
  <si>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</si>
  <si>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</si>
  <si>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</si>
  <si>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</si>
  <si>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</si>
  <si>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</si>
  <si>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</si>
  <si>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</si>
  <si>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</si>
  <si>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</si>
  <si>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</si>
  <si>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</si>
  <si>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</si>
  <si>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</si>
  <si>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</si>
  <si>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</si>
  <si>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</si>
  <si>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</si>
  <si>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</si>
  <si>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</si>
  <si>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</si>
  <si>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</si>
  <si>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</si>
  <si>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</si>
  <si>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</si>
  <si>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</si>
  <si>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</si>
  <si>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</si>
  <si>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</si>
  <si>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</si>
  <si>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</si>
  <si>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</si>
  <si>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</si>
  <si>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</si>
  <si>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</si>
  <si>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</si>
  <si>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</si>
  <si>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</si>
  <si>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</si>
  <si>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</si>
  <si>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</si>
  <si>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</si>
  <si>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</si>
  <si>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</si>
  <si>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</si>
  <si>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</si>
  <si>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</si>
  <si>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</si>
  <si>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</si>
  <si>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</si>
  <si>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</si>
  <si>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</si>
  <si>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</si>
  <si>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</si>
  <si>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</si>
  <si>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</si>
  <si>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</si>
  <si>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</si>
  <si>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</si>
  <si>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</si>
  <si>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</si>
  <si>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</si>
  <si>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</si>
  <si>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</si>
  <si>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</si>
  <si>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</si>
  <si>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</si>
  <si>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</si>
  <si>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</si>
  <si>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</si>
  <si>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</si>
  <si>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</si>
  <si>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</si>
  <si>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</si>
  <si>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</si>
  <si>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</si>
  <si>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</si>
  <si>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</si>
  <si>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</si>
  <si>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</si>
  <si>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</si>
  <si>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</si>
  <si>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</si>
  <si>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</si>
  <si>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</si>
  <si>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</si>
  <si>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</si>
  <si>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</si>
  <si>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</si>
  <si>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</si>
  <si>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</si>
  <si>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</si>
  <si>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</si>
  <si>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</si>
  <si>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</si>
  <si>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</si>
  <si>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</si>
  <si>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</si>
  <si>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</si>
  <si>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</si>
  <si>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</si>
  <si>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</si>
  <si>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</si>
  <si>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</si>
  <si>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</si>
  <si>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</si>
  <si>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</si>
  <si>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</si>
  <si>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</si>
  <si>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</si>
  <si>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</si>
  <si>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</si>
  <si>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</si>
  <si>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</si>
  <si>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</si>
  <si>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</si>
  <si>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</si>
  <si>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</si>
  <si>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</si>
  <si>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</si>
  <si>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</si>
  <si>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</si>
  <si>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</si>
  <si>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</si>
  <si>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</si>
  <si>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</si>
  <si>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</si>
  <si>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</si>
  <si>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</si>
  <si>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</si>
  <si>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</si>
  <si>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</si>
  <si>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</si>
  <si>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</si>
  <si>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</si>
  <si>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</si>
  <si>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</si>
  <si>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</si>
  <si>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</si>
  <si>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</si>
  <si>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</si>
  <si>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</si>
  <si>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</si>
  <si>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</si>
  <si>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</si>
  <si>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</si>
  <si>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</si>
  <si>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</si>
  <si>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</si>
  <si>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</si>
  <si>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</si>
  <si>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</si>
  <si>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</si>
  <si>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</si>
  <si>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</si>
  <si>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</si>
  <si>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</si>
  <si>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</si>
  <si>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</si>
  <si>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</si>
  <si>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</si>
  <si>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</si>
  <si>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</si>
  <si>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</si>
  <si>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</si>
  <si>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</si>
  <si>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</si>
  <si>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</si>
  <si>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</si>
  <si>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</si>
  <si>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</si>
  <si>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</si>
  <si>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</si>
  <si>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</si>
  <si>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</si>
  <si>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</si>
  <si>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</si>
  <si>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</si>
  <si>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</si>
  <si>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</si>
  <si>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</si>
  <si>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</si>
  <si>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</si>
  <si>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</si>
  <si>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</si>
  <si>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</si>
  <si>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</si>
  <si>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</si>
  <si>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</si>
  <si>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</si>
  <si>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</si>
  <si>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</si>
  <si>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</si>
  <si>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</si>
  <si>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</si>
  <si>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</si>
  <si>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</si>
  <si>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</si>
  <si>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</si>
  <si>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</si>
  <si>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</si>
  <si>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</si>
  <si>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</si>
  <si>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</si>
  <si>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</si>
  <si>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</si>
  <si>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</si>
  <si>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</si>
  <si>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</si>
  <si>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</si>
  <si>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</si>
  <si>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</si>
  <si>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</si>
  <si>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</si>
  <si>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</si>
  <si>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</si>
  <si>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</si>
  <si>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</si>
  <si>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</si>
  <si>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</si>
  <si>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</si>
  <si>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</si>
  <si>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</si>
  <si>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</si>
  <si>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</si>
  <si>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</si>
  <si>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</si>
  <si>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</si>
  <si>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</si>
  <si>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</si>
  <si>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</si>
  <si>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</si>
  <si>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</si>
  <si>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</si>
  <si>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</si>
  <si>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</si>
  <si>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</si>
  <si>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</si>
  <si>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</si>
  <si>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</si>
  <si>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</si>
  <si>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</si>
  <si>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</si>
  <si>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</si>
  <si>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</si>
  <si>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</si>
  <si>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</si>
  <si>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</si>
  <si>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</si>
  <si>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</si>
  <si>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</si>
  <si>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</si>
  <si>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</si>
  <si>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</si>
  <si>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</si>
  <si>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</si>
  <si>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</si>
  <si>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</si>
  <si>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</si>
  <si>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</si>
  <si>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</si>
  <si>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</si>
  <si>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</si>
  <si>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</si>
  <si>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</si>
  <si>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</si>
  <si>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</si>
  <si>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</si>
  <si>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</si>
  <si>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</si>
  <si>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</si>
  <si>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</si>
  <si>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</si>
  <si>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</si>
  <si>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</si>
  <si>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</si>
  <si>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</si>
  <si>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</si>
  <si>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</si>
  <si>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45% below 2005 Baseline by 2030</t>
  </si>
  <si>
    <t>Geothermal, Biomass, Solar Thermal, Distributed Solar PV, Utility Solar PV, Onshore Wind, Offshore Wind, Hydro, Nuclear, Distributed Non-Solar, Municipal Solid Waste, Petroleum, Natural Gas Peaker, Natural Gas Nonpeaker, Four Corners, Hard Coal, Imported Electricity</t>
  </si>
  <si>
    <t>Geothermal, Biomass, Solar Thermal, Distributed Solar PV, Utility Solar PV, Onshore Wind, Offshore Wind, Hydro, Nuclear, Municipal Solid Waste, Petroleum, Natural Gas Peaker, Natural Gas Nonpeaker, Four Corners, Hard Coal, Imported Electricity</t>
  </si>
  <si>
    <t>Geothermal, Biomass, Solar Thermal, Distributed Solar PV, Utility Solar PV, Onshore Wind, Offshore Wind, Hydro, Nuclear, Distributed Non-Solar, Municipal Solid Waste, Petroleum, Natural Gas Peaker, Natural Gas Nonpeaker, Four Corners, Hard Coal</t>
  </si>
  <si>
    <t>Geothermal, Biomass, Solar Thermal, Distributed Solar PV, Utility Solar PV, Onshore Wind, Offshore Wind, Hydro, Nuclear, Municipal Solid Waste, Petroleum, Natural Gas Peaker, Natural Gas Nonpeaker, Four Corners, Hard Coal</t>
  </si>
  <si>
    <t>Geothermal, Biomass, Solar Thermal, Utility Solar PV, Onshore Wind, Offshore Wind, Hydro, Nuclear, Municipal Solid Waste, Petroleum, Natural Gas Peaker, Natural Gas Nonpeaker, Four Corners, Hard Coal</t>
  </si>
  <si>
    <t>Biomass, Municipal Solid Waste, Petroleum, Natural Gas Peaker, Natural Gas Nonpeaker, Four Corners, Hard Coal</t>
  </si>
  <si>
    <t>Geothermal, Biomass, Solar Thermal, Utility Solar PV, Nuclear, Municipal Solid Waste, Petroleum, Natural Gas Peaker, Natural Gas Nonpeaker, Four Corners, Hard Coal</t>
  </si>
  <si>
    <t>Geothermal, Biomass, Solar Thermal, Utility Solar PV, Hydro, Nuclear, Municipal Solid Waste, Petroleum, Natural Gas Peaker, Natural Gas Nonpeaker, Four Corners, Hard Coal</t>
  </si>
  <si>
    <t>Four Corners</t>
  </si>
  <si>
    <t>2018 BAU</t>
  </si>
  <si>
    <t>Fall 2021 Proposed Policy</t>
  </si>
  <si>
    <t>Proposed Policy_oct7.cin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</si>
</sst>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 numFmtId="172" formatCode="_(* #,##0.0_);_(* \(#,##0.0\);_(* &quot;-&quot;??_);_(@_)"/>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6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
      <patternFill patternType="solid">
        <fgColor theme="9" tint="0.59999389629810485"/>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23">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0" fillId="0" borderId="0" xfId="0" applyAlignment="1">
      <alignment wrapText="1"/>
    </xf>
    <xf numFmtId="0" fontId="0" fillId="0" borderId="0" xfId="0" applyAlignment="1">
      <alignment wrapText="1"/>
    </xf>
    <xf numFmtId="172" fontId="0" fillId="0" borderId="0" xfId="22" applyNumberFormat="1" applyFont="1" applyAlignment="1">
      <alignment wrapText="1"/>
    </xf>
    <xf numFmtId="0" fontId="0" fillId="0" borderId="0" xfId="0" applyAlignment="1">
      <alignment wrapText="1"/>
    </xf>
    <xf numFmtId="0" fontId="0" fillId="10" borderId="22" xfId="0" applyFill="1" applyBorder="1" applyAlignment="1">
      <alignment wrapText="1"/>
    </xf>
    <xf numFmtId="0" fontId="0" fillId="0" borderId="0" xfId="0"/>
    <xf numFmtId="49" fontId="3" fillId="10" borderId="0" xfId="0" applyNumberFormat="1" applyFont="1" applyFill="1" applyAlignment="1"/>
    <xf numFmtId="0" fontId="0" fillId="0" borderId="0" xfId="0"/>
    <xf numFmtId="0" fontId="0" fillId="0" borderId="0" xfId="0"/>
    <xf numFmtId="0" fontId="30" fillId="59" borderId="0" xfId="0" applyFont="1" applyFill="1"/>
    <xf numFmtId="3" fontId="30" fillId="59" borderId="0" xfId="0" applyNumberFormat="1" applyFont="1" applyFill="1" applyAlignment="1">
      <alignment horizontal="right"/>
    </xf>
    <xf numFmtId="10" fontId="30" fillId="59" borderId="0" xfId="0" applyNumberFormat="1" applyFont="1" applyFill="1"/>
    <xf numFmtId="10" fontId="30" fillId="59" borderId="0" xfId="0" applyNumberFormat="1" applyFont="1" applyFill="1" applyAlignment="1">
      <alignment wrapText="1"/>
    </xf>
    <xf numFmtId="0" fontId="30" fillId="59" borderId="0" xfId="0" applyFont="1" applyFill="1" applyAlignment="1">
      <alignment wrapText="1"/>
    </xf>
    <xf numFmtId="0" fontId="2" fillId="59" borderId="0" xfId="0" applyFont="1" applyFill="1"/>
    <xf numFmtId="0" fontId="30" fillId="59" borderId="33" xfId="0" applyFont="1" applyFill="1" applyBorder="1" applyAlignment="1">
      <alignment wrapText="1"/>
    </xf>
    <xf numFmtId="3" fontId="30" fillId="59" borderId="0" xfId="0" applyNumberFormat="1" applyFont="1" applyFill="1"/>
    <xf numFmtId="167" fontId="30" fillId="59" borderId="0" xfId="0" applyNumberFormat="1" applyFont="1" applyFill="1"/>
    <xf numFmtId="9" fontId="30" fillId="59" borderId="0" xfId="0" applyNumberFormat="1" applyFont="1" applyFill="1"/>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AppData/Local/Temp/WebAppData_Before_9a672f56e988a56871b4fb6913e62cc0a061299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Unique State Inputs"/>
      <sheetName val="Target Calculations"/>
      <sheetName val="Guidance"/>
      <sheetName val="Standard Descriptions"/>
      <sheetName val="PolicyLevers"/>
      <sheetName val="Policy Characteristics"/>
      <sheetName val="PolicyLevers Old"/>
      <sheetName val="OutputGraphs"/>
      <sheetName val="Comparisons"/>
      <sheetName val="Supporting Data"/>
      <sheetName val="Supporting Data from Scripts"/>
      <sheetName val="Repeating Values"/>
      <sheetName val="State 2005 Data"/>
      <sheetName val="ReferenceScenarios"/>
      <sheetName val="UnitControlCenter"/>
      <sheetName val="Output Graph Color Key"/>
      <sheetName val="MaxBound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0">
          <cell r="O20">
            <v>41.549622296257269</v>
          </cell>
        </row>
        <row r="21">
          <cell r="O21">
            <v>38.920780247164224</v>
          </cell>
        </row>
      </sheetData>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43" workbookViewId="0">
      <selection activeCell="B1" sqref="B1"/>
    </sheetView>
  </sheetViews>
  <sheetFormatPr defaultColWidth="8.81640625" defaultRowHeight="14.5" x14ac:dyDescent="0.35"/>
  <cols>
    <col min="1" max="1" width="28.6328125" style="114" customWidth="1"/>
    <col min="2" max="2" width="24.36328125" style="114" customWidth="1"/>
    <col min="3" max="3" width="13.453125" style="114" customWidth="1"/>
    <col min="4" max="6" width="8.81640625" style="114" customWidth="1"/>
    <col min="7" max="7" width="13.36328125" style="114" customWidth="1"/>
    <col min="8" max="16384" width="8.81640625" style="114"/>
  </cols>
  <sheetData>
    <row r="1" spans="1:8" x14ac:dyDescent="0.35">
      <c r="A1" s="29" t="s">
        <v>0</v>
      </c>
      <c r="B1" s="98" t="s">
        <v>85</v>
      </c>
      <c r="C1" s="167">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2028</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 customHeight="1" x14ac:dyDescent="0.35">
      <c r="A64" s="103" t="s">
        <v>150</v>
      </c>
      <c r="B64" t="s">
        <v>2031</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election activeCell="E27" sqref="E27"/>
    </sheetView>
  </sheetViews>
  <sheetFormatPr defaultColWidth="11.453125" defaultRowHeight="14.5" x14ac:dyDescent="0.35"/>
  <cols>
    <col min="1" max="1" width="20.6328125" customWidth="1"/>
  </cols>
  <sheetData>
    <row r="1" spans="1:10" x14ac:dyDescent="0.35">
      <c r="A1" s="29" t="s">
        <v>2061</v>
      </c>
    </row>
    <row r="2" spans="1:10" x14ac:dyDescent="0.35">
      <c r="A2" s="29" t="s">
        <v>2057</v>
      </c>
    </row>
    <row r="3" spans="1:10" ht="15.5" x14ac:dyDescent="0.35">
      <c r="A3" s="244" t="s">
        <v>1890</v>
      </c>
      <c r="B3" s="244" t="s">
        <v>1891</v>
      </c>
      <c r="C3" s="244" t="s">
        <v>1892</v>
      </c>
      <c r="D3" s="244" t="s">
        <v>1893</v>
      </c>
      <c r="E3" s="244" t="s">
        <v>1894</v>
      </c>
      <c r="F3" s="244" t="s">
        <v>1895</v>
      </c>
      <c r="G3" s="244" t="s">
        <v>1896</v>
      </c>
      <c r="H3" s="244" t="s">
        <v>1897</v>
      </c>
      <c r="I3" s="244" t="s">
        <v>1898</v>
      </c>
      <c r="J3" s="244" t="s">
        <v>1899</v>
      </c>
    </row>
    <row r="4" spans="1:10" ht="15.5" x14ac:dyDescent="0.35">
      <c r="A4" s="244">
        <v>2020</v>
      </c>
      <c r="B4" s="244">
        <v>0</v>
      </c>
      <c r="C4" s="244">
        <v>1.59965</v>
      </c>
      <c r="D4" s="244">
        <v>7.6132600000000004</v>
      </c>
      <c r="E4" s="244">
        <v>3.6472799999999999</v>
      </c>
      <c r="F4" s="244">
        <v>14.0167</v>
      </c>
      <c r="G4" s="244">
        <v>12.6975</v>
      </c>
      <c r="H4" s="244">
        <v>26.9559</v>
      </c>
      <c r="I4" s="244">
        <v>0</v>
      </c>
      <c r="J4" s="244">
        <v>-6.4383600000000003</v>
      </c>
    </row>
    <row r="5" spans="1:10" x14ac:dyDescent="0.35">
      <c r="A5" s="29"/>
    </row>
    <row r="7" spans="1:10" ht="29" x14ac:dyDescent="0.35">
      <c r="A7" s="169" t="s">
        <v>2059</v>
      </c>
      <c r="B7" s="6" t="s">
        <v>2060</v>
      </c>
    </row>
    <row r="8" spans="1:10" x14ac:dyDescent="0.35">
      <c r="A8" s="171">
        <v>0.45</v>
      </c>
    </row>
    <row r="9" spans="1:10" x14ac:dyDescent="0.35">
      <c r="A9" s="73" t="s">
        <v>1890</v>
      </c>
      <c r="B9" s="168"/>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election activeCell="E34" sqref="E34"/>
    </sheetView>
  </sheetViews>
  <sheetFormatPr defaultColWidth="12.6328125" defaultRowHeight="15" customHeight="1" x14ac:dyDescent="0.3"/>
  <cols>
    <col min="1" max="1" width="18.1796875" style="70" customWidth="1"/>
    <col min="2" max="2" width="15.6328125" style="70" customWidth="1"/>
    <col min="3" max="3" width="13.6328125" style="70" customWidth="1"/>
    <col min="4" max="4" width="15.81640625" style="70" customWidth="1"/>
    <col min="5" max="5" width="15.6328125" style="70" customWidth="1"/>
    <col min="6" max="7" width="21" style="70" customWidth="1"/>
    <col min="8" max="8" width="11.6328125" style="70" customWidth="1"/>
    <col min="9" max="9" width="27.6328125" style="70" customWidth="1"/>
    <col min="10" max="10" width="14.1796875" style="70" customWidth="1"/>
    <col min="11" max="11" width="10.36328125" style="70" customWidth="1"/>
    <col min="12" max="12" width="7.6328125" style="70" customWidth="1"/>
    <col min="13" max="13" width="16.81640625" style="70" customWidth="1"/>
    <col min="14" max="26" width="7.6328125" style="70" customWidth="1"/>
    <col min="27" max="30" width="12.6328125" style="70" customWidth="1"/>
    <col min="31" max="16384" width="12.6328125" style="70"/>
  </cols>
  <sheetData>
    <row r="1" spans="1:26" ht="14.5" x14ac:dyDescent="0.35">
      <c r="A1" s="69" t="s">
        <v>273</v>
      </c>
      <c r="B1" s="69" t="str">
        <f>About!B1</f>
        <v>New Mexico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1867</v>
      </c>
      <c r="D2" s="71" t="s">
        <v>1868</v>
      </c>
      <c r="E2" s="71" t="s">
        <v>1869</v>
      </c>
      <c r="F2" s="71" t="s">
        <v>1870</v>
      </c>
      <c r="G2" s="71" t="s">
        <v>1871</v>
      </c>
      <c r="H2" s="72" t="s">
        <v>2058</v>
      </c>
      <c r="I2" s="71" t="s">
        <v>1872</v>
      </c>
      <c r="J2" s="71" t="s">
        <v>1873</v>
      </c>
      <c r="K2" s="69" t="s">
        <v>1874</v>
      </c>
      <c r="L2" s="69"/>
      <c r="M2" s="69" t="s">
        <v>1875</v>
      </c>
      <c r="N2" s="69"/>
      <c r="O2" s="69"/>
      <c r="P2" s="69"/>
      <c r="Q2" s="69"/>
      <c r="R2" s="69"/>
      <c r="S2" s="69"/>
      <c r="T2" s="69"/>
      <c r="U2" s="69"/>
      <c r="V2" s="69"/>
      <c r="W2" s="69"/>
      <c r="X2" s="69"/>
      <c r="Y2" s="69"/>
      <c r="Z2" s="69"/>
    </row>
    <row r="3" spans="1:26" ht="14.5" x14ac:dyDescent="0.35">
      <c r="A3" s="73" t="s">
        <v>1850</v>
      </c>
      <c r="B3" s="116">
        <f>'State 2005 Data'!J5</f>
        <v>4.9531170055089788</v>
      </c>
      <c r="C3" s="74">
        <f>E28</f>
        <v>3.6472799999999999</v>
      </c>
      <c r="D3" s="75">
        <v>0.55000000000000004</v>
      </c>
      <c r="E3" s="75">
        <v>0.4</v>
      </c>
      <c r="F3" s="117">
        <f t="shared" ref="F3:G9" si="0">$C3*(1-D3)</f>
        <v>1.6412759999999997</v>
      </c>
      <c r="G3" s="117">
        <f t="shared" si="0"/>
        <v>2.1883679999999996</v>
      </c>
      <c r="H3" s="69"/>
      <c r="I3" s="76">
        <f t="shared" ref="I3:I11" si="1">1-F3/$B3</f>
        <v>0.66863774908314655</v>
      </c>
      <c r="J3" s="76">
        <f>1-G3/$B3</f>
        <v>0.5581836654441954</v>
      </c>
      <c r="K3" s="69" t="str">
        <f t="shared" ref="K3:K11" si="2">"In a scenario limiting global warming to 1.5 °C, " &amp; B$1 &amp; " would need to cut its " &amp; A3 &amp; " emissions by " &amp; ROUND(J3*100, 0) &amp; " to " &amp; ROUND(I3*100, 0) &amp; " percent of 2005 levels."</f>
        <v>In a scenario limiting global warming to 1.5 °C, New Mexico would need to cut its buildings emissions by 56 to 67 percent of 2005 levels.</v>
      </c>
      <c r="L3" s="69"/>
      <c r="M3" s="69"/>
      <c r="N3" s="69"/>
      <c r="O3" s="69"/>
      <c r="P3" s="69"/>
      <c r="Q3" s="69"/>
      <c r="R3" s="69"/>
      <c r="S3" s="69"/>
      <c r="T3" s="69"/>
      <c r="U3" s="69"/>
      <c r="V3" s="69"/>
      <c r="W3" s="69"/>
      <c r="X3" s="69"/>
      <c r="Y3" s="69"/>
      <c r="Z3" s="69"/>
    </row>
    <row r="4" spans="1:26" ht="14.5" x14ac:dyDescent="0.35">
      <c r="A4" s="73" t="s">
        <v>1027</v>
      </c>
      <c r="B4" s="116">
        <f>'State 2005 Data'!J6</f>
        <v>32.660987663503803</v>
      </c>
      <c r="C4" s="74">
        <f>G28</f>
        <v>12.6975</v>
      </c>
      <c r="D4" s="75">
        <v>0.89</v>
      </c>
      <c r="E4" s="75">
        <v>0.66</v>
      </c>
      <c r="F4" s="117">
        <f t="shared" si="0"/>
        <v>1.3967249999999998</v>
      </c>
      <c r="G4" s="117">
        <f t="shared" si="0"/>
        <v>4.3171499999999998</v>
      </c>
      <c r="H4" s="69"/>
      <c r="I4" s="76">
        <f t="shared" si="1"/>
        <v>0.95723567779425311</v>
      </c>
      <c r="J4" s="76">
        <f t="shared" ref="J4:J11" si="3">1-G4/$B4</f>
        <v>0.86781936772769153</v>
      </c>
      <c r="K4" s="69" t="str">
        <f t="shared" si="2"/>
        <v>In a scenario limiting global warming to 1.5 °C, New Mexico would need to cut its electricity emissions by 87 to 96 percent of 2005 levels.</v>
      </c>
      <c r="L4" s="69"/>
      <c r="M4" s="69"/>
      <c r="N4" s="69"/>
      <c r="O4" s="69"/>
      <c r="P4" s="69"/>
      <c r="Q4" s="69"/>
      <c r="R4" s="69"/>
      <c r="S4" s="69"/>
      <c r="T4" s="69"/>
      <c r="U4" s="69"/>
      <c r="V4" s="69"/>
      <c r="W4" s="69"/>
      <c r="X4" s="69"/>
      <c r="Y4" s="69"/>
      <c r="Z4" s="69"/>
    </row>
    <row r="5" spans="1:26" ht="14.5" x14ac:dyDescent="0.35">
      <c r="A5" s="73" t="s">
        <v>1851</v>
      </c>
      <c r="B5" s="116">
        <f>'State 2005 Data'!J7</f>
        <v>19.123861321281314</v>
      </c>
      <c r="C5" s="118">
        <f>H28</f>
        <v>26.9559</v>
      </c>
      <c r="D5" s="75">
        <v>0.41</v>
      </c>
      <c r="E5" s="75">
        <v>0.33</v>
      </c>
      <c r="F5" s="117">
        <f t="shared" si="0"/>
        <v>15.903981000000002</v>
      </c>
      <c r="G5" s="117">
        <f t="shared" si="0"/>
        <v>18.060452999999999</v>
      </c>
      <c r="H5" s="69"/>
      <c r="I5" s="76">
        <f>1-F5/$B5</f>
        <v>0.16836977988844659</v>
      </c>
      <c r="J5" s="76">
        <f t="shared" si="3"/>
        <v>5.5606360212303918E-2</v>
      </c>
      <c r="K5" s="69" t="str">
        <f t="shared" si="2"/>
        <v>In a scenario limiting global warming to 1.5 °C, New Mexico would need to cut its industry emissions by 6 to 17 percent of 2005 levels.</v>
      </c>
      <c r="L5" s="69"/>
      <c r="M5" s="69"/>
      <c r="N5" s="69"/>
      <c r="O5" s="69"/>
      <c r="P5" s="69"/>
      <c r="Q5" s="69"/>
      <c r="R5" s="69"/>
      <c r="S5" s="69"/>
      <c r="T5" s="69"/>
      <c r="U5" s="69"/>
      <c r="V5" s="69"/>
      <c r="W5" s="69"/>
      <c r="X5" s="69"/>
      <c r="Y5" s="69"/>
      <c r="Z5" s="69"/>
    </row>
    <row r="6" spans="1:26" ht="14.5" x14ac:dyDescent="0.35">
      <c r="A6" s="73" t="s">
        <v>1852</v>
      </c>
      <c r="B6" s="116">
        <f>'State 2005 Data'!J8</f>
        <v>16.307886959943442</v>
      </c>
      <c r="C6" s="118">
        <f>F28</f>
        <v>14.0167</v>
      </c>
      <c r="D6" s="75">
        <v>0.48</v>
      </c>
      <c r="E6" s="75">
        <v>0.27</v>
      </c>
      <c r="F6" s="117">
        <f>$C6*(1-D6)</f>
        <v>7.2886839999999999</v>
      </c>
      <c r="G6" s="117">
        <f t="shared" si="0"/>
        <v>10.232191</v>
      </c>
      <c r="H6" s="69"/>
      <c r="I6" s="76">
        <f t="shared" si="1"/>
        <v>0.55305773102898192</v>
      </c>
      <c r="J6" s="76">
        <f t="shared" si="3"/>
        <v>0.37256181471376304</v>
      </c>
      <c r="K6" s="69" t="str">
        <f t="shared" si="2"/>
        <v>In a scenario limiting global warming to 1.5 °C, New Mexico would need to cut its transportation emissions by 37 to 55 percent of 2005 levels.</v>
      </c>
      <c r="L6" s="69"/>
      <c r="M6" s="69"/>
      <c r="N6" s="69"/>
      <c r="O6" s="69"/>
      <c r="P6" s="69"/>
      <c r="Q6" s="69"/>
      <c r="R6" s="69"/>
      <c r="S6" s="69"/>
      <c r="T6" s="69"/>
      <c r="U6" s="69"/>
      <c r="V6" s="69"/>
      <c r="W6" s="69"/>
      <c r="X6" s="69"/>
      <c r="Y6" s="69"/>
      <c r="Z6" s="69"/>
    </row>
    <row r="7" spans="1:26" ht="14.5" x14ac:dyDescent="0.35">
      <c r="A7" s="73" t="s">
        <v>774</v>
      </c>
      <c r="B7" s="116">
        <f>'State 2005 Data'!J9</f>
        <v>7.3467290162071146</v>
      </c>
      <c r="C7" s="118">
        <f>D28</f>
        <v>7.6132600000000004</v>
      </c>
      <c r="D7" s="75">
        <v>0.06</v>
      </c>
      <c r="E7" s="75">
        <v>0.02</v>
      </c>
      <c r="F7" s="117">
        <f t="shared" si="0"/>
        <v>7.1564643999999999</v>
      </c>
      <c r="G7" s="117">
        <f t="shared" si="0"/>
        <v>7.4609947999999999</v>
      </c>
      <c r="H7" s="69"/>
      <c r="I7" s="76">
        <f t="shared" si="1"/>
        <v>2.5897867716011436E-2</v>
      </c>
      <c r="J7" s="76">
        <f t="shared" si="3"/>
        <v>-1.5553286849264714E-2</v>
      </c>
      <c r="K7" s="69" t="str">
        <f t="shared" si="2"/>
        <v>In a scenario limiting global warming to 1.5 °C, New Mexico would need to cut its agriculture emissions by -2 to 3 percent of 2005 levels.</v>
      </c>
      <c r="L7" s="69"/>
      <c r="M7" s="69"/>
      <c r="N7" s="69"/>
      <c r="O7" s="69"/>
      <c r="P7" s="69"/>
      <c r="Q7" s="69"/>
      <c r="R7" s="69"/>
      <c r="S7" s="69"/>
      <c r="T7" s="69"/>
      <c r="U7" s="69"/>
      <c r="V7" s="69"/>
      <c r="W7" s="69"/>
      <c r="X7" s="69"/>
      <c r="Y7" s="69"/>
      <c r="Z7" s="69"/>
    </row>
    <row r="8" spans="1:26" ht="14.5" x14ac:dyDescent="0.35">
      <c r="A8" s="73" t="s">
        <v>1876</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Mexico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1854</v>
      </c>
      <c r="B9" s="116">
        <f>'State 2005 Data'!J11</f>
        <v>1.5819243221093799</v>
      </c>
      <c r="C9" s="118">
        <f>C28</f>
        <v>1.59965</v>
      </c>
      <c r="D9" s="75">
        <v>0.06</v>
      </c>
      <c r="E9" s="75">
        <v>0.02</v>
      </c>
      <c r="F9" s="117">
        <f t="shared" si="0"/>
        <v>1.503671</v>
      </c>
      <c r="G9" s="117">
        <f t="shared" si="0"/>
        <v>1.5676570000000001</v>
      </c>
      <c r="H9" s="69"/>
      <c r="I9" s="76">
        <f t="shared" si="1"/>
        <v>4.9467171732358817E-2</v>
      </c>
      <c r="J9" s="76">
        <f t="shared" si="3"/>
        <v>9.0189662741612109E-3</v>
      </c>
      <c r="K9" s="69" t="str">
        <f t="shared" si="2"/>
        <v>In a scenario limiting global warming to 1.5 °C, New Mexico would need to cut its waste emissions by 1 to 5 percent of 2005 levels.</v>
      </c>
      <c r="L9" s="69"/>
      <c r="M9" s="69"/>
      <c r="N9" s="69"/>
      <c r="O9" s="69"/>
      <c r="P9" s="69"/>
      <c r="Q9" s="69"/>
      <c r="R9" s="69"/>
      <c r="S9" s="69"/>
      <c r="T9" s="69"/>
      <c r="U9" s="69"/>
      <c r="V9" s="69"/>
      <c r="W9" s="69"/>
      <c r="X9" s="69"/>
      <c r="Y9" s="69"/>
      <c r="Z9" s="69"/>
    </row>
    <row r="10" spans="1:26" ht="14.5" x14ac:dyDescent="0.35">
      <c r="A10" s="73" t="s">
        <v>1857</v>
      </c>
      <c r="B10" s="119">
        <f>SUM(B3:B9)</f>
        <v>75.53614628855405</v>
      </c>
      <c r="C10" s="119">
        <f>SUM(C3:C9)</f>
        <v>60.091929999999991</v>
      </c>
      <c r="D10" s="76">
        <f>1-F10/$C10</f>
        <v>0.52651809652311032</v>
      </c>
      <c r="E10" s="76">
        <f>1-G10/$C10</f>
        <v>0.37781239843686165</v>
      </c>
      <c r="F10" s="117">
        <f>SUM(F3:F9)</f>
        <v>28.452441400000005</v>
      </c>
      <c r="G10" s="117">
        <f>SUM(G3:G9)</f>
        <v>37.388453799999994</v>
      </c>
      <c r="H10" s="170">
        <f>IFERROR(B10*(1-'Unique State Inputs'!A$8),"")</f>
        <v>41.544880458704732</v>
      </c>
      <c r="I10" s="76">
        <f t="shared" si="1"/>
        <v>0.6233268071247714</v>
      </c>
      <c r="J10" s="76">
        <f t="shared" si="3"/>
        <v>0.50502566470397969</v>
      </c>
      <c r="K10" s="69" t="str">
        <f t="shared" si="2"/>
        <v>In a scenario limiting global warming to 1.5 °C, New Mexico would need to cut its total (including land use) emissions by 51 to 62 percent of 2005 levels.</v>
      </c>
      <c r="L10" s="69"/>
      <c r="M10" s="69"/>
      <c r="N10" s="69"/>
      <c r="O10" s="69"/>
      <c r="P10" s="69"/>
      <c r="Q10" s="69"/>
      <c r="R10" s="69"/>
      <c r="S10" s="69"/>
      <c r="T10" s="69"/>
      <c r="U10" s="69"/>
      <c r="V10" s="69"/>
      <c r="W10" s="69"/>
      <c r="X10" s="69"/>
      <c r="Y10" s="69"/>
      <c r="Z10" s="69"/>
    </row>
    <row r="11" spans="1:26" ht="14.5" x14ac:dyDescent="0.35">
      <c r="A11" s="73" t="s">
        <v>1859</v>
      </c>
      <c r="B11" s="119">
        <f>SUM(B3:B9)-B8</f>
        <v>81.974506288554053</v>
      </c>
      <c r="C11" s="119">
        <f>SUM(C3:C9)-C8</f>
        <v>66.530289999999994</v>
      </c>
      <c r="D11" s="76">
        <f>1-F11/$C11</f>
        <v>0.47556516888773503</v>
      </c>
      <c r="E11" s="76">
        <f>1-G11/$C11</f>
        <v>0.34125022151564344</v>
      </c>
      <c r="F11" s="117">
        <f>F10-F8</f>
        <v>34.890801400000008</v>
      </c>
      <c r="G11" s="117">
        <f>G10-G8</f>
        <v>43.826813799999996</v>
      </c>
      <c r="H11" s="170">
        <f>IFERROR(B11*(1-'Unique State Inputs'!A$8),"")</f>
        <v>45.08597845870473</v>
      </c>
      <c r="I11" s="76">
        <f t="shared" si="1"/>
        <v>0.57437009407311623</v>
      </c>
      <c r="J11" s="76">
        <f t="shared" si="3"/>
        <v>0.46536044211443517</v>
      </c>
      <c r="K11" s="69" t="str">
        <f t="shared" si="2"/>
        <v>In a scenario limiting global warming to 1.5 °C, New Mexico would need to cut its total (excluding land use) emissions by 47 to 57 percent of 2005 levels.</v>
      </c>
      <c r="L11" s="69"/>
      <c r="M11" s="69"/>
      <c r="N11" s="69"/>
      <c r="O11" s="69"/>
      <c r="P11" s="69"/>
      <c r="Q11" s="69"/>
      <c r="R11" s="69"/>
      <c r="S11" s="69"/>
      <c r="T11" s="69"/>
      <c r="U11" s="69"/>
      <c r="V11" s="69"/>
      <c r="W11" s="69"/>
      <c r="X11" s="69"/>
      <c r="Y11" s="69"/>
      <c r="Z11" s="69"/>
    </row>
    <row r="12" spans="1:26" ht="14.5" x14ac:dyDescent="0.35">
      <c r="A12" s="78" t="s">
        <v>1877</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1878</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1879</v>
      </c>
      <c r="B16" s="69" t="s">
        <v>1880</v>
      </c>
      <c r="C16" s="69" t="s">
        <v>1881</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1882</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1883</v>
      </c>
      <c r="B20" s="69">
        <v>1</v>
      </c>
      <c r="C20" s="69" t="s">
        <v>1884</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1885</v>
      </c>
      <c r="B21" s="69">
        <v>1</v>
      </c>
      <c r="C21" s="69" t="s">
        <v>1884</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1886</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1887</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1888</v>
      </c>
      <c r="B25" s="109" t="s">
        <v>1889</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1890</v>
      </c>
      <c r="B27" s="69" t="s">
        <v>1891</v>
      </c>
      <c r="C27" s="69" t="s">
        <v>1892</v>
      </c>
      <c r="D27" s="69" t="s">
        <v>1893</v>
      </c>
      <c r="E27" s="69" t="s">
        <v>1894</v>
      </c>
      <c r="F27" s="69" t="s">
        <v>1895</v>
      </c>
      <c r="G27" s="69" t="s">
        <v>1896</v>
      </c>
      <c r="H27" s="69" t="s">
        <v>1897</v>
      </c>
      <c r="I27" s="69" t="s">
        <v>1898</v>
      </c>
      <c r="J27" s="69" t="s">
        <v>1899</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Q1" zoomScale="70" zoomScaleNormal="70" workbookViewId="0">
      <pane ySplit="2" topLeftCell="A1165" activePane="bottomLeft" state="frozen"/>
      <selection activeCell="D1" sqref="D1"/>
      <selection pane="bottomLeft" activeCell="E1169" sqref="E1169"/>
    </sheetView>
  </sheetViews>
  <sheetFormatPr defaultColWidth="9.1796875" defaultRowHeight="14.5" x14ac:dyDescent="0.35"/>
  <cols>
    <col min="1" max="1" width="17.1796875" style="276" customWidth="1"/>
    <col min="2" max="2" width="7" style="277" customWidth="1"/>
    <col min="3" max="3" width="32.453125" style="276" customWidth="1"/>
    <col min="4" max="4" width="38.453125" style="276" customWidth="1"/>
    <col min="5" max="5" width="26.453125" style="276" customWidth="1"/>
    <col min="6" max="10" width="9.1796875" style="276" customWidth="1"/>
    <col min="11" max="11" width="6.6328125" style="276" customWidth="1"/>
    <col min="12" max="12" width="71.6328125" style="276" customWidth="1"/>
    <col min="13" max="13" width="11.453125" style="277" customWidth="1"/>
    <col min="14" max="14" width="13.453125" style="276" customWidth="1"/>
    <col min="15" max="15" width="53.81640625" style="276" customWidth="1"/>
    <col min="16" max="17" width="11" style="276" customWidth="1"/>
    <col min="18" max="18" width="21.36328125" style="276" customWidth="1"/>
    <col min="19" max="19" width="26.453125" style="276" customWidth="1"/>
    <col min="20" max="20" width="30.6328125" style="276" customWidth="1"/>
    <col min="21" max="21" width="166.36328125" style="305" customWidth="1"/>
    <col min="22" max="16384" width="9.1796875" style="276"/>
  </cols>
  <sheetData>
    <row r="1" spans="1:21" x14ac:dyDescent="0.35">
      <c r="C1" s="278" t="s">
        <v>2181</v>
      </c>
      <c r="D1" s="277"/>
      <c r="E1" s="277"/>
      <c r="F1" s="277"/>
      <c r="G1" s="277"/>
      <c r="H1" s="277"/>
      <c r="I1" s="277"/>
      <c r="J1" s="277"/>
      <c r="K1" s="277"/>
      <c r="L1" s="277" t="s">
        <v>2182</v>
      </c>
      <c r="N1" s="279" t="s">
        <v>2183</v>
      </c>
      <c r="O1" s="279" t="s">
        <v>2183</v>
      </c>
      <c r="P1" s="279" t="s">
        <v>2183</v>
      </c>
      <c r="Q1" s="279" t="s">
        <v>2184</v>
      </c>
      <c r="R1" s="279" t="s">
        <v>2185</v>
      </c>
      <c r="S1" s="279"/>
      <c r="T1" s="279" t="s">
        <v>2186</v>
      </c>
      <c r="U1" s="303" t="s">
        <v>2187</v>
      </c>
    </row>
    <row r="2" spans="1:21" s="280" customFormat="1" x14ac:dyDescent="0.35">
      <c r="B2" s="278"/>
      <c r="C2" s="281" t="s">
        <v>283</v>
      </c>
      <c r="D2" s="281" t="s">
        <v>284</v>
      </c>
      <c r="E2" s="281" t="s">
        <v>285</v>
      </c>
      <c r="F2" s="281" t="s">
        <v>286</v>
      </c>
      <c r="G2" s="281" t="s">
        <v>287</v>
      </c>
      <c r="H2" s="281" t="s">
        <v>288</v>
      </c>
      <c r="I2" s="281" t="s">
        <v>289</v>
      </c>
      <c r="J2" s="281" t="s">
        <v>290</v>
      </c>
      <c r="K2" s="281" t="s">
        <v>291</v>
      </c>
      <c r="L2" s="281" t="s">
        <v>2188</v>
      </c>
      <c r="M2" s="282"/>
      <c r="N2" s="281" t="s">
        <v>2189</v>
      </c>
      <c r="O2" s="281" t="s">
        <v>2190</v>
      </c>
      <c r="P2" s="281" t="s">
        <v>2191</v>
      </c>
      <c r="Q2" s="281" t="s">
        <v>2192</v>
      </c>
      <c r="R2" s="281" t="s">
        <v>2193</v>
      </c>
      <c r="S2" s="281"/>
      <c r="T2" s="281" t="s">
        <v>2194</v>
      </c>
      <c r="U2" s="303"/>
    </row>
    <row r="3" spans="1:21" s="285" customFormat="1" ht="43.5" x14ac:dyDescent="0.35">
      <c r="A3" s="283" t="s">
        <v>2195</v>
      </c>
      <c r="B3" s="284"/>
      <c r="C3" s="283" t="s">
        <v>304</v>
      </c>
      <c r="D3" s="283" t="s">
        <v>305</v>
      </c>
      <c r="E3" s="285" t="str">
        <f>E4</f>
        <v>Percentage Reduction of Separately Regulated Pollutants</v>
      </c>
      <c r="M3" s="286"/>
      <c r="N3" s="285" t="s">
        <v>2196</v>
      </c>
      <c r="O3" s="285"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5" t="s">
        <v>2197</v>
      </c>
      <c r="Q3" s="285" t="s">
        <v>310</v>
      </c>
      <c r="U3" s="287"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0" t="s">
        <v>2198</v>
      </c>
      <c r="B4" s="288"/>
      <c r="C4" s="183" t="s">
        <v>304</v>
      </c>
      <c r="D4" s="183" t="s">
        <v>305</v>
      </c>
      <c r="E4" s="183" t="s">
        <v>306</v>
      </c>
      <c r="F4" s="183" t="s">
        <v>307</v>
      </c>
      <c r="G4" s="183" t="s">
        <v>308</v>
      </c>
      <c r="H4" s="183" t="s">
        <v>307</v>
      </c>
      <c r="I4" s="183" t="s">
        <v>309</v>
      </c>
      <c r="J4" s="184">
        <v>300</v>
      </c>
      <c r="K4" s="185" t="s">
        <v>310</v>
      </c>
      <c r="L4" s="187" t="s">
        <v>2296</v>
      </c>
      <c r="N4" s="210" t="s">
        <v>2196</v>
      </c>
      <c r="O4" s="210"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89" t="s">
        <v>2197</v>
      </c>
      <c r="Q4" s="289" t="s">
        <v>310</v>
      </c>
      <c r="R4" s="289" t="str">
        <f t="shared" ref="R4:R63" si="0">I4&amp;" emitted by "&amp;H4</f>
        <v>VOCs emitted by LDVs</v>
      </c>
      <c r="S4" s="289" t="str">
        <f>IF(R4="","","//**"&amp;R4&amp;": **")</f>
        <v>//**VOCs emitted by LDVs: **</v>
      </c>
      <c r="T4" s="276"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0" t="s">
        <v>2198</v>
      </c>
      <c r="B5" s="288"/>
      <c r="C5" s="190" t="s">
        <v>304</v>
      </c>
      <c r="D5" s="190" t="s">
        <v>305</v>
      </c>
      <c r="E5" s="190" t="s">
        <v>306</v>
      </c>
      <c r="F5" s="183" t="s">
        <v>307</v>
      </c>
      <c r="G5" s="183" t="s">
        <v>17</v>
      </c>
      <c r="H5" s="183" t="s">
        <v>307</v>
      </c>
      <c r="I5" s="183" t="s">
        <v>17</v>
      </c>
      <c r="J5" s="184">
        <v>301</v>
      </c>
      <c r="K5" s="185" t="s">
        <v>310</v>
      </c>
      <c r="L5" s="187" t="s">
        <v>2296</v>
      </c>
      <c r="N5" s="210" t="s">
        <v>2196</v>
      </c>
      <c r="O5" s="210"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89" t="s">
        <v>2197</v>
      </c>
      <c r="Q5" s="289" t="s">
        <v>310</v>
      </c>
      <c r="R5" s="289" t="str">
        <f t="shared" si="0"/>
        <v>CO emitted by LDVs</v>
      </c>
      <c r="S5" s="289" t="str">
        <f t="shared" ref="S5:S68" si="2">IF(R5="","","//**"&amp;R5&amp;": **")</f>
        <v>//**CO emitted by LDVs: **</v>
      </c>
      <c r="T5" s="276"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0" t="s">
        <v>2198</v>
      </c>
      <c r="B6" s="288"/>
      <c r="C6" s="190" t="s">
        <v>304</v>
      </c>
      <c r="D6" s="190" t="s">
        <v>305</v>
      </c>
      <c r="E6" s="190" t="s">
        <v>306</v>
      </c>
      <c r="F6" s="183" t="s">
        <v>307</v>
      </c>
      <c r="G6" s="183" t="s">
        <v>318</v>
      </c>
      <c r="H6" s="183" t="s">
        <v>307</v>
      </c>
      <c r="I6" s="183" t="s">
        <v>318</v>
      </c>
      <c r="J6" s="184">
        <v>302</v>
      </c>
      <c r="K6" s="185" t="s">
        <v>310</v>
      </c>
      <c r="L6" s="187" t="s">
        <v>2296</v>
      </c>
      <c r="N6" s="210" t="s">
        <v>2196</v>
      </c>
      <c r="O6" s="210"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89" t="s">
        <v>2197</v>
      </c>
      <c r="Q6" s="289" t="s">
        <v>310</v>
      </c>
      <c r="R6" s="289" t="str">
        <f t="shared" si="0"/>
        <v>NOx emitted by LDVs</v>
      </c>
      <c r="S6" s="289" t="str">
        <f t="shared" si="2"/>
        <v>//**NOx emitted by LDVs: **</v>
      </c>
      <c r="T6" s="276"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0" t="s">
        <v>2198</v>
      </c>
      <c r="B7" s="288"/>
      <c r="C7" s="190" t="s">
        <v>304</v>
      </c>
      <c r="D7" s="190" t="s">
        <v>305</v>
      </c>
      <c r="E7" s="190" t="s">
        <v>306</v>
      </c>
      <c r="F7" s="183" t="s">
        <v>307</v>
      </c>
      <c r="G7" s="183" t="s">
        <v>320</v>
      </c>
      <c r="H7" s="183" t="s">
        <v>307</v>
      </c>
      <c r="I7" s="183" t="s">
        <v>320</v>
      </c>
      <c r="J7" s="184">
        <v>303</v>
      </c>
      <c r="K7" s="185" t="s">
        <v>310</v>
      </c>
      <c r="L7" s="187" t="s">
        <v>2296</v>
      </c>
      <c r="N7" s="210" t="s">
        <v>2196</v>
      </c>
      <c r="O7" s="210"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89" t="s">
        <v>2197</v>
      </c>
      <c r="Q7" s="289" t="s">
        <v>310</v>
      </c>
      <c r="R7" s="289" t="str">
        <f t="shared" si="0"/>
        <v>PM10 emitted by LDVs</v>
      </c>
      <c r="S7" s="289" t="str">
        <f t="shared" si="2"/>
        <v>//**PM10 emitted by LDVs: **</v>
      </c>
      <c r="T7" s="276"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0" t="s">
        <v>2198</v>
      </c>
      <c r="B8" s="288"/>
      <c r="C8" s="190" t="s">
        <v>304</v>
      </c>
      <c r="D8" s="190" t="s">
        <v>305</v>
      </c>
      <c r="E8" s="190" t="s">
        <v>306</v>
      </c>
      <c r="F8" s="183" t="s">
        <v>307</v>
      </c>
      <c r="G8" s="183" t="s">
        <v>322</v>
      </c>
      <c r="H8" s="183" t="s">
        <v>307</v>
      </c>
      <c r="I8" s="183" t="s">
        <v>323</v>
      </c>
      <c r="J8" s="184">
        <v>304</v>
      </c>
      <c r="K8" s="185" t="s">
        <v>310</v>
      </c>
      <c r="L8" s="187" t="s">
        <v>2296</v>
      </c>
      <c r="N8" s="210" t="s">
        <v>2196</v>
      </c>
      <c r="O8" s="210"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89" t="s">
        <v>2197</v>
      </c>
      <c r="Q8" s="289" t="s">
        <v>310</v>
      </c>
      <c r="R8" s="289" t="str">
        <f t="shared" si="0"/>
        <v>PM2.5 emitted by LDVs</v>
      </c>
      <c r="S8" s="289" t="str">
        <f t="shared" si="2"/>
        <v>//**PM2.5 emitted by LDVs: **</v>
      </c>
      <c r="T8" s="276"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0" t="s">
        <v>2198</v>
      </c>
      <c r="B9" s="288"/>
      <c r="C9" s="190" t="s">
        <v>304</v>
      </c>
      <c r="D9" s="190" t="s">
        <v>305</v>
      </c>
      <c r="E9" s="190" t="s">
        <v>306</v>
      </c>
      <c r="F9" s="183" t="s">
        <v>307</v>
      </c>
      <c r="G9" s="183" t="s">
        <v>325</v>
      </c>
      <c r="H9" s="183" t="s">
        <v>307</v>
      </c>
      <c r="I9" s="183" t="s">
        <v>325</v>
      </c>
      <c r="J9" s="184">
        <v>305</v>
      </c>
      <c r="K9" s="185" t="s">
        <v>310</v>
      </c>
      <c r="L9" s="187" t="s">
        <v>2296</v>
      </c>
      <c r="N9" s="210" t="s">
        <v>2196</v>
      </c>
      <c r="O9" s="210"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89" t="s">
        <v>2197</v>
      </c>
      <c r="Q9" s="289" t="s">
        <v>310</v>
      </c>
      <c r="R9" s="289" t="str">
        <f t="shared" si="0"/>
        <v>SOx emitted by LDVs</v>
      </c>
      <c r="S9" s="289" t="str">
        <f t="shared" si="2"/>
        <v>//**SOx emitted by LDVs: **</v>
      </c>
      <c r="T9" s="276"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0" t="s">
        <v>2198</v>
      </c>
      <c r="B10" s="288"/>
      <c r="C10" s="190" t="s">
        <v>304</v>
      </c>
      <c r="D10" s="190" t="s">
        <v>305</v>
      </c>
      <c r="E10" s="190" t="s">
        <v>306</v>
      </c>
      <c r="F10" s="183" t="s">
        <v>307</v>
      </c>
      <c r="G10" s="183" t="s">
        <v>327</v>
      </c>
      <c r="H10" s="183" t="s">
        <v>307</v>
      </c>
      <c r="I10" s="183" t="s">
        <v>327</v>
      </c>
      <c r="J10" s="184">
        <v>306</v>
      </c>
      <c r="K10" s="185" t="s">
        <v>310</v>
      </c>
      <c r="L10" s="187" t="s">
        <v>2296</v>
      </c>
      <c r="N10" s="210" t="s">
        <v>2196</v>
      </c>
      <c r="O10" s="210"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89" t="s">
        <v>2197</v>
      </c>
      <c r="Q10" s="289" t="s">
        <v>310</v>
      </c>
      <c r="R10" s="289" t="str">
        <f t="shared" si="0"/>
        <v>BC emitted by LDVs</v>
      </c>
      <c r="S10" s="289" t="str">
        <f t="shared" si="2"/>
        <v>//**BC emitted by LDVs: **</v>
      </c>
      <c r="T10" s="276"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0" t="s">
        <v>2198</v>
      </c>
      <c r="B11" s="288"/>
      <c r="C11" s="190" t="s">
        <v>304</v>
      </c>
      <c r="D11" s="190" t="s">
        <v>305</v>
      </c>
      <c r="E11" s="190" t="s">
        <v>306</v>
      </c>
      <c r="F11" s="183" t="s">
        <v>307</v>
      </c>
      <c r="G11" s="183" t="s">
        <v>329</v>
      </c>
      <c r="H11" s="183" t="s">
        <v>307</v>
      </c>
      <c r="I11" s="183" t="s">
        <v>329</v>
      </c>
      <c r="J11" s="184">
        <v>307</v>
      </c>
      <c r="K11" s="185" t="s">
        <v>310</v>
      </c>
      <c r="L11" s="187" t="s">
        <v>2296</v>
      </c>
      <c r="N11" s="210" t="s">
        <v>2196</v>
      </c>
      <c r="O11" s="210"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89" t="s">
        <v>2197</v>
      </c>
      <c r="Q11" s="289" t="s">
        <v>310</v>
      </c>
      <c r="R11" s="289" t="str">
        <f t="shared" si="0"/>
        <v>OC emitted by LDVs</v>
      </c>
      <c r="S11" s="289" t="str">
        <f t="shared" si="2"/>
        <v>//**OC emitted by LDVs: **</v>
      </c>
      <c r="T11" s="276"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0" t="s">
        <v>2198</v>
      </c>
      <c r="B12" s="288"/>
      <c r="C12" s="190" t="s">
        <v>304</v>
      </c>
      <c r="D12" s="190" t="s">
        <v>305</v>
      </c>
      <c r="E12" s="190" t="s">
        <v>306</v>
      </c>
      <c r="F12" s="183" t="s">
        <v>307</v>
      </c>
      <c r="G12" s="183" t="s">
        <v>331</v>
      </c>
      <c r="H12" s="183" t="s">
        <v>307</v>
      </c>
      <c r="I12" s="183" t="s">
        <v>331</v>
      </c>
      <c r="J12" s="184">
        <v>308</v>
      </c>
      <c r="K12" s="192" t="s">
        <v>332</v>
      </c>
      <c r="L12" s="187"/>
      <c r="N12" s="210" t="s">
        <v>2196</v>
      </c>
      <c r="O12" s="210"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89" t="s">
        <v>2197</v>
      </c>
      <c r="Q12" s="289" t="s">
        <v>310</v>
      </c>
      <c r="R12" s="289" t="str">
        <f t="shared" si="0"/>
        <v>CH4 emitted by LDVs</v>
      </c>
      <c r="S12" s="289" t="str">
        <f t="shared" si="2"/>
        <v>//**CH4 emitted by LDVs: **</v>
      </c>
      <c r="T12" s="276" t="str">
        <f t="shared" si="1"/>
        <v/>
      </c>
    </row>
    <row r="13" spans="1:21" x14ac:dyDescent="0.35">
      <c r="A13" s="210" t="s">
        <v>2198</v>
      </c>
      <c r="B13" s="288"/>
      <c r="C13" s="190" t="s">
        <v>304</v>
      </c>
      <c r="D13" s="190" t="s">
        <v>305</v>
      </c>
      <c r="E13" s="190" t="s">
        <v>306</v>
      </c>
      <c r="F13" s="183" t="s">
        <v>307</v>
      </c>
      <c r="G13" s="183" t="s">
        <v>333</v>
      </c>
      <c r="H13" s="183" t="s">
        <v>307</v>
      </c>
      <c r="I13" s="183" t="s">
        <v>333</v>
      </c>
      <c r="J13" s="184">
        <v>309</v>
      </c>
      <c r="K13" s="192" t="s">
        <v>332</v>
      </c>
      <c r="L13" s="187"/>
      <c r="N13" s="210" t="s">
        <v>2196</v>
      </c>
      <c r="O13" s="210"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89" t="s">
        <v>2197</v>
      </c>
      <c r="Q13" s="289" t="s">
        <v>310</v>
      </c>
      <c r="R13" s="289" t="str">
        <f t="shared" si="0"/>
        <v>N2O emitted by LDVs</v>
      </c>
      <c r="S13" s="289" t="str">
        <f t="shared" si="2"/>
        <v>//**N2O emitted by LDVs: **</v>
      </c>
      <c r="T13" s="276" t="str">
        <f t="shared" si="1"/>
        <v/>
      </c>
    </row>
    <row r="14" spans="1:21" x14ac:dyDescent="0.35">
      <c r="A14" s="210" t="s">
        <v>2198</v>
      </c>
      <c r="B14" s="288"/>
      <c r="C14" s="190" t="s">
        <v>304</v>
      </c>
      <c r="D14" s="190" t="s">
        <v>305</v>
      </c>
      <c r="E14" s="190" t="s">
        <v>306</v>
      </c>
      <c r="F14" s="183" t="s">
        <v>334</v>
      </c>
      <c r="G14" s="183" t="s">
        <v>308</v>
      </c>
      <c r="H14" s="183" t="s">
        <v>334</v>
      </c>
      <c r="I14" s="183" t="s">
        <v>309</v>
      </c>
      <c r="J14" s="184">
        <v>310</v>
      </c>
      <c r="K14" s="185" t="s">
        <v>310</v>
      </c>
      <c r="L14" s="187" t="s">
        <v>2296</v>
      </c>
      <c r="N14" s="210" t="s">
        <v>2196</v>
      </c>
      <c r="O14" s="210"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89" t="s">
        <v>2197</v>
      </c>
      <c r="Q14" s="289" t="s">
        <v>310</v>
      </c>
      <c r="R14" s="289" t="str">
        <f t="shared" si="0"/>
        <v>VOCs emitted by HDVs</v>
      </c>
      <c r="S14" s="289" t="str">
        <f t="shared" si="2"/>
        <v>//**VOCs emitted by HDVs: **</v>
      </c>
      <c r="T14" s="276"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0" t="s">
        <v>2198</v>
      </c>
      <c r="B15" s="288"/>
      <c r="C15" s="190" t="s">
        <v>304</v>
      </c>
      <c r="D15" s="190" t="s">
        <v>305</v>
      </c>
      <c r="E15" s="190" t="s">
        <v>306</v>
      </c>
      <c r="F15" s="183" t="s">
        <v>334</v>
      </c>
      <c r="G15" s="183" t="s">
        <v>17</v>
      </c>
      <c r="H15" s="183" t="s">
        <v>334</v>
      </c>
      <c r="I15" s="183" t="s">
        <v>17</v>
      </c>
      <c r="J15" s="184">
        <v>311</v>
      </c>
      <c r="K15" s="185" t="s">
        <v>310</v>
      </c>
      <c r="L15" s="187" t="s">
        <v>2296</v>
      </c>
      <c r="N15" s="210" t="s">
        <v>2196</v>
      </c>
      <c r="O15" s="210"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89" t="s">
        <v>2197</v>
      </c>
      <c r="Q15" s="289" t="s">
        <v>310</v>
      </c>
      <c r="R15" s="289" t="str">
        <f t="shared" si="0"/>
        <v>CO emitted by HDVs</v>
      </c>
      <c r="S15" s="289" t="str">
        <f t="shared" si="2"/>
        <v>//**CO emitted by HDVs: **</v>
      </c>
      <c r="T15" s="276"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0" t="s">
        <v>2198</v>
      </c>
      <c r="B16" s="288"/>
      <c r="C16" s="190" t="s">
        <v>304</v>
      </c>
      <c r="D16" s="190" t="s">
        <v>305</v>
      </c>
      <c r="E16" s="190" t="s">
        <v>306</v>
      </c>
      <c r="F16" s="183" t="s">
        <v>334</v>
      </c>
      <c r="G16" s="183" t="s">
        <v>318</v>
      </c>
      <c r="H16" s="183" t="s">
        <v>334</v>
      </c>
      <c r="I16" s="183" t="s">
        <v>318</v>
      </c>
      <c r="J16" s="184">
        <v>312</v>
      </c>
      <c r="K16" s="185" t="s">
        <v>310</v>
      </c>
      <c r="L16" s="187" t="s">
        <v>2296</v>
      </c>
      <c r="N16" s="210" t="s">
        <v>2196</v>
      </c>
      <c r="O16" s="210"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89" t="s">
        <v>2197</v>
      </c>
      <c r="Q16" s="289" t="s">
        <v>310</v>
      </c>
      <c r="R16" s="289" t="str">
        <f t="shared" si="0"/>
        <v>NOx emitted by HDVs</v>
      </c>
      <c r="S16" s="289" t="str">
        <f t="shared" si="2"/>
        <v>//**NOx emitted by HDVs: **</v>
      </c>
      <c r="T16" s="276" t="str">
        <f t="shared" si="1"/>
        <v>//**NOx emitted by HDVs: ** In the United States, since 1997, the 24-hour national ambient air quality standard (NAAQS) for PM2.5, the most harmful type of particulate for human health, declined from 65 µg/m^3 to 35 µg/m^3, a reduction of 46%.</v>
      </c>
    </row>
    <row r="17" spans="1:21" s="290" customFormat="1" x14ac:dyDescent="0.35">
      <c r="A17" s="210" t="s">
        <v>2198</v>
      </c>
      <c r="B17" s="288"/>
      <c r="C17" s="190" t="s">
        <v>304</v>
      </c>
      <c r="D17" s="190" t="s">
        <v>305</v>
      </c>
      <c r="E17" s="190" t="s">
        <v>306</v>
      </c>
      <c r="F17" s="183" t="s">
        <v>334</v>
      </c>
      <c r="G17" s="183" t="s">
        <v>320</v>
      </c>
      <c r="H17" s="183" t="s">
        <v>334</v>
      </c>
      <c r="I17" s="183" t="s">
        <v>320</v>
      </c>
      <c r="J17" s="184">
        <v>313</v>
      </c>
      <c r="K17" s="185" t="s">
        <v>310</v>
      </c>
      <c r="L17" s="187" t="s">
        <v>2296</v>
      </c>
      <c r="M17" s="277"/>
      <c r="N17" s="210" t="s">
        <v>2196</v>
      </c>
      <c r="O17" s="210"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89" t="s">
        <v>2197</v>
      </c>
      <c r="Q17" s="289" t="s">
        <v>310</v>
      </c>
      <c r="R17" s="289" t="str">
        <f t="shared" si="0"/>
        <v>PM10 emitted by HDVs</v>
      </c>
      <c r="S17" s="289" t="str">
        <f t="shared" si="2"/>
        <v>//**PM10 emitted by HDVs: **</v>
      </c>
      <c r="T17" s="276" t="str">
        <f t="shared" si="1"/>
        <v>//**PM10 emitted by HDVs: ** In the United States, since 1997, the 24-hour national ambient air quality standard (NAAQS) for PM2.5, the most harmful type of particulate for human health, declined from 65 µg/m^3 to 35 µg/m^3, a reduction of 46%.</v>
      </c>
      <c r="U17" s="305"/>
    </row>
    <row r="18" spans="1:21" s="290" customFormat="1" x14ac:dyDescent="0.35">
      <c r="A18" s="210" t="s">
        <v>2198</v>
      </c>
      <c r="B18" s="288"/>
      <c r="C18" s="190" t="s">
        <v>304</v>
      </c>
      <c r="D18" s="190" t="s">
        <v>305</v>
      </c>
      <c r="E18" s="190" t="s">
        <v>306</v>
      </c>
      <c r="F18" s="183" t="s">
        <v>334</v>
      </c>
      <c r="G18" s="183" t="s">
        <v>322</v>
      </c>
      <c r="H18" s="183" t="s">
        <v>334</v>
      </c>
      <c r="I18" s="183" t="s">
        <v>323</v>
      </c>
      <c r="J18" s="184">
        <v>314</v>
      </c>
      <c r="K18" s="185" t="s">
        <v>310</v>
      </c>
      <c r="L18" s="187" t="s">
        <v>2296</v>
      </c>
      <c r="M18" s="277"/>
      <c r="N18" s="210" t="s">
        <v>2196</v>
      </c>
      <c r="O18" s="210"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89" t="s">
        <v>2197</v>
      </c>
      <c r="Q18" s="289" t="s">
        <v>310</v>
      </c>
      <c r="R18" s="289" t="str">
        <f t="shared" si="0"/>
        <v>PM2.5 emitted by HDVs</v>
      </c>
      <c r="S18" s="289" t="str">
        <f t="shared" si="2"/>
        <v>//**PM2.5 emitted by HDVs: **</v>
      </c>
      <c r="T18" s="276" t="str">
        <f t="shared" si="1"/>
        <v>//**PM2.5 emitted by HDVs: ** In the United States, since 1997, the 24-hour national ambient air quality standard (NAAQS) for PM2.5, the most harmful type of particulate for human health, declined from 65 µg/m^3 to 35 µg/m^3, a reduction of 46%.</v>
      </c>
      <c r="U18" s="305"/>
    </row>
    <row r="19" spans="1:21" s="290" customFormat="1" x14ac:dyDescent="0.35">
      <c r="A19" s="210" t="s">
        <v>2198</v>
      </c>
      <c r="B19" s="288"/>
      <c r="C19" s="190" t="s">
        <v>304</v>
      </c>
      <c r="D19" s="190" t="s">
        <v>305</v>
      </c>
      <c r="E19" s="190" t="s">
        <v>306</v>
      </c>
      <c r="F19" s="183" t="s">
        <v>334</v>
      </c>
      <c r="G19" s="183" t="s">
        <v>325</v>
      </c>
      <c r="H19" s="183" t="s">
        <v>334</v>
      </c>
      <c r="I19" s="183" t="s">
        <v>325</v>
      </c>
      <c r="J19" s="184">
        <v>315</v>
      </c>
      <c r="K19" s="185" t="s">
        <v>310</v>
      </c>
      <c r="L19" s="187" t="s">
        <v>2296</v>
      </c>
      <c r="M19" s="277"/>
      <c r="N19" s="210" t="s">
        <v>2196</v>
      </c>
      <c r="O19" s="210"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89" t="s">
        <v>2197</v>
      </c>
      <c r="Q19" s="289" t="s">
        <v>310</v>
      </c>
      <c r="R19" s="289" t="str">
        <f t="shared" si="0"/>
        <v>SOx emitted by HDVs</v>
      </c>
      <c r="S19" s="289" t="str">
        <f t="shared" si="2"/>
        <v>//**SOx emitted by HDVs: **</v>
      </c>
      <c r="T19" s="276" t="str">
        <f t="shared" si="1"/>
        <v>//**SOx emitted by HDVs: ** In the United States, since 1997, the 24-hour national ambient air quality standard (NAAQS) for PM2.5, the most harmful type of particulate for human health, declined from 65 µg/m^3 to 35 µg/m^3, a reduction of 46%.</v>
      </c>
      <c r="U19" s="305"/>
    </row>
    <row r="20" spans="1:21" s="290" customFormat="1" x14ac:dyDescent="0.35">
      <c r="A20" s="210" t="s">
        <v>2198</v>
      </c>
      <c r="B20" s="288"/>
      <c r="C20" s="190" t="s">
        <v>304</v>
      </c>
      <c r="D20" s="190" t="s">
        <v>305</v>
      </c>
      <c r="E20" s="190" t="s">
        <v>306</v>
      </c>
      <c r="F20" s="183" t="s">
        <v>334</v>
      </c>
      <c r="G20" s="183" t="s">
        <v>327</v>
      </c>
      <c r="H20" s="183" t="s">
        <v>334</v>
      </c>
      <c r="I20" s="183" t="s">
        <v>327</v>
      </c>
      <c r="J20" s="184">
        <v>316</v>
      </c>
      <c r="K20" s="185" t="s">
        <v>310</v>
      </c>
      <c r="L20" s="187" t="s">
        <v>2296</v>
      </c>
      <c r="M20" s="277"/>
      <c r="N20" s="210" t="s">
        <v>2196</v>
      </c>
      <c r="O20" s="210"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89" t="s">
        <v>2197</v>
      </c>
      <c r="Q20" s="289" t="s">
        <v>310</v>
      </c>
      <c r="R20" s="289" t="str">
        <f t="shared" si="0"/>
        <v>BC emitted by HDVs</v>
      </c>
      <c r="S20" s="289" t="str">
        <f t="shared" si="2"/>
        <v>//**BC emitted by HDVs: **</v>
      </c>
      <c r="T20" s="276" t="str">
        <f t="shared" si="1"/>
        <v>//**BC emitted by HDVs: ** In the United States, since 1997, the 24-hour national ambient air quality standard (NAAQS) for PM2.5, the most harmful type of particulate for human health, declined from 65 µg/m^3 to 35 µg/m^3, a reduction of 46%.</v>
      </c>
      <c r="U20" s="305"/>
    </row>
    <row r="21" spans="1:21" s="290" customFormat="1" x14ac:dyDescent="0.35">
      <c r="A21" s="210" t="s">
        <v>2198</v>
      </c>
      <c r="B21" s="288"/>
      <c r="C21" s="190" t="s">
        <v>304</v>
      </c>
      <c r="D21" s="190" t="s">
        <v>305</v>
      </c>
      <c r="E21" s="190" t="s">
        <v>306</v>
      </c>
      <c r="F21" s="183" t="s">
        <v>334</v>
      </c>
      <c r="G21" s="183" t="s">
        <v>329</v>
      </c>
      <c r="H21" s="183" t="s">
        <v>334</v>
      </c>
      <c r="I21" s="183" t="s">
        <v>329</v>
      </c>
      <c r="J21" s="184">
        <v>317</v>
      </c>
      <c r="K21" s="185" t="s">
        <v>310</v>
      </c>
      <c r="L21" s="187" t="s">
        <v>2296</v>
      </c>
      <c r="M21" s="277"/>
      <c r="N21" s="210" t="s">
        <v>2196</v>
      </c>
      <c r="O21" s="210"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89" t="s">
        <v>2197</v>
      </c>
      <c r="Q21" s="289" t="s">
        <v>310</v>
      </c>
      <c r="R21" s="289" t="str">
        <f t="shared" si="0"/>
        <v>OC emitted by HDVs</v>
      </c>
      <c r="S21" s="289" t="str">
        <f t="shared" si="2"/>
        <v>//**OC emitted by HDVs: **</v>
      </c>
      <c r="T21" s="276" t="str">
        <f t="shared" si="1"/>
        <v>//**OC emitted by HDVs: ** In the United States, since 1997, the 24-hour national ambient air quality standard (NAAQS) for PM2.5, the most harmful type of particulate for human health, declined from 65 µg/m^3 to 35 µg/m^3, a reduction of 46%.</v>
      </c>
      <c r="U21" s="305"/>
    </row>
    <row r="22" spans="1:21" s="290" customFormat="1" x14ac:dyDescent="0.35">
      <c r="A22" s="210" t="s">
        <v>2198</v>
      </c>
      <c r="B22" s="288"/>
      <c r="C22" s="190" t="s">
        <v>304</v>
      </c>
      <c r="D22" s="190" t="s">
        <v>305</v>
      </c>
      <c r="E22" s="190" t="s">
        <v>306</v>
      </c>
      <c r="F22" s="183" t="s">
        <v>334</v>
      </c>
      <c r="G22" s="183" t="s">
        <v>331</v>
      </c>
      <c r="H22" s="183" t="s">
        <v>334</v>
      </c>
      <c r="I22" s="183" t="s">
        <v>331</v>
      </c>
      <c r="J22" s="184">
        <v>318</v>
      </c>
      <c r="K22" s="192" t="s">
        <v>332</v>
      </c>
      <c r="L22" s="187"/>
      <c r="M22" s="277"/>
      <c r="N22" s="210" t="s">
        <v>2196</v>
      </c>
      <c r="O22" s="210"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89" t="s">
        <v>2197</v>
      </c>
      <c r="Q22" s="289" t="s">
        <v>310</v>
      </c>
      <c r="R22" s="289" t="str">
        <f t="shared" si="0"/>
        <v>CH4 emitted by HDVs</v>
      </c>
      <c r="S22" s="289" t="str">
        <f t="shared" si="2"/>
        <v>//**CH4 emitted by HDVs: **</v>
      </c>
      <c r="T22" s="276" t="str">
        <f t="shared" si="1"/>
        <v/>
      </c>
      <c r="U22" s="305"/>
    </row>
    <row r="23" spans="1:21" s="290" customFormat="1" x14ac:dyDescent="0.35">
      <c r="A23" s="210" t="s">
        <v>2198</v>
      </c>
      <c r="B23" s="288"/>
      <c r="C23" s="190" t="s">
        <v>304</v>
      </c>
      <c r="D23" s="190" t="s">
        <v>305</v>
      </c>
      <c r="E23" s="190" t="s">
        <v>306</v>
      </c>
      <c r="F23" s="183" t="s">
        <v>334</v>
      </c>
      <c r="G23" s="183" t="s">
        <v>333</v>
      </c>
      <c r="H23" s="183" t="s">
        <v>334</v>
      </c>
      <c r="I23" s="183" t="s">
        <v>333</v>
      </c>
      <c r="J23" s="184">
        <v>319</v>
      </c>
      <c r="K23" s="192" t="s">
        <v>332</v>
      </c>
      <c r="L23" s="187"/>
      <c r="M23" s="277"/>
      <c r="N23" s="210" t="s">
        <v>2196</v>
      </c>
      <c r="O23" s="210"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89" t="s">
        <v>2197</v>
      </c>
      <c r="Q23" s="289" t="s">
        <v>310</v>
      </c>
      <c r="R23" s="289" t="str">
        <f t="shared" si="0"/>
        <v>N2O emitted by HDVs</v>
      </c>
      <c r="S23" s="289" t="str">
        <f t="shared" si="2"/>
        <v>//**N2O emitted by HDVs: **</v>
      </c>
      <c r="T23" s="276" t="str">
        <f t="shared" si="1"/>
        <v/>
      </c>
      <c r="U23" s="305"/>
    </row>
    <row r="24" spans="1:21" s="290" customFormat="1" x14ac:dyDescent="0.35">
      <c r="A24" s="210" t="s">
        <v>2198</v>
      </c>
      <c r="B24" s="288"/>
      <c r="C24" s="190" t="s">
        <v>304</v>
      </c>
      <c r="D24" s="190" t="s">
        <v>305</v>
      </c>
      <c r="E24" s="190" t="s">
        <v>306</v>
      </c>
      <c r="F24" s="183" t="s">
        <v>343</v>
      </c>
      <c r="G24" s="183" t="s">
        <v>308</v>
      </c>
      <c r="H24" s="183" t="s">
        <v>343</v>
      </c>
      <c r="I24" s="183" t="s">
        <v>309</v>
      </c>
      <c r="J24" s="184">
        <v>320</v>
      </c>
      <c r="K24" s="185" t="s">
        <v>310</v>
      </c>
      <c r="L24" s="187" t="s">
        <v>2296</v>
      </c>
      <c r="M24" s="277"/>
      <c r="N24" s="210" t="s">
        <v>2196</v>
      </c>
      <c r="O24" s="210"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89" t="s">
        <v>2197</v>
      </c>
      <c r="Q24" s="289" t="s">
        <v>310</v>
      </c>
      <c r="R24" s="289" t="str">
        <f t="shared" si="0"/>
        <v>VOCs emitted by aircraft</v>
      </c>
      <c r="S24" s="289" t="str">
        <f t="shared" si="2"/>
        <v>//**VOCs emitted by aircraft: **</v>
      </c>
      <c r="T24" s="276" t="str">
        <f t="shared" si="1"/>
        <v>//**VOCs emitted by aircraft: ** In the United States, since 1997, the 24-hour national ambient air quality standard (NAAQS) for PM2.5, the most harmful type of particulate for human health, declined from 65 µg/m^3 to 35 µg/m^3, a reduction of 46%.</v>
      </c>
      <c r="U24" s="305"/>
    </row>
    <row r="25" spans="1:21" s="290" customFormat="1" x14ac:dyDescent="0.35">
      <c r="A25" s="210" t="s">
        <v>2198</v>
      </c>
      <c r="B25" s="288"/>
      <c r="C25" s="190" t="s">
        <v>304</v>
      </c>
      <c r="D25" s="190" t="s">
        <v>305</v>
      </c>
      <c r="E25" s="190" t="s">
        <v>306</v>
      </c>
      <c r="F25" s="183" t="s">
        <v>343</v>
      </c>
      <c r="G25" s="183" t="s">
        <v>17</v>
      </c>
      <c r="H25" s="183" t="s">
        <v>343</v>
      </c>
      <c r="I25" s="183" t="s">
        <v>17</v>
      </c>
      <c r="J25" s="184">
        <v>321</v>
      </c>
      <c r="K25" s="192" t="s">
        <v>332</v>
      </c>
      <c r="L25" s="187"/>
      <c r="M25" s="277"/>
      <c r="N25" s="210" t="s">
        <v>2196</v>
      </c>
      <c r="O25" s="210"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89" t="s">
        <v>2197</v>
      </c>
      <c r="Q25" s="289" t="s">
        <v>310</v>
      </c>
      <c r="R25" s="289" t="str">
        <f t="shared" si="0"/>
        <v>CO emitted by aircraft</v>
      </c>
      <c r="S25" s="289" t="str">
        <f t="shared" si="2"/>
        <v>//**CO emitted by aircraft: **</v>
      </c>
      <c r="T25" s="276" t="str">
        <f t="shared" si="1"/>
        <v/>
      </c>
      <c r="U25" s="305"/>
    </row>
    <row r="26" spans="1:21" s="290" customFormat="1" x14ac:dyDescent="0.35">
      <c r="A26" s="210" t="s">
        <v>2198</v>
      </c>
      <c r="B26" s="288"/>
      <c r="C26" s="190" t="s">
        <v>304</v>
      </c>
      <c r="D26" s="190" t="s">
        <v>305</v>
      </c>
      <c r="E26" s="190" t="s">
        <v>306</v>
      </c>
      <c r="F26" s="183" t="s">
        <v>343</v>
      </c>
      <c r="G26" s="183" t="s">
        <v>318</v>
      </c>
      <c r="H26" s="183" t="s">
        <v>343</v>
      </c>
      <c r="I26" s="183" t="s">
        <v>318</v>
      </c>
      <c r="J26" s="184">
        <v>322</v>
      </c>
      <c r="K26" s="185" t="s">
        <v>310</v>
      </c>
      <c r="L26" s="187" t="s">
        <v>2296</v>
      </c>
      <c r="M26" s="277"/>
      <c r="N26" s="210" t="s">
        <v>2196</v>
      </c>
      <c r="O26" s="210"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89" t="s">
        <v>2197</v>
      </c>
      <c r="Q26" s="289" t="s">
        <v>310</v>
      </c>
      <c r="R26" s="289" t="str">
        <f t="shared" si="0"/>
        <v>NOx emitted by aircraft</v>
      </c>
      <c r="S26" s="289" t="str">
        <f t="shared" si="2"/>
        <v>//**NOx emitted by aircraft: **</v>
      </c>
      <c r="T26" s="276" t="str">
        <f t="shared" si="1"/>
        <v>//**NOx emitted by aircraft: ** In the United States, since 1997, the 24-hour national ambient air quality standard (NAAQS) for PM2.5, the most harmful type of particulate for human health, declined from 65 µg/m^3 to 35 µg/m^3, a reduction of 46%.</v>
      </c>
      <c r="U26" s="305"/>
    </row>
    <row r="27" spans="1:21" s="290" customFormat="1" x14ac:dyDescent="0.35">
      <c r="A27" s="210" t="s">
        <v>2198</v>
      </c>
      <c r="B27" s="288"/>
      <c r="C27" s="190" t="s">
        <v>304</v>
      </c>
      <c r="D27" s="190" t="s">
        <v>305</v>
      </c>
      <c r="E27" s="190" t="s">
        <v>306</v>
      </c>
      <c r="F27" s="183" t="s">
        <v>343</v>
      </c>
      <c r="G27" s="183" t="s">
        <v>320</v>
      </c>
      <c r="H27" s="183" t="s">
        <v>343</v>
      </c>
      <c r="I27" s="183" t="s">
        <v>320</v>
      </c>
      <c r="J27" s="184">
        <v>323</v>
      </c>
      <c r="K27" s="192" t="s">
        <v>332</v>
      </c>
      <c r="L27" s="187"/>
      <c r="M27" s="277"/>
      <c r="N27" s="210" t="s">
        <v>2196</v>
      </c>
      <c r="O27" s="210"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89" t="s">
        <v>2197</v>
      </c>
      <c r="Q27" s="289" t="s">
        <v>310</v>
      </c>
      <c r="R27" s="289" t="str">
        <f t="shared" si="0"/>
        <v>PM10 emitted by aircraft</v>
      </c>
      <c r="S27" s="289" t="str">
        <f t="shared" si="2"/>
        <v>//**PM10 emitted by aircraft: **</v>
      </c>
      <c r="T27" s="276" t="str">
        <f t="shared" si="1"/>
        <v/>
      </c>
      <c r="U27" s="305"/>
    </row>
    <row r="28" spans="1:21" s="290" customFormat="1" x14ac:dyDescent="0.35">
      <c r="A28" s="210" t="s">
        <v>2198</v>
      </c>
      <c r="B28" s="288"/>
      <c r="C28" s="190" t="s">
        <v>304</v>
      </c>
      <c r="D28" s="190" t="s">
        <v>305</v>
      </c>
      <c r="E28" s="190" t="s">
        <v>306</v>
      </c>
      <c r="F28" s="183" t="s">
        <v>343</v>
      </c>
      <c r="G28" s="183" t="s">
        <v>322</v>
      </c>
      <c r="H28" s="183" t="s">
        <v>343</v>
      </c>
      <c r="I28" s="183" t="s">
        <v>323</v>
      </c>
      <c r="J28" s="184">
        <v>324</v>
      </c>
      <c r="K28" s="192" t="s">
        <v>332</v>
      </c>
      <c r="L28" s="187"/>
      <c r="M28" s="277"/>
      <c r="N28" s="210" t="s">
        <v>2196</v>
      </c>
      <c r="O28" s="210"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89" t="s">
        <v>2197</v>
      </c>
      <c r="Q28" s="289" t="s">
        <v>310</v>
      </c>
      <c r="R28" s="289" t="str">
        <f t="shared" si="0"/>
        <v>PM2.5 emitted by aircraft</v>
      </c>
      <c r="S28" s="289" t="str">
        <f t="shared" si="2"/>
        <v>//**PM2.5 emitted by aircraft: **</v>
      </c>
      <c r="T28" s="276" t="str">
        <f t="shared" si="1"/>
        <v/>
      </c>
      <c r="U28" s="305"/>
    </row>
    <row r="29" spans="1:21" s="290" customFormat="1" x14ac:dyDescent="0.35">
      <c r="A29" s="210" t="s">
        <v>2198</v>
      </c>
      <c r="B29" s="288"/>
      <c r="C29" s="190" t="s">
        <v>304</v>
      </c>
      <c r="D29" s="190" t="s">
        <v>305</v>
      </c>
      <c r="E29" s="190" t="s">
        <v>306</v>
      </c>
      <c r="F29" s="183" t="s">
        <v>343</v>
      </c>
      <c r="G29" s="183" t="s">
        <v>325</v>
      </c>
      <c r="H29" s="183" t="s">
        <v>343</v>
      </c>
      <c r="I29" s="183" t="s">
        <v>325</v>
      </c>
      <c r="J29" s="184">
        <v>325</v>
      </c>
      <c r="K29" s="192" t="s">
        <v>332</v>
      </c>
      <c r="L29" s="187"/>
      <c r="M29" s="277"/>
      <c r="N29" s="210" t="s">
        <v>2196</v>
      </c>
      <c r="O29" s="210"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89" t="s">
        <v>2197</v>
      </c>
      <c r="Q29" s="289" t="s">
        <v>310</v>
      </c>
      <c r="R29" s="289" t="str">
        <f t="shared" si="0"/>
        <v>SOx emitted by aircraft</v>
      </c>
      <c r="S29" s="289" t="str">
        <f t="shared" si="2"/>
        <v>//**SOx emitted by aircraft: **</v>
      </c>
      <c r="T29" s="276" t="str">
        <f t="shared" si="1"/>
        <v/>
      </c>
      <c r="U29" s="305"/>
    </row>
    <row r="30" spans="1:21" s="290" customFormat="1" x14ac:dyDescent="0.35">
      <c r="A30" s="210" t="s">
        <v>2198</v>
      </c>
      <c r="B30" s="288"/>
      <c r="C30" s="190" t="s">
        <v>304</v>
      </c>
      <c r="D30" s="190" t="s">
        <v>305</v>
      </c>
      <c r="E30" s="190" t="s">
        <v>306</v>
      </c>
      <c r="F30" s="183" t="s">
        <v>343</v>
      </c>
      <c r="G30" s="183" t="s">
        <v>327</v>
      </c>
      <c r="H30" s="183" t="s">
        <v>343</v>
      </c>
      <c r="I30" s="183" t="s">
        <v>327</v>
      </c>
      <c r="J30" s="184">
        <v>326</v>
      </c>
      <c r="K30" s="192" t="s">
        <v>332</v>
      </c>
      <c r="L30" s="187"/>
      <c r="M30" s="277"/>
      <c r="N30" s="210" t="s">
        <v>2196</v>
      </c>
      <c r="O30" s="210"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89" t="s">
        <v>2197</v>
      </c>
      <c r="Q30" s="289" t="s">
        <v>310</v>
      </c>
      <c r="R30" s="289" t="str">
        <f t="shared" si="0"/>
        <v>BC emitted by aircraft</v>
      </c>
      <c r="S30" s="289" t="str">
        <f t="shared" si="2"/>
        <v>//**BC emitted by aircraft: **</v>
      </c>
      <c r="T30" s="276" t="str">
        <f t="shared" si="1"/>
        <v/>
      </c>
      <c r="U30" s="305"/>
    </row>
    <row r="31" spans="1:21" s="290" customFormat="1" x14ac:dyDescent="0.35">
      <c r="A31" s="210" t="s">
        <v>2198</v>
      </c>
      <c r="B31" s="288"/>
      <c r="C31" s="190" t="s">
        <v>304</v>
      </c>
      <c r="D31" s="190" t="s">
        <v>305</v>
      </c>
      <c r="E31" s="190" t="s">
        <v>306</v>
      </c>
      <c r="F31" s="183" t="s">
        <v>343</v>
      </c>
      <c r="G31" s="183" t="s">
        <v>329</v>
      </c>
      <c r="H31" s="183" t="s">
        <v>343</v>
      </c>
      <c r="I31" s="183" t="s">
        <v>329</v>
      </c>
      <c r="J31" s="184">
        <v>327</v>
      </c>
      <c r="K31" s="192" t="s">
        <v>332</v>
      </c>
      <c r="L31" s="187"/>
      <c r="M31" s="277"/>
      <c r="N31" s="210" t="s">
        <v>2196</v>
      </c>
      <c r="O31" s="210"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89" t="s">
        <v>2197</v>
      </c>
      <c r="Q31" s="289" t="s">
        <v>310</v>
      </c>
      <c r="R31" s="289" t="str">
        <f t="shared" si="0"/>
        <v>OC emitted by aircraft</v>
      </c>
      <c r="S31" s="289" t="str">
        <f t="shared" si="2"/>
        <v>//**OC emitted by aircraft: **</v>
      </c>
      <c r="T31" s="276" t="str">
        <f t="shared" si="1"/>
        <v/>
      </c>
      <c r="U31" s="305"/>
    </row>
    <row r="32" spans="1:21" s="290" customFormat="1" x14ac:dyDescent="0.35">
      <c r="A32" s="210" t="s">
        <v>2198</v>
      </c>
      <c r="B32" s="288"/>
      <c r="C32" s="190" t="s">
        <v>304</v>
      </c>
      <c r="D32" s="190" t="s">
        <v>305</v>
      </c>
      <c r="E32" s="190" t="s">
        <v>306</v>
      </c>
      <c r="F32" s="183" t="s">
        <v>343</v>
      </c>
      <c r="G32" s="183" t="s">
        <v>331</v>
      </c>
      <c r="H32" s="183" t="s">
        <v>343</v>
      </c>
      <c r="I32" s="183" t="s">
        <v>331</v>
      </c>
      <c r="J32" s="184">
        <v>328</v>
      </c>
      <c r="K32" s="192" t="s">
        <v>332</v>
      </c>
      <c r="L32" s="187"/>
      <c r="M32" s="277"/>
      <c r="N32" s="210" t="s">
        <v>2196</v>
      </c>
      <c r="O32" s="210"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89" t="s">
        <v>2197</v>
      </c>
      <c r="Q32" s="289" t="s">
        <v>310</v>
      </c>
      <c r="R32" s="289" t="str">
        <f t="shared" si="0"/>
        <v>CH4 emitted by aircraft</v>
      </c>
      <c r="S32" s="289" t="str">
        <f t="shared" si="2"/>
        <v>//**CH4 emitted by aircraft: **</v>
      </c>
      <c r="T32" s="276" t="str">
        <f t="shared" si="1"/>
        <v/>
      </c>
      <c r="U32" s="305"/>
    </row>
    <row r="33" spans="1:21" s="290" customFormat="1" x14ac:dyDescent="0.35">
      <c r="A33" s="210" t="s">
        <v>2198</v>
      </c>
      <c r="B33" s="288"/>
      <c r="C33" s="190" t="s">
        <v>304</v>
      </c>
      <c r="D33" s="190" t="s">
        <v>305</v>
      </c>
      <c r="E33" s="190" t="s">
        <v>306</v>
      </c>
      <c r="F33" s="183" t="s">
        <v>343</v>
      </c>
      <c r="G33" s="183" t="s">
        <v>333</v>
      </c>
      <c r="H33" s="183" t="s">
        <v>343</v>
      </c>
      <c r="I33" s="183" t="s">
        <v>333</v>
      </c>
      <c r="J33" s="184">
        <v>329</v>
      </c>
      <c r="K33" s="192" t="s">
        <v>332</v>
      </c>
      <c r="L33" s="187"/>
      <c r="M33" s="277"/>
      <c r="N33" s="210" t="s">
        <v>2196</v>
      </c>
      <c r="O33" s="210"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89" t="s">
        <v>2197</v>
      </c>
      <c r="Q33" s="289" t="s">
        <v>310</v>
      </c>
      <c r="R33" s="289" t="str">
        <f t="shared" si="0"/>
        <v>N2O emitted by aircraft</v>
      </c>
      <c r="S33" s="289" t="str">
        <f t="shared" si="2"/>
        <v>//**N2O emitted by aircraft: **</v>
      </c>
      <c r="T33" s="276" t="str">
        <f t="shared" si="1"/>
        <v/>
      </c>
      <c r="U33" s="305"/>
    </row>
    <row r="34" spans="1:21" s="290" customFormat="1" x14ac:dyDescent="0.35">
      <c r="A34" s="210" t="s">
        <v>2198</v>
      </c>
      <c r="B34" s="288"/>
      <c r="C34" s="190" t="s">
        <v>304</v>
      </c>
      <c r="D34" s="190" t="s">
        <v>305</v>
      </c>
      <c r="E34" s="190" t="s">
        <v>306</v>
      </c>
      <c r="F34" s="183" t="s">
        <v>346</v>
      </c>
      <c r="G34" s="183" t="s">
        <v>308</v>
      </c>
      <c r="H34" s="183" t="s">
        <v>346</v>
      </c>
      <c r="I34" s="183" t="s">
        <v>309</v>
      </c>
      <c r="J34" s="184">
        <v>330</v>
      </c>
      <c r="K34" s="185" t="s">
        <v>310</v>
      </c>
      <c r="L34" s="187" t="s">
        <v>2296</v>
      </c>
      <c r="M34" s="277"/>
      <c r="N34" s="210" t="s">
        <v>2196</v>
      </c>
      <c r="O34" s="210"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89" t="s">
        <v>2197</v>
      </c>
      <c r="Q34" s="289" t="s">
        <v>310</v>
      </c>
      <c r="R34" s="289" t="str">
        <f t="shared" si="0"/>
        <v>VOCs emitted by rail</v>
      </c>
      <c r="S34" s="289" t="str">
        <f t="shared" si="2"/>
        <v>//**VOCs emitted by rail: **</v>
      </c>
      <c r="T34" s="276" t="str">
        <f t="shared" si="1"/>
        <v>//**VOCs emitted by rail: ** In the United States, since 1997, the 24-hour national ambient air quality standard (NAAQS) for PM2.5, the most harmful type of particulate for human health, declined from 65 µg/m^3 to 35 µg/m^3, a reduction of 46%.</v>
      </c>
      <c r="U34" s="305"/>
    </row>
    <row r="35" spans="1:21" s="290" customFormat="1" x14ac:dyDescent="0.35">
      <c r="A35" s="210" t="s">
        <v>2198</v>
      </c>
      <c r="B35" s="288"/>
      <c r="C35" s="190" t="s">
        <v>304</v>
      </c>
      <c r="D35" s="190" t="s">
        <v>305</v>
      </c>
      <c r="E35" s="190" t="s">
        <v>306</v>
      </c>
      <c r="F35" s="183" t="s">
        <v>346</v>
      </c>
      <c r="G35" s="183" t="s">
        <v>17</v>
      </c>
      <c r="H35" s="183" t="s">
        <v>346</v>
      </c>
      <c r="I35" s="183" t="s">
        <v>17</v>
      </c>
      <c r="J35" s="184">
        <v>331</v>
      </c>
      <c r="K35" s="185" t="s">
        <v>310</v>
      </c>
      <c r="L35" s="187" t="s">
        <v>2296</v>
      </c>
      <c r="M35" s="277"/>
      <c r="N35" s="210" t="s">
        <v>2196</v>
      </c>
      <c r="O35" s="210"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89" t="s">
        <v>2197</v>
      </c>
      <c r="Q35" s="289" t="s">
        <v>310</v>
      </c>
      <c r="R35" s="289" t="str">
        <f t="shared" si="0"/>
        <v>CO emitted by rail</v>
      </c>
      <c r="S35" s="289" t="str">
        <f t="shared" si="2"/>
        <v>//**CO emitted by rail: **</v>
      </c>
      <c r="T35" s="276" t="str">
        <f t="shared" si="1"/>
        <v>//**CO emitted by rail: ** In the United States, since 1997, the 24-hour national ambient air quality standard (NAAQS) for PM2.5, the most harmful type of particulate for human health, declined from 65 µg/m^3 to 35 µg/m^3, a reduction of 46%.</v>
      </c>
      <c r="U35" s="305"/>
    </row>
    <row r="36" spans="1:21" s="290" customFormat="1" x14ac:dyDescent="0.35">
      <c r="A36" s="210" t="s">
        <v>2198</v>
      </c>
      <c r="B36" s="288"/>
      <c r="C36" s="190" t="s">
        <v>304</v>
      </c>
      <c r="D36" s="190" t="s">
        <v>305</v>
      </c>
      <c r="E36" s="190" t="s">
        <v>306</v>
      </c>
      <c r="F36" s="183" t="s">
        <v>346</v>
      </c>
      <c r="G36" s="183" t="s">
        <v>318</v>
      </c>
      <c r="H36" s="183" t="s">
        <v>346</v>
      </c>
      <c r="I36" s="183" t="s">
        <v>318</v>
      </c>
      <c r="J36" s="184">
        <v>332</v>
      </c>
      <c r="K36" s="185" t="s">
        <v>310</v>
      </c>
      <c r="L36" s="187" t="s">
        <v>2296</v>
      </c>
      <c r="M36" s="277"/>
      <c r="N36" s="210" t="s">
        <v>2196</v>
      </c>
      <c r="O36" s="210"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89" t="s">
        <v>2197</v>
      </c>
      <c r="Q36" s="289" t="s">
        <v>310</v>
      </c>
      <c r="R36" s="289" t="str">
        <f t="shared" si="0"/>
        <v>NOx emitted by rail</v>
      </c>
      <c r="S36" s="289" t="str">
        <f t="shared" si="2"/>
        <v>//**NOx emitted by rail: **</v>
      </c>
      <c r="T36" s="276" t="str">
        <f t="shared" si="1"/>
        <v>//**NOx emitted by rail: ** In the United States, since 1997, the 24-hour national ambient air quality standard (NAAQS) for PM2.5, the most harmful type of particulate for human health, declined from 65 µg/m^3 to 35 µg/m^3, a reduction of 46%.</v>
      </c>
      <c r="U36" s="305"/>
    </row>
    <row r="37" spans="1:21" s="290" customFormat="1" x14ac:dyDescent="0.35">
      <c r="A37" s="210" t="s">
        <v>2198</v>
      </c>
      <c r="B37" s="288"/>
      <c r="C37" s="190" t="s">
        <v>304</v>
      </c>
      <c r="D37" s="190" t="s">
        <v>305</v>
      </c>
      <c r="E37" s="190" t="s">
        <v>306</v>
      </c>
      <c r="F37" s="183" t="s">
        <v>346</v>
      </c>
      <c r="G37" s="183" t="s">
        <v>320</v>
      </c>
      <c r="H37" s="183" t="s">
        <v>346</v>
      </c>
      <c r="I37" s="183" t="s">
        <v>320</v>
      </c>
      <c r="J37" s="184">
        <v>333</v>
      </c>
      <c r="K37" s="185" t="s">
        <v>310</v>
      </c>
      <c r="L37" s="187" t="s">
        <v>2296</v>
      </c>
      <c r="M37" s="277"/>
      <c r="N37" s="210" t="s">
        <v>2196</v>
      </c>
      <c r="O37" s="210"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89" t="s">
        <v>2197</v>
      </c>
      <c r="Q37" s="289" t="s">
        <v>310</v>
      </c>
      <c r="R37" s="289" t="str">
        <f t="shared" si="0"/>
        <v>PM10 emitted by rail</v>
      </c>
      <c r="S37" s="289" t="str">
        <f t="shared" si="2"/>
        <v>//**PM10 emitted by rail: **</v>
      </c>
      <c r="T37" s="276" t="str">
        <f t="shared" si="1"/>
        <v>//**PM10 emitted by rail: ** In the United States, since 1997, the 24-hour national ambient air quality standard (NAAQS) for PM2.5, the most harmful type of particulate for human health, declined from 65 µg/m^3 to 35 µg/m^3, a reduction of 46%.</v>
      </c>
      <c r="U37" s="305"/>
    </row>
    <row r="38" spans="1:21" s="290" customFormat="1" x14ac:dyDescent="0.35">
      <c r="A38" s="210" t="s">
        <v>2198</v>
      </c>
      <c r="B38" s="288"/>
      <c r="C38" s="190" t="s">
        <v>304</v>
      </c>
      <c r="D38" s="190" t="s">
        <v>305</v>
      </c>
      <c r="E38" s="190" t="s">
        <v>306</v>
      </c>
      <c r="F38" s="183" t="s">
        <v>346</v>
      </c>
      <c r="G38" s="183" t="s">
        <v>322</v>
      </c>
      <c r="H38" s="183" t="s">
        <v>346</v>
      </c>
      <c r="I38" s="183" t="s">
        <v>323</v>
      </c>
      <c r="J38" s="184">
        <v>334</v>
      </c>
      <c r="K38" s="185" t="s">
        <v>310</v>
      </c>
      <c r="L38" s="187" t="s">
        <v>2296</v>
      </c>
      <c r="M38" s="277"/>
      <c r="N38" s="210" t="s">
        <v>2196</v>
      </c>
      <c r="O38" s="210"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89" t="s">
        <v>2197</v>
      </c>
      <c r="Q38" s="289" t="s">
        <v>310</v>
      </c>
      <c r="R38" s="289" t="str">
        <f t="shared" si="0"/>
        <v>PM2.5 emitted by rail</v>
      </c>
      <c r="S38" s="289" t="str">
        <f t="shared" si="2"/>
        <v>//**PM2.5 emitted by rail: **</v>
      </c>
      <c r="T38" s="276" t="str">
        <f t="shared" si="1"/>
        <v>//**PM2.5 emitted by rail: ** In the United States, since 1997, the 24-hour national ambient air quality standard (NAAQS) for PM2.5, the most harmful type of particulate for human health, declined from 65 µg/m^3 to 35 µg/m^3, a reduction of 46%.</v>
      </c>
      <c r="U38" s="305"/>
    </row>
    <row r="39" spans="1:21" s="290" customFormat="1" x14ac:dyDescent="0.35">
      <c r="A39" s="210" t="s">
        <v>2198</v>
      </c>
      <c r="B39" s="288"/>
      <c r="C39" s="190" t="s">
        <v>304</v>
      </c>
      <c r="D39" s="190" t="s">
        <v>305</v>
      </c>
      <c r="E39" s="190" t="s">
        <v>306</v>
      </c>
      <c r="F39" s="183" t="s">
        <v>346</v>
      </c>
      <c r="G39" s="183" t="s">
        <v>325</v>
      </c>
      <c r="H39" s="183" t="s">
        <v>346</v>
      </c>
      <c r="I39" s="183" t="s">
        <v>325</v>
      </c>
      <c r="J39" s="184">
        <v>335</v>
      </c>
      <c r="K39" s="192" t="s">
        <v>332</v>
      </c>
      <c r="L39" s="187"/>
      <c r="M39" s="277"/>
      <c r="N39" s="210" t="s">
        <v>2196</v>
      </c>
      <c r="O39" s="210"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89" t="s">
        <v>2197</v>
      </c>
      <c r="Q39" s="289" t="s">
        <v>310</v>
      </c>
      <c r="R39" s="289" t="str">
        <f t="shared" si="0"/>
        <v>SOx emitted by rail</v>
      </c>
      <c r="S39" s="289" t="str">
        <f t="shared" si="2"/>
        <v>//**SOx emitted by rail: **</v>
      </c>
      <c r="T39" s="276" t="str">
        <f t="shared" si="1"/>
        <v/>
      </c>
      <c r="U39" s="305"/>
    </row>
    <row r="40" spans="1:21" s="290" customFormat="1" x14ac:dyDescent="0.35">
      <c r="A40" s="210" t="s">
        <v>2198</v>
      </c>
      <c r="B40" s="288"/>
      <c r="C40" s="190" t="s">
        <v>304</v>
      </c>
      <c r="D40" s="190" t="s">
        <v>305</v>
      </c>
      <c r="E40" s="190" t="s">
        <v>306</v>
      </c>
      <c r="F40" s="183" t="s">
        <v>346</v>
      </c>
      <c r="G40" s="183" t="s">
        <v>327</v>
      </c>
      <c r="H40" s="183" t="s">
        <v>346</v>
      </c>
      <c r="I40" s="183" t="s">
        <v>327</v>
      </c>
      <c r="J40" s="184">
        <v>336</v>
      </c>
      <c r="K40" s="185" t="s">
        <v>310</v>
      </c>
      <c r="L40" s="187" t="s">
        <v>2296</v>
      </c>
      <c r="M40" s="277"/>
      <c r="N40" s="210" t="s">
        <v>2196</v>
      </c>
      <c r="O40" s="210"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89" t="s">
        <v>2197</v>
      </c>
      <c r="Q40" s="289" t="s">
        <v>310</v>
      </c>
      <c r="R40" s="289" t="str">
        <f t="shared" si="0"/>
        <v>BC emitted by rail</v>
      </c>
      <c r="S40" s="289" t="str">
        <f t="shared" si="2"/>
        <v>//**BC emitted by rail: **</v>
      </c>
      <c r="T40" s="276" t="str">
        <f t="shared" si="1"/>
        <v>//**BC emitted by rail: ** In the United States, since 1997, the 24-hour national ambient air quality standard (NAAQS) for PM2.5, the most harmful type of particulate for human health, declined from 65 µg/m^3 to 35 µg/m^3, a reduction of 46%.</v>
      </c>
      <c r="U40" s="305"/>
    </row>
    <row r="41" spans="1:21" s="290" customFormat="1" x14ac:dyDescent="0.35">
      <c r="A41" s="210" t="s">
        <v>2198</v>
      </c>
      <c r="B41" s="288"/>
      <c r="C41" s="190" t="s">
        <v>304</v>
      </c>
      <c r="D41" s="190" t="s">
        <v>305</v>
      </c>
      <c r="E41" s="190" t="s">
        <v>306</v>
      </c>
      <c r="F41" s="183" t="s">
        <v>346</v>
      </c>
      <c r="G41" s="183" t="s">
        <v>329</v>
      </c>
      <c r="H41" s="183" t="s">
        <v>346</v>
      </c>
      <c r="I41" s="183" t="s">
        <v>329</v>
      </c>
      <c r="J41" s="184">
        <v>337</v>
      </c>
      <c r="K41" s="185" t="s">
        <v>310</v>
      </c>
      <c r="L41" s="187" t="s">
        <v>2296</v>
      </c>
      <c r="M41" s="277"/>
      <c r="N41" s="210" t="s">
        <v>2196</v>
      </c>
      <c r="O41" s="210"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89" t="s">
        <v>2197</v>
      </c>
      <c r="Q41" s="289" t="s">
        <v>310</v>
      </c>
      <c r="R41" s="289" t="str">
        <f t="shared" si="0"/>
        <v>OC emitted by rail</v>
      </c>
      <c r="S41" s="289" t="str">
        <f t="shared" si="2"/>
        <v>//**OC emitted by rail: **</v>
      </c>
      <c r="T41" s="276" t="str">
        <f t="shared" si="1"/>
        <v>//**OC emitted by rail: ** In the United States, since 1997, the 24-hour national ambient air quality standard (NAAQS) for PM2.5, the most harmful type of particulate for human health, declined from 65 µg/m^3 to 35 µg/m^3, a reduction of 46%.</v>
      </c>
      <c r="U41" s="305"/>
    </row>
    <row r="42" spans="1:21" s="290" customFormat="1" x14ac:dyDescent="0.35">
      <c r="A42" s="210" t="s">
        <v>2198</v>
      </c>
      <c r="B42" s="288"/>
      <c r="C42" s="190" t="s">
        <v>304</v>
      </c>
      <c r="D42" s="190" t="s">
        <v>305</v>
      </c>
      <c r="E42" s="190" t="s">
        <v>306</v>
      </c>
      <c r="F42" s="183" t="s">
        <v>346</v>
      </c>
      <c r="G42" s="183" t="s">
        <v>331</v>
      </c>
      <c r="H42" s="183" t="s">
        <v>346</v>
      </c>
      <c r="I42" s="183" t="s">
        <v>331</v>
      </c>
      <c r="J42" s="184">
        <v>338</v>
      </c>
      <c r="K42" s="192" t="s">
        <v>332</v>
      </c>
      <c r="L42" s="187"/>
      <c r="M42" s="277"/>
      <c r="N42" s="210" t="s">
        <v>2196</v>
      </c>
      <c r="O42" s="210"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89" t="s">
        <v>2197</v>
      </c>
      <c r="Q42" s="289" t="s">
        <v>310</v>
      </c>
      <c r="R42" s="289" t="str">
        <f t="shared" si="0"/>
        <v>CH4 emitted by rail</v>
      </c>
      <c r="S42" s="289" t="str">
        <f t="shared" si="2"/>
        <v>//**CH4 emitted by rail: **</v>
      </c>
      <c r="T42" s="276" t="str">
        <f t="shared" si="1"/>
        <v/>
      </c>
      <c r="U42" s="305"/>
    </row>
    <row r="43" spans="1:21" s="290" customFormat="1" x14ac:dyDescent="0.35">
      <c r="A43" s="210" t="s">
        <v>2198</v>
      </c>
      <c r="B43" s="288"/>
      <c r="C43" s="190" t="s">
        <v>304</v>
      </c>
      <c r="D43" s="190" t="s">
        <v>305</v>
      </c>
      <c r="E43" s="190" t="s">
        <v>306</v>
      </c>
      <c r="F43" s="183" t="s">
        <v>346</v>
      </c>
      <c r="G43" s="183" t="s">
        <v>333</v>
      </c>
      <c r="H43" s="183" t="s">
        <v>346</v>
      </c>
      <c r="I43" s="183" t="s">
        <v>333</v>
      </c>
      <c r="J43" s="184">
        <v>339</v>
      </c>
      <c r="K43" s="192" t="s">
        <v>332</v>
      </c>
      <c r="L43" s="187"/>
      <c r="M43" s="277"/>
      <c r="N43" s="210" t="s">
        <v>2196</v>
      </c>
      <c r="O43" s="210"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89" t="s">
        <v>2197</v>
      </c>
      <c r="Q43" s="289" t="s">
        <v>310</v>
      </c>
      <c r="R43" s="289" t="str">
        <f t="shared" si="0"/>
        <v>N2O emitted by rail</v>
      </c>
      <c r="S43" s="289" t="str">
        <f t="shared" si="2"/>
        <v>//**N2O emitted by rail: **</v>
      </c>
      <c r="T43" s="276" t="str">
        <f t="shared" si="1"/>
        <v/>
      </c>
      <c r="U43" s="305"/>
    </row>
    <row r="44" spans="1:21" s="290" customFormat="1" x14ac:dyDescent="0.35">
      <c r="A44" s="210" t="s">
        <v>2198</v>
      </c>
      <c r="B44" s="288"/>
      <c r="C44" s="190" t="s">
        <v>304</v>
      </c>
      <c r="D44" s="190" t="s">
        <v>305</v>
      </c>
      <c r="E44" s="190" t="s">
        <v>306</v>
      </c>
      <c r="F44" s="183" t="s">
        <v>354</v>
      </c>
      <c r="G44" s="183" t="s">
        <v>308</v>
      </c>
      <c r="H44" s="183" t="s">
        <v>354</v>
      </c>
      <c r="I44" s="183" t="s">
        <v>309</v>
      </c>
      <c r="J44" s="184">
        <v>340</v>
      </c>
      <c r="K44" s="185" t="s">
        <v>310</v>
      </c>
      <c r="L44" s="187" t="s">
        <v>2296</v>
      </c>
      <c r="M44" s="277"/>
      <c r="N44" s="210" t="s">
        <v>2196</v>
      </c>
      <c r="O44" s="210"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89" t="s">
        <v>2197</v>
      </c>
      <c r="Q44" s="289" t="s">
        <v>310</v>
      </c>
      <c r="R44" s="289" t="str">
        <f t="shared" si="0"/>
        <v>VOCs emitted by ships</v>
      </c>
      <c r="S44" s="289" t="str">
        <f t="shared" si="2"/>
        <v>//**VOCs emitted by ships: **</v>
      </c>
      <c r="T44" s="276" t="str">
        <f t="shared" si="1"/>
        <v>//**VOCs emitted by ships: ** In the United States, since 1997, the 24-hour national ambient air quality standard (NAAQS) for PM2.5, the most harmful type of particulate for human health, declined from 65 µg/m^3 to 35 µg/m^3, a reduction of 46%.</v>
      </c>
      <c r="U44" s="305"/>
    </row>
    <row r="45" spans="1:21" s="290" customFormat="1" x14ac:dyDescent="0.35">
      <c r="A45" s="210" t="s">
        <v>2198</v>
      </c>
      <c r="B45" s="288"/>
      <c r="C45" s="190" t="s">
        <v>304</v>
      </c>
      <c r="D45" s="190" t="s">
        <v>305</v>
      </c>
      <c r="E45" s="190" t="s">
        <v>306</v>
      </c>
      <c r="F45" s="183" t="s">
        <v>354</v>
      </c>
      <c r="G45" s="183" t="s">
        <v>17</v>
      </c>
      <c r="H45" s="183" t="s">
        <v>354</v>
      </c>
      <c r="I45" s="183" t="s">
        <v>17</v>
      </c>
      <c r="J45" s="184">
        <v>341</v>
      </c>
      <c r="K45" s="185" t="s">
        <v>310</v>
      </c>
      <c r="L45" s="187" t="s">
        <v>2296</v>
      </c>
      <c r="M45" s="277"/>
      <c r="N45" s="210" t="s">
        <v>2196</v>
      </c>
      <c r="O45" s="210"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89" t="s">
        <v>2197</v>
      </c>
      <c r="Q45" s="289" t="s">
        <v>310</v>
      </c>
      <c r="R45" s="289" t="str">
        <f t="shared" si="0"/>
        <v>CO emitted by ships</v>
      </c>
      <c r="S45" s="289" t="str">
        <f t="shared" si="2"/>
        <v>//**CO emitted by ships: **</v>
      </c>
      <c r="T45" s="276" t="str">
        <f t="shared" si="1"/>
        <v>//**CO emitted by ships: ** In the United States, since 1997, the 24-hour national ambient air quality standard (NAAQS) for PM2.5, the most harmful type of particulate for human health, declined from 65 µg/m^3 to 35 µg/m^3, a reduction of 46%.</v>
      </c>
      <c r="U45" s="305"/>
    </row>
    <row r="46" spans="1:21" s="290" customFormat="1" x14ac:dyDescent="0.35">
      <c r="A46" s="210" t="s">
        <v>2198</v>
      </c>
      <c r="B46" s="288"/>
      <c r="C46" s="190" t="s">
        <v>304</v>
      </c>
      <c r="D46" s="190" t="s">
        <v>305</v>
      </c>
      <c r="E46" s="190" t="s">
        <v>306</v>
      </c>
      <c r="F46" s="183" t="s">
        <v>354</v>
      </c>
      <c r="G46" s="183" t="s">
        <v>318</v>
      </c>
      <c r="H46" s="183" t="s">
        <v>354</v>
      </c>
      <c r="I46" s="183" t="s">
        <v>318</v>
      </c>
      <c r="J46" s="184">
        <v>342</v>
      </c>
      <c r="K46" s="185" t="s">
        <v>310</v>
      </c>
      <c r="L46" s="187" t="s">
        <v>2296</v>
      </c>
      <c r="M46" s="277"/>
      <c r="N46" s="210" t="s">
        <v>2196</v>
      </c>
      <c r="O46" s="210"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89" t="s">
        <v>2197</v>
      </c>
      <c r="Q46" s="289" t="s">
        <v>310</v>
      </c>
      <c r="R46" s="289" t="str">
        <f t="shared" si="0"/>
        <v>NOx emitted by ships</v>
      </c>
      <c r="S46" s="289" t="str">
        <f t="shared" si="2"/>
        <v>//**NOx emitted by ships: **</v>
      </c>
      <c r="T46" s="276" t="str">
        <f t="shared" si="1"/>
        <v>//**NOx emitted by ships: ** In the United States, since 1997, the 24-hour national ambient air quality standard (NAAQS) for PM2.5, the most harmful type of particulate for human health, declined from 65 µg/m^3 to 35 µg/m^3, a reduction of 46%.</v>
      </c>
      <c r="U46" s="305"/>
    </row>
    <row r="47" spans="1:21" s="290" customFormat="1" x14ac:dyDescent="0.35">
      <c r="A47" s="210" t="s">
        <v>2198</v>
      </c>
      <c r="B47" s="288"/>
      <c r="C47" s="190" t="s">
        <v>304</v>
      </c>
      <c r="D47" s="190" t="s">
        <v>305</v>
      </c>
      <c r="E47" s="190" t="s">
        <v>306</v>
      </c>
      <c r="F47" s="183" t="s">
        <v>354</v>
      </c>
      <c r="G47" s="183" t="s">
        <v>320</v>
      </c>
      <c r="H47" s="183" t="s">
        <v>354</v>
      </c>
      <c r="I47" s="183" t="s">
        <v>320</v>
      </c>
      <c r="J47" s="184">
        <v>343</v>
      </c>
      <c r="K47" s="185" t="s">
        <v>310</v>
      </c>
      <c r="L47" s="187" t="s">
        <v>2296</v>
      </c>
      <c r="M47" s="277"/>
      <c r="N47" s="210" t="s">
        <v>2196</v>
      </c>
      <c r="O47" s="210"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89" t="s">
        <v>2197</v>
      </c>
      <c r="Q47" s="289" t="s">
        <v>310</v>
      </c>
      <c r="R47" s="289" t="str">
        <f t="shared" si="0"/>
        <v>PM10 emitted by ships</v>
      </c>
      <c r="S47" s="289" t="str">
        <f t="shared" si="2"/>
        <v>//**PM10 emitted by ships: **</v>
      </c>
      <c r="T47" s="276" t="str">
        <f t="shared" si="1"/>
        <v>//**PM10 emitted by ships: ** In the United States, since 1997, the 24-hour national ambient air quality standard (NAAQS) for PM2.5, the most harmful type of particulate for human health, declined from 65 µg/m^3 to 35 µg/m^3, a reduction of 46%.</v>
      </c>
      <c r="U47" s="305"/>
    </row>
    <row r="48" spans="1:21" s="290" customFormat="1" x14ac:dyDescent="0.35">
      <c r="A48" s="210" t="s">
        <v>2198</v>
      </c>
      <c r="B48" s="288"/>
      <c r="C48" s="190" t="s">
        <v>304</v>
      </c>
      <c r="D48" s="190" t="s">
        <v>305</v>
      </c>
      <c r="E48" s="190" t="s">
        <v>306</v>
      </c>
      <c r="F48" s="183" t="s">
        <v>354</v>
      </c>
      <c r="G48" s="183" t="s">
        <v>322</v>
      </c>
      <c r="H48" s="183" t="s">
        <v>354</v>
      </c>
      <c r="I48" s="183" t="s">
        <v>323</v>
      </c>
      <c r="J48" s="184">
        <v>344</v>
      </c>
      <c r="K48" s="185" t="s">
        <v>310</v>
      </c>
      <c r="L48" s="187" t="s">
        <v>2296</v>
      </c>
      <c r="M48" s="277"/>
      <c r="N48" s="210" t="s">
        <v>2196</v>
      </c>
      <c r="O48" s="210"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89" t="s">
        <v>2197</v>
      </c>
      <c r="Q48" s="289" t="s">
        <v>310</v>
      </c>
      <c r="R48" s="289" t="str">
        <f t="shared" si="0"/>
        <v>PM2.5 emitted by ships</v>
      </c>
      <c r="S48" s="289" t="str">
        <f t="shared" si="2"/>
        <v>//**PM2.5 emitted by ships: **</v>
      </c>
      <c r="T48" s="276" t="str">
        <f t="shared" si="1"/>
        <v>//**PM2.5 emitted by ships: ** In the United States, since 1997, the 24-hour national ambient air quality standard (NAAQS) for PM2.5, the most harmful type of particulate for human health, declined from 65 µg/m^3 to 35 µg/m^3, a reduction of 46%.</v>
      </c>
      <c r="U48" s="305"/>
    </row>
    <row r="49" spans="1:21" x14ac:dyDescent="0.35">
      <c r="A49" s="210" t="s">
        <v>2198</v>
      </c>
      <c r="B49" s="288"/>
      <c r="C49" s="190" t="s">
        <v>304</v>
      </c>
      <c r="D49" s="190" t="s">
        <v>305</v>
      </c>
      <c r="E49" s="190" t="s">
        <v>306</v>
      </c>
      <c r="F49" s="183" t="s">
        <v>354</v>
      </c>
      <c r="G49" s="183" t="s">
        <v>325</v>
      </c>
      <c r="H49" s="183" t="s">
        <v>354</v>
      </c>
      <c r="I49" s="183" t="s">
        <v>325</v>
      </c>
      <c r="J49" s="184">
        <v>345</v>
      </c>
      <c r="K49" s="192" t="s">
        <v>332</v>
      </c>
      <c r="L49" s="187"/>
      <c r="N49" s="210" t="s">
        <v>2196</v>
      </c>
      <c r="O49" s="210"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89" t="s">
        <v>2197</v>
      </c>
      <c r="Q49" s="289" t="s">
        <v>310</v>
      </c>
      <c r="R49" s="289" t="str">
        <f t="shared" si="0"/>
        <v>SOx emitted by ships</v>
      </c>
      <c r="S49" s="289" t="str">
        <f t="shared" si="2"/>
        <v>//**SOx emitted by ships: **</v>
      </c>
      <c r="T49" s="276" t="str">
        <f t="shared" si="1"/>
        <v/>
      </c>
    </row>
    <row r="50" spans="1:21" x14ac:dyDescent="0.35">
      <c r="A50" s="210" t="s">
        <v>2198</v>
      </c>
      <c r="B50" s="288"/>
      <c r="C50" s="190" t="s">
        <v>304</v>
      </c>
      <c r="D50" s="190" t="s">
        <v>305</v>
      </c>
      <c r="E50" s="190" t="s">
        <v>306</v>
      </c>
      <c r="F50" s="183" t="s">
        <v>354</v>
      </c>
      <c r="G50" s="183" t="s">
        <v>327</v>
      </c>
      <c r="H50" s="183" t="s">
        <v>354</v>
      </c>
      <c r="I50" s="183" t="s">
        <v>327</v>
      </c>
      <c r="J50" s="184">
        <v>346</v>
      </c>
      <c r="K50" s="185" t="s">
        <v>310</v>
      </c>
      <c r="L50" s="187" t="s">
        <v>2296</v>
      </c>
      <c r="N50" s="210" t="s">
        <v>2196</v>
      </c>
      <c r="O50" s="210"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89" t="s">
        <v>2197</v>
      </c>
      <c r="Q50" s="289" t="s">
        <v>310</v>
      </c>
      <c r="R50" s="289" t="str">
        <f t="shared" si="0"/>
        <v>BC emitted by ships</v>
      </c>
      <c r="S50" s="289" t="str">
        <f t="shared" si="2"/>
        <v>//**BC emitted by ships: **</v>
      </c>
      <c r="T50" s="276"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0" t="s">
        <v>2198</v>
      </c>
      <c r="B51" s="288"/>
      <c r="C51" s="190" t="s">
        <v>304</v>
      </c>
      <c r="D51" s="190" t="s">
        <v>305</v>
      </c>
      <c r="E51" s="190" t="s">
        <v>306</v>
      </c>
      <c r="F51" s="183" t="s">
        <v>354</v>
      </c>
      <c r="G51" s="183" t="s">
        <v>329</v>
      </c>
      <c r="H51" s="183" t="s">
        <v>354</v>
      </c>
      <c r="I51" s="183" t="s">
        <v>329</v>
      </c>
      <c r="J51" s="184">
        <v>347</v>
      </c>
      <c r="K51" s="185" t="s">
        <v>310</v>
      </c>
      <c r="L51" s="187" t="s">
        <v>2296</v>
      </c>
      <c r="N51" s="210" t="s">
        <v>2196</v>
      </c>
      <c r="O51" s="210"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89" t="s">
        <v>2197</v>
      </c>
      <c r="Q51" s="289" t="s">
        <v>310</v>
      </c>
      <c r="R51" s="289" t="str">
        <f t="shared" si="0"/>
        <v>OC emitted by ships</v>
      </c>
      <c r="S51" s="289" t="str">
        <f t="shared" si="2"/>
        <v>//**OC emitted by ships: **</v>
      </c>
      <c r="T51" s="276"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0" t="s">
        <v>2198</v>
      </c>
      <c r="B52" s="288"/>
      <c r="C52" s="190" t="s">
        <v>304</v>
      </c>
      <c r="D52" s="190" t="s">
        <v>305</v>
      </c>
      <c r="E52" s="190" t="s">
        <v>306</v>
      </c>
      <c r="F52" s="183" t="s">
        <v>354</v>
      </c>
      <c r="G52" s="183" t="s">
        <v>331</v>
      </c>
      <c r="H52" s="183" t="s">
        <v>354</v>
      </c>
      <c r="I52" s="183" t="s">
        <v>331</v>
      </c>
      <c r="J52" s="184">
        <v>348</v>
      </c>
      <c r="K52" s="192" t="s">
        <v>332</v>
      </c>
      <c r="L52" s="187"/>
      <c r="N52" s="210" t="s">
        <v>2196</v>
      </c>
      <c r="O52" s="210"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89" t="s">
        <v>2197</v>
      </c>
      <c r="Q52" s="289" t="s">
        <v>310</v>
      </c>
      <c r="R52" s="289" t="str">
        <f t="shared" si="0"/>
        <v>CH4 emitted by ships</v>
      </c>
      <c r="S52" s="289" t="str">
        <f t="shared" si="2"/>
        <v>//**CH4 emitted by ships: **</v>
      </c>
      <c r="T52" s="276" t="str">
        <f t="shared" si="1"/>
        <v/>
      </c>
    </row>
    <row r="53" spans="1:21" x14ac:dyDescent="0.35">
      <c r="A53" s="210" t="s">
        <v>2198</v>
      </c>
      <c r="B53" s="288"/>
      <c r="C53" s="190" t="s">
        <v>304</v>
      </c>
      <c r="D53" s="190" t="s">
        <v>305</v>
      </c>
      <c r="E53" s="190" t="s">
        <v>306</v>
      </c>
      <c r="F53" s="183" t="s">
        <v>354</v>
      </c>
      <c r="G53" s="183" t="s">
        <v>333</v>
      </c>
      <c r="H53" s="183" t="s">
        <v>354</v>
      </c>
      <c r="I53" s="183" t="s">
        <v>333</v>
      </c>
      <c r="J53" s="184">
        <v>349</v>
      </c>
      <c r="K53" s="192" t="s">
        <v>332</v>
      </c>
      <c r="L53" s="187"/>
      <c r="N53" s="210" t="s">
        <v>2196</v>
      </c>
      <c r="O53" s="210"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89" t="s">
        <v>2197</v>
      </c>
      <c r="Q53" s="289" t="s">
        <v>310</v>
      </c>
      <c r="R53" s="289" t="str">
        <f t="shared" si="0"/>
        <v>N2O emitted by ships</v>
      </c>
      <c r="S53" s="289" t="str">
        <f t="shared" si="2"/>
        <v>//**N2O emitted by ships: **</v>
      </c>
      <c r="T53" s="276" t="str">
        <f t="shared" si="1"/>
        <v/>
      </c>
    </row>
    <row r="54" spans="1:21" x14ac:dyDescent="0.35">
      <c r="A54" s="210" t="s">
        <v>2198</v>
      </c>
      <c r="B54" s="288"/>
      <c r="C54" s="190" t="s">
        <v>304</v>
      </c>
      <c r="D54" s="190" t="s">
        <v>305</v>
      </c>
      <c r="E54" s="190" t="s">
        <v>306</v>
      </c>
      <c r="F54" s="183" t="s">
        <v>362</v>
      </c>
      <c r="G54" s="183" t="s">
        <v>308</v>
      </c>
      <c r="H54" s="183" t="s">
        <v>362</v>
      </c>
      <c r="I54" s="183" t="s">
        <v>309</v>
      </c>
      <c r="J54" s="184">
        <v>350</v>
      </c>
      <c r="K54" s="185" t="s">
        <v>310</v>
      </c>
      <c r="L54" s="187" t="s">
        <v>2296</v>
      </c>
      <c r="N54" s="210" t="s">
        <v>2196</v>
      </c>
      <c r="O54" s="210"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89" t="s">
        <v>2197</v>
      </c>
      <c r="Q54" s="289" t="s">
        <v>310</v>
      </c>
      <c r="R54" s="289" t="str">
        <f t="shared" si="0"/>
        <v>VOCs emitted by motorbikes</v>
      </c>
      <c r="S54" s="289" t="str">
        <f t="shared" si="2"/>
        <v>//**VOCs emitted by motorbikes: **</v>
      </c>
      <c r="T54" s="276"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0" t="s">
        <v>2198</v>
      </c>
      <c r="B55" s="288"/>
      <c r="C55" s="190" t="s">
        <v>304</v>
      </c>
      <c r="D55" s="190" t="s">
        <v>305</v>
      </c>
      <c r="E55" s="190" t="s">
        <v>306</v>
      </c>
      <c r="F55" s="183" t="s">
        <v>362</v>
      </c>
      <c r="G55" s="183" t="s">
        <v>17</v>
      </c>
      <c r="H55" s="183" t="s">
        <v>362</v>
      </c>
      <c r="I55" s="183" t="s">
        <v>17</v>
      </c>
      <c r="J55" s="184">
        <v>351</v>
      </c>
      <c r="K55" s="185" t="s">
        <v>310</v>
      </c>
      <c r="L55" s="187" t="s">
        <v>2296</v>
      </c>
      <c r="N55" s="210" t="s">
        <v>2196</v>
      </c>
      <c r="O55" s="210"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89" t="s">
        <v>2197</v>
      </c>
      <c r="Q55" s="289" t="s">
        <v>310</v>
      </c>
      <c r="R55" s="289" t="str">
        <f t="shared" si="0"/>
        <v>CO emitted by motorbikes</v>
      </c>
      <c r="S55" s="289" t="str">
        <f t="shared" si="2"/>
        <v>//**CO emitted by motorbikes: **</v>
      </c>
      <c r="T55" s="276"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0" t="s">
        <v>2198</v>
      </c>
      <c r="B56" s="288"/>
      <c r="C56" s="190" t="s">
        <v>304</v>
      </c>
      <c r="D56" s="190" t="s">
        <v>305</v>
      </c>
      <c r="E56" s="190" t="s">
        <v>306</v>
      </c>
      <c r="F56" s="183" t="s">
        <v>362</v>
      </c>
      <c r="G56" s="183" t="s">
        <v>318</v>
      </c>
      <c r="H56" s="183" t="s">
        <v>362</v>
      </c>
      <c r="I56" s="183" t="s">
        <v>318</v>
      </c>
      <c r="J56" s="184">
        <v>352</v>
      </c>
      <c r="K56" s="185" t="s">
        <v>310</v>
      </c>
      <c r="L56" s="187" t="s">
        <v>2296</v>
      </c>
      <c r="N56" s="210" t="s">
        <v>2196</v>
      </c>
      <c r="O56" s="210"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89" t="s">
        <v>2197</v>
      </c>
      <c r="Q56" s="289" t="s">
        <v>310</v>
      </c>
      <c r="R56" s="289" t="str">
        <f t="shared" si="0"/>
        <v>NOx emitted by motorbikes</v>
      </c>
      <c r="S56" s="289" t="str">
        <f t="shared" si="2"/>
        <v>//**NOx emitted by motorbikes: **</v>
      </c>
      <c r="T56" s="276"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0" t="s">
        <v>2198</v>
      </c>
      <c r="B57" s="288"/>
      <c r="C57" s="190" t="s">
        <v>304</v>
      </c>
      <c r="D57" s="190" t="s">
        <v>305</v>
      </c>
      <c r="E57" s="190" t="s">
        <v>306</v>
      </c>
      <c r="F57" s="183" t="s">
        <v>362</v>
      </c>
      <c r="G57" s="183" t="s">
        <v>320</v>
      </c>
      <c r="H57" s="183" t="s">
        <v>362</v>
      </c>
      <c r="I57" s="183" t="s">
        <v>320</v>
      </c>
      <c r="J57" s="184">
        <v>353</v>
      </c>
      <c r="K57" s="185" t="s">
        <v>310</v>
      </c>
      <c r="L57" s="187" t="s">
        <v>2296</v>
      </c>
      <c r="N57" s="210" t="s">
        <v>2196</v>
      </c>
      <c r="O57" s="210"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89" t="s">
        <v>2197</v>
      </c>
      <c r="Q57" s="289" t="s">
        <v>310</v>
      </c>
      <c r="R57" s="289" t="str">
        <f t="shared" si="0"/>
        <v>PM10 emitted by motorbikes</v>
      </c>
      <c r="S57" s="289" t="str">
        <f t="shared" si="2"/>
        <v>//**PM10 emitted by motorbikes: **</v>
      </c>
      <c r="T57" s="276"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0" t="s">
        <v>2198</v>
      </c>
      <c r="B58" s="288"/>
      <c r="C58" s="190" t="s">
        <v>304</v>
      </c>
      <c r="D58" s="190" t="s">
        <v>305</v>
      </c>
      <c r="E58" s="190" t="s">
        <v>306</v>
      </c>
      <c r="F58" s="183" t="s">
        <v>362</v>
      </c>
      <c r="G58" s="183" t="s">
        <v>322</v>
      </c>
      <c r="H58" s="183" t="s">
        <v>362</v>
      </c>
      <c r="I58" s="183" t="s">
        <v>323</v>
      </c>
      <c r="J58" s="184">
        <v>354</v>
      </c>
      <c r="K58" s="185" t="s">
        <v>310</v>
      </c>
      <c r="L58" s="187" t="s">
        <v>2296</v>
      </c>
      <c r="N58" s="210" t="s">
        <v>2196</v>
      </c>
      <c r="O58" s="210"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89" t="s">
        <v>2197</v>
      </c>
      <c r="Q58" s="289" t="s">
        <v>310</v>
      </c>
      <c r="R58" s="289" t="str">
        <f t="shared" si="0"/>
        <v>PM2.5 emitted by motorbikes</v>
      </c>
      <c r="S58" s="289" t="str">
        <f t="shared" si="2"/>
        <v>//**PM2.5 emitted by motorbikes: **</v>
      </c>
      <c r="T58" s="276"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0" t="s">
        <v>2198</v>
      </c>
      <c r="B59" s="288"/>
      <c r="C59" s="190" t="s">
        <v>304</v>
      </c>
      <c r="D59" s="190" t="s">
        <v>305</v>
      </c>
      <c r="E59" s="190" t="s">
        <v>306</v>
      </c>
      <c r="F59" s="183" t="s">
        <v>362</v>
      </c>
      <c r="G59" s="183" t="s">
        <v>325</v>
      </c>
      <c r="H59" s="183" t="s">
        <v>362</v>
      </c>
      <c r="I59" s="183" t="s">
        <v>325</v>
      </c>
      <c r="J59" s="184">
        <v>355</v>
      </c>
      <c r="K59" s="185" t="s">
        <v>310</v>
      </c>
      <c r="L59" s="187" t="s">
        <v>2296</v>
      </c>
      <c r="N59" s="210" t="s">
        <v>2196</v>
      </c>
      <c r="O59" s="210"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89" t="s">
        <v>2197</v>
      </c>
      <c r="Q59" s="289" t="s">
        <v>310</v>
      </c>
      <c r="R59" s="289" t="str">
        <f t="shared" si="0"/>
        <v>SOx emitted by motorbikes</v>
      </c>
      <c r="S59" s="289" t="str">
        <f t="shared" si="2"/>
        <v>//**SOx emitted by motorbikes: **</v>
      </c>
      <c r="T59" s="276"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0" t="s">
        <v>2198</v>
      </c>
      <c r="B60" s="288"/>
      <c r="C60" s="190" t="s">
        <v>304</v>
      </c>
      <c r="D60" s="190" t="s">
        <v>305</v>
      </c>
      <c r="E60" s="190" t="s">
        <v>306</v>
      </c>
      <c r="F60" s="183" t="s">
        <v>362</v>
      </c>
      <c r="G60" s="183" t="s">
        <v>327</v>
      </c>
      <c r="H60" s="183" t="s">
        <v>362</v>
      </c>
      <c r="I60" s="183" t="s">
        <v>327</v>
      </c>
      <c r="J60" s="184">
        <v>356</v>
      </c>
      <c r="K60" s="185" t="s">
        <v>310</v>
      </c>
      <c r="L60" s="187" t="s">
        <v>2296</v>
      </c>
      <c r="N60" s="210" t="s">
        <v>2196</v>
      </c>
      <c r="O60" s="210"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89" t="s">
        <v>2197</v>
      </c>
      <c r="Q60" s="289" t="s">
        <v>310</v>
      </c>
      <c r="R60" s="289" t="str">
        <f t="shared" si="0"/>
        <v>BC emitted by motorbikes</v>
      </c>
      <c r="S60" s="289" t="str">
        <f t="shared" si="2"/>
        <v>//**BC emitted by motorbikes: **</v>
      </c>
      <c r="T60" s="276"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0" t="s">
        <v>2198</v>
      </c>
      <c r="B61" s="288"/>
      <c r="C61" s="190" t="s">
        <v>304</v>
      </c>
      <c r="D61" s="190" t="s">
        <v>305</v>
      </c>
      <c r="E61" s="190" t="s">
        <v>306</v>
      </c>
      <c r="F61" s="183" t="s">
        <v>362</v>
      </c>
      <c r="G61" s="183" t="s">
        <v>329</v>
      </c>
      <c r="H61" s="183" t="s">
        <v>362</v>
      </c>
      <c r="I61" s="183" t="s">
        <v>329</v>
      </c>
      <c r="J61" s="184">
        <v>357</v>
      </c>
      <c r="K61" s="185" t="s">
        <v>310</v>
      </c>
      <c r="L61" s="187" t="s">
        <v>2296</v>
      </c>
      <c r="N61" s="210" t="s">
        <v>2196</v>
      </c>
      <c r="O61" s="210"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89" t="s">
        <v>2197</v>
      </c>
      <c r="Q61" s="289" t="s">
        <v>310</v>
      </c>
      <c r="R61" s="289" t="str">
        <f t="shared" si="0"/>
        <v>OC emitted by motorbikes</v>
      </c>
      <c r="S61" s="289" t="str">
        <f t="shared" si="2"/>
        <v>//**OC emitted by motorbikes: **</v>
      </c>
      <c r="T61" s="276"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0" t="s">
        <v>2198</v>
      </c>
      <c r="B62" s="288"/>
      <c r="C62" s="190" t="s">
        <v>304</v>
      </c>
      <c r="D62" s="190" t="s">
        <v>305</v>
      </c>
      <c r="E62" s="190" t="s">
        <v>306</v>
      </c>
      <c r="F62" s="183" t="s">
        <v>362</v>
      </c>
      <c r="G62" s="183" t="s">
        <v>331</v>
      </c>
      <c r="H62" s="183" t="s">
        <v>362</v>
      </c>
      <c r="I62" s="183" t="s">
        <v>331</v>
      </c>
      <c r="J62" s="184">
        <v>358</v>
      </c>
      <c r="K62" s="192" t="s">
        <v>332</v>
      </c>
      <c r="L62" s="187"/>
      <c r="N62" s="210" t="s">
        <v>2196</v>
      </c>
      <c r="O62" s="210"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89" t="s">
        <v>2197</v>
      </c>
      <c r="Q62" s="289" t="s">
        <v>310</v>
      </c>
      <c r="R62" s="289" t="str">
        <f t="shared" si="0"/>
        <v>CH4 emitted by motorbikes</v>
      </c>
      <c r="S62" s="289" t="str">
        <f t="shared" si="2"/>
        <v>//**CH4 emitted by motorbikes: **</v>
      </c>
      <c r="T62" s="276" t="str">
        <f t="shared" si="1"/>
        <v/>
      </c>
    </row>
    <row r="63" spans="1:21" x14ac:dyDescent="0.35">
      <c r="A63" s="210" t="s">
        <v>2198</v>
      </c>
      <c r="B63" s="288"/>
      <c r="C63" s="190" t="s">
        <v>304</v>
      </c>
      <c r="D63" s="190" t="s">
        <v>305</v>
      </c>
      <c r="E63" s="190" t="s">
        <v>306</v>
      </c>
      <c r="F63" s="183" t="s">
        <v>362</v>
      </c>
      <c r="G63" s="183" t="s">
        <v>333</v>
      </c>
      <c r="H63" s="183" t="s">
        <v>362</v>
      </c>
      <c r="I63" s="183" t="s">
        <v>333</v>
      </c>
      <c r="J63" s="184">
        <v>359</v>
      </c>
      <c r="K63" s="192" t="s">
        <v>332</v>
      </c>
      <c r="L63" s="314"/>
      <c r="N63" s="210" t="s">
        <v>2196</v>
      </c>
      <c r="O63" s="210"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89" t="s">
        <v>2197</v>
      </c>
      <c r="Q63" s="289" t="s">
        <v>310</v>
      </c>
      <c r="R63" s="289" t="str">
        <f t="shared" si="0"/>
        <v>N2O emitted by motorbikes</v>
      </c>
      <c r="S63" s="289" t="str">
        <f>IF(R63="","","//**"&amp;R63&amp;": **")</f>
        <v>//**N2O emitted by motorbikes: **</v>
      </c>
      <c r="T63" s="276" t="str">
        <f t="shared" si="1"/>
        <v/>
      </c>
    </row>
    <row r="64" spans="1:21" s="291" customFormat="1" ht="58" x14ac:dyDescent="0.35">
      <c r="A64" s="291" t="s">
        <v>2195</v>
      </c>
      <c r="B64" s="277"/>
      <c r="C64" s="315" t="s">
        <v>304</v>
      </c>
      <c r="D64" s="315" t="s">
        <v>371</v>
      </c>
      <c r="E64" s="315" t="s">
        <v>372</v>
      </c>
      <c r="F64" s="315"/>
      <c r="G64" s="315"/>
      <c r="H64" s="315"/>
      <c r="I64" s="315"/>
      <c r="J64" s="316">
        <v>360</v>
      </c>
      <c r="K64" s="317" t="s">
        <v>310</v>
      </c>
      <c r="L64" s="318"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M64" s="278"/>
      <c r="N64" s="293" t="s">
        <v>2196</v>
      </c>
      <c r="O64" s="293"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2" t="s">
        <v>2197</v>
      </c>
      <c r="Q64" s="292" t="s">
        <v>332</v>
      </c>
      <c r="R64" s="292"/>
      <c r="S64" s="291" t="str">
        <f t="shared" si="2"/>
        <v/>
      </c>
      <c r="T64" s="291" t="str">
        <f t="shared" si="1"/>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U64" s="287"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1" customFormat="1" ht="58" x14ac:dyDescent="0.35">
      <c r="A65" s="291" t="s">
        <v>2195</v>
      </c>
      <c r="B65" s="277"/>
      <c r="C65" s="319" t="s">
        <v>304</v>
      </c>
      <c r="D65" s="315" t="s">
        <v>378</v>
      </c>
      <c r="E65" s="315" t="s">
        <v>379</v>
      </c>
      <c r="F65" s="320"/>
      <c r="G65" s="320"/>
      <c r="H65" s="320"/>
      <c r="I65" s="320"/>
      <c r="J65" s="316">
        <v>361</v>
      </c>
      <c r="K65" s="320" t="s">
        <v>310</v>
      </c>
      <c r="L65" s="321" t="s">
        <v>2297</v>
      </c>
      <c r="M65" s="278"/>
      <c r="N65" s="293" t="s">
        <v>2196</v>
      </c>
      <c r="O65" s="293"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2" t="s">
        <v>2197</v>
      </c>
      <c r="Q65" s="292" t="s">
        <v>332</v>
      </c>
      <c r="R65" s="292"/>
      <c r="S65" s="291" t="str">
        <f t="shared" si="2"/>
        <v/>
      </c>
      <c r="T65" s="291" t="str">
        <f t="shared" si="1"/>
        <v xml:space="preserve"> U.S. model year 2017 all-electric (not hybrid) vehicles had ranges from 58 to 335 miles (median 114 miles), and the typical charging time was 0.5 hours (with a DC Fast charger) or 3.5 hours (with a Level 2 charger).</v>
      </c>
      <c r="U65" s="287"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1" customFormat="1" ht="391.5" x14ac:dyDescent="0.35">
      <c r="A66" s="291" t="s">
        <v>2195</v>
      </c>
      <c r="B66" s="277"/>
      <c r="C66" s="319" t="s">
        <v>304</v>
      </c>
      <c r="D66" s="319" t="s">
        <v>2179</v>
      </c>
      <c r="E66" s="319" t="str">
        <f>E67</f>
        <v>Additional Minimum Required EV Sales Percentage</v>
      </c>
      <c r="F66" s="319"/>
      <c r="G66" s="319"/>
      <c r="H66" s="319"/>
      <c r="I66" s="319"/>
      <c r="J66" s="319"/>
      <c r="K66" s="319"/>
      <c r="L66" s="319"/>
      <c r="M66" s="278"/>
      <c r="N66" s="293" t="s">
        <v>2196</v>
      </c>
      <c r="O66" s="293"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1" t="s">
        <v>2197</v>
      </c>
      <c r="Q66" s="291" t="s">
        <v>310</v>
      </c>
      <c r="R66" s="292"/>
      <c r="S66" s="291" t="str">
        <f t="shared" si="2"/>
        <v/>
      </c>
      <c r="T66" s="291" t="str">
        <f t="shared" si="1"/>
        <v/>
      </c>
      <c r="U66" s="287"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0" t="s">
        <v>2198</v>
      </c>
      <c r="B67" s="288"/>
      <c r="C67" s="183" t="s">
        <v>304</v>
      </c>
      <c r="D67" s="183" t="s">
        <v>386</v>
      </c>
      <c r="E67" s="183" t="s">
        <v>387</v>
      </c>
      <c r="F67" s="185" t="s">
        <v>388</v>
      </c>
      <c r="G67" s="185" t="s">
        <v>307</v>
      </c>
      <c r="H67" s="185" t="s">
        <v>389</v>
      </c>
      <c r="I67" s="185" t="s">
        <v>307</v>
      </c>
      <c r="J67" s="184">
        <v>186</v>
      </c>
      <c r="K67" s="185" t="s">
        <v>310</v>
      </c>
      <c r="L67" s="299"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N67" s="210" t="s">
        <v>2196</v>
      </c>
      <c r="O67" s="210"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89" t="s">
        <v>2197</v>
      </c>
      <c r="Q67" s="289" t="s">
        <v>310</v>
      </c>
      <c r="R67" s="289" t="str">
        <f t="shared" ref="R67:R78" si="3">H67&amp;" "&amp;I67</f>
        <v>Passenger LDVs</v>
      </c>
      <c r="S67" s="289" t="str">
        <f t="shared" si="2"/>
        <v>//**Passenger LDVs: **</v>
      </c>
      <c r="T67" s="276"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U67" s="306"/>
    </row>
    <row r="68" spans="1:21" x14ac:dyDescent="0.35">
      <c r="A68" s="210" t="s">
        <v>2198</v>
      </c>
      <c r="B68" s="288"/>
      <c r="C68" s="190" t="s">
        <v>304</v>
      </c>
      <c r="D68" s="190" t="s">
        <v>386</v>
      </c>
      <c r="E68" s="190" t="s">
        <v>387</v>
      </c>
      <c r="F68" s="183" t="s">
        <v>396</v>
      </c>
      <c r="G68" s="183" t="s">
        <v>307</v>
      </c>
      <c r="H68" s="183" t="s">
        <v>397</v>
      </c>
      <c r="I68" s="183" t="s">
        <v>307</v>
      </c>
      <c r="J68" s="184">
        <v>203</v>
      </c>
      <c r="K68" s="192" t="s">
        <v>310</v>
      </c>
      <c r="L68" s="187" t="s">
        <v>2298</v>
      </c>
      <c r="N68" s="210" t="s">
        <v>2196</v>
      </c>
      <c r="O68" s="210"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89" t="s">
        <v>2197</v>
      </c>
      <c r="Q68" s="289" t="s">
        <v>310</v>
      </c>
      <c r="R68" s="289" t="str">
        <f t="shared" si="3"/>
        <v>Freight LDVs</v>
      </c>
      <c r="S68" s="289" t="str">
        <f t="shared" si="2"/>
        <v>//**Freight LDVs: **</v>
      </c>
      <c r="T68" s="276"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6"/>
    </row>
    <row r="69" spans="1:21" x14ac:dyDescent="0.35">
      <c r="A69" s="210" t="s">
        <v>2198</v>
      </c>
      <c r="B69" s="288"/>
      <c r="C69" s="190" t="s">
        <v>304</v>
      </c>
      <c r="D69" s="190" t="s">
        <v>386</v>
      </c>
      <c r="E69" s="190" t="s">
        <v>387</v>
      </c>
      <c r="F69" s="183" t="s">
        <v>388</v>
      </c>
      <c r="G69" s="183" t="s">
        <v>334</v>
      </c>
      <c r="H69" s="183" t="s">
        <v>389</v>
      </c>
      <c r="I69" s="183" t="s">
        <v>334</v>
      </c>
      <c r="J69" s="184">
        <v>187</v>
      </c>
      <c r="K69" s="185" t="s">
        <v>310</v>
      </c>
      <c r="L69" s="187" t="s">
        <v>2299</v>
      </c>
      <c r="N69" s="210" t="s">
        <v>2196</v>
      </c>
      <c r="O69" s="210"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89" t="s">
        <v>2197</v>
      </c>
      <c r="Q69" s="289" t="s">
        <v>310</v>
      </c>
      <c r="R69" s="289" t="str">
        <f t="shared" si="3"/>
        <v>Passenger HDVs</v>
      </c>
      <c r="S69" s="289" t="str">
        <f t="shared" ref="S69:S132" si="5">IF(R69="","","//**"&amp;R69&amp;": **")</f>
        <v>//**Passenger HDVs: **</v>
      </c>
      <c r="T69" s="276" t="str">
        <f t="shared" si="4"/>
        <v>//**Passenger HDVs: ** Electric bus manufacturer Proterra believes all new transit bus sales could be electric as early as 2030, but transit buses make up roughly 15% of the US bus fleet.</v>
      </c>
      <c r="U69" s="306"/>
    </row>
    <row r="70" spans="1:21" x14ac:dyDescent="0.35">
      <c r="A70" s="210" t="s">
        <v>2198</v>
      </c>
      <c r="B70" s="288"/>
      <c r="C70" s="190" t="s">
        <v>304</v>
      </c>
      <c r="D70" s="190" t="s">
        <v>386</v>
      </c>
      <c r="E70" s="190" t="s">
        <v>387</v>
      </c>
      <c r="F70" s="183" t="s">
        <v>396</v>
      </c>
      <c r="G70" s="183" t="s">
        <v>334</v>
      </c>
      <c r="H70" s="183" t="s">
        <v>397</v>
      </c>
      <c r="I70" s="183" t="s">
        <v>334</v>
      </c>
      <c r="J70" s="184">
        <v>191</v>
      </c>
      <c r="K70" s="185" t="s">
        <v>310</v>
      </c>
      <c r="L70" s="187" t="s">
        <v>2298</v>
      </c>
      <c r="N70" s="210" t="s">
        <v>2196</v>
      </c>
      <c r="O70" s="210"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89" t="s">
        <v>2197</v>
      </c>
      <c r="Q70" s="289" t="s">
        <v>310</v>
      </c>
      <c r="R70" s="289" t="str">
        <f t="shared" si="3"/>
        <v>Freight HDVs</v>
      </c>
      <c r="S70" s="289" t="str">
        <f t="shared" si="5"/>
        <v>//**Freight HDVs: **</v>
      </c>
      <c r="T70" s="276"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6"/>
    </row>
    <row r="71" spans="1:21" x14ac:dyDescent="0.35">
      <c r="A71" s="210" t="s">
        <v>2198</v>
      </c>
      <c r="B71" s="288"/>
      <c r="C71" s="190" t="s">
        <v>304</v>
      </c>
      <c r="D71" s="190" t="s">
        <v>386</v>
      </c>
      <c r="E71" s="190" t="s">
        <v>387</v>
      </c>
      <c r="F71" s="183" t="s">
        <v>388</v>
      </c>
      <c r="G71" s="183" t="s">
        <v>343</v>
      </c>
      <c r="H71" s="183" t="s">
        <v>389</v>
      </c>
      <c r="I71" s="183" t="s">
        <v>402</v>
      </c>
      <c r="J71" s="184">
        <v>496</v>
      </c>
      <c r="K71" s="185" t="s">
        <v>310</v>
      </c>
      <c r="L71" s="187" t="s">
        <v>2199</v>
      </c>
      <c r="N71" s="210" t="s">
        <v>2196</v>
      </c>
      <c r="O71" s="210"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89" t="s">
        <v>2197</v>
      </c>
      <c r="Q71" s="289" t="s">
        <v>310</v>
      </c>
      <c r="R71" s="289" t="str">
        <f t="shared" si="3"/>
        <v>Passenger Aircraft</v>
      </c>
      <c r="S71" s="289" t="str">
        <f t="shared" si="5"/>
        <v>//**Passenger Aircraft: **</v>
      </c>
      <c r="T71" s="276"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6"/>
    </row>
    <row r="72" spans="1:21" x14ac:dyDescent="0.35">
      <c r="A72" s="210" t="s">
        <v>2198</v>
      </c>
      <c r="B72" s="288"/>
      <c r="C72" s="190" t="s">
        <v>304</v>
      </c>
      <c r="D72" s="190" t="s">
        <v>386</v>
      </c>
      <c r="E72" s="190" t="s">
        <v>387</v>
      </c>
      <c r="F72" s="183" t="s">
        <v>396</v>
      </c>
      <c r="G72" s="183" t="s">
        <v>343</v>
      </c>
      <c r="H72" s="183" t="s">
        <v>397</v>
      </c>
      <c r="I72" s="183" t="s">
        <v>402</v>
      </c>
      <c r="J72" s="184">
        <v>497</v>
      </c>
      <c r="K72" s="185" t="s">
        <v>310</v>
      </c>
      <c r="L72" s="187" t="s">
        <v>2199</v>
      </c>
      <c r="N72" s="210" t="s">
        <v>2196</v>
      </c>
      <c r="O72" s="210"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89" t="s">
        <v>2197</v>
      </c>
      <c r="Q72" s="289" t="s">
        <v>310</v>
      </c>
      <c r="R72" s="289" t="str">
        <f t="shared" si="3"/>
        <v>Freight Aircraft</v>
      </c>
      <c r="S72" s="289" t="str">
        <f t="shared" si="5"/>
        <v>//**Freight Aircraft: **</v>
      </c>
      <c r="T72" s="276"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6"/>
    </row>
    <row r="73" spans="1:21" x14ac:dyDescent="0.35">
      <c r="A73" s="210" t="s">
        <v>2198</v>
      </c>
      <c r="B73" s="288"/>
      <c r="C73" s="190" t="s">
        <v>304</v>
      </c>
      <c r="D73" s="190" t="s">
        <v>386</v>
      </c>
      <c r="E73" s="190" t="s">
        <v>387</v>
      </c>
      <c r="F73" s="183" t="s">
        <v>388</v>
      </c>
      <c r="G73" s="183" t="s">
        <v>346</v>
      </c>
      <c r="H73" s="183" t="s">
        <v>389</v>
      </c>
      <c r="I73" s="183" t="s">
        <v>405</v>
      </c>
      <c r="J73" s="184">
        <v>498</v>
      </c>
      <c r="K73" s="185" t="s">
        <v>310</v>
      </c>
      <c r="L73" s="299"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0" t="s">
        <v>2196</v>
      </c>
      <c r="O73" s="210"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89" t="s">
        <v>2197</v>
      </c>
      <c r="Q73" s="289" t="s">
        <v>310</v>
      </c>
      <c r="R73" s="289" t="str">
        <f t="shared" si="3"/>
        <v>Passenger Rail</v>
      </c>
      <c r="S73" s="289" t="str">
        <f t="shared" si="5"/>
        <v>//**Passenger Rail: **</v>
      </c>
      <c r="T73" s="276" t="str">
        <f t="shared" si="4"/>
        <v>//**Passenger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6"/>
    </row>
    <row r="74" spans="1:21" x14ac:dyDescent="0.35">
      <c r="A74" s="210" t="s">
        <v>2198</v>
      </c>
      <c r="B74" s="288"/>
      <c r="C74" s="190" t="s">
        <v>304</v>
      </c>
      <c r="D74" s="190" t="s">
        <v>386</v>
      </c>
      <c r="E74" s="190" t="s">
        <v>387</v>
      </c>
      <c r="F74" s="183" t="s">
        <v>396</v>
      </c>
      <c r="G74" s="183" t="s">
        <v>346</v>
      </c>
      <c r="H74" s="183" t="s">
        <v>397</v>
      </c>
      <c r="I74" s="183" t="s">
        <v>405</v>
      </c>
      <c r="J74" s="184">
        <v>499</v>
      </c>
      <c r="K74" s="185" t="s">
        <v>310</v>
      </c>
      <c r="L74" s="299"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0" t="s">
        <v>2196</v>
      </c>
      <c r="O74" s="210"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89" t="s">
        <v>2197</v>
      </c>
      <c r="Q74" s="289" t="s">
        <v>310</v>
      </c>
      <c r="R74" s="289" t="str">
        <f t="shared" si="3"/>
        <v>Freight Rail</v>
      </c>
      <c r="S74" s="289" t="str">
        <f t="shared" si="5"/>
        <v>//**Freight Rail: **</v>
      </c>
      <c r="T74" s="276" t="str">
        <f t="shared" si="4"/>
        <v>//**Freight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6"/>
    </row>
    <row r="75" spans="1:21" x14ac:dyDescent="0.35">
      <c r="A75" s="210" t="s">
        <v>2198</v>
      </c>
      <c r="B75" s="288"/>
      <c r="C75" s="190" t="s">
        <v>304</v>
      </c>
      <c r="D75" s="190" t="s">
        <v>386</v>
      </c>
      <c r="E75" s="190" t="s">
        <v>387</v>
      </c>
      <c r="F75" s="183" t="s">
        <v>388</v>
      </c>
      <c r="G75" s="183" t="s">
        <v>354</v>
      </c>
      <c r="H75" s="183" t="s">
        <v>389</v>
      </c>
      <c r="I75" s="183" t="s">
        <v>406</v>
      </c>
      <c r="J75" s="184">
        <v>500</v>
      </c>
      <c r="K75" s="185" t="s">
        <v>310</v>
      </c>
      <c r="L75" s="187" t="s">
        <v>2200</v>
      </c>
      <c r="N75" s="210" t="s">
        <v>2196</v>
      </c>
      <c r="O75" s="210"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89" t="s">
        <v>2197</v>
      </c>
      <c r="Q75" s="289" t="s">
        <v>310</v>
      </c>
      <c r="R75" s="289" t="str">
        <f t="shared" si="3"/>
        <v>Passenger Ships</v>
      </c>
      <c r="S75" s="289" t="str">
        <f t="shared" si="5"/>
        <v>//**Passenger Ships: **</v>
      </c>
      <c r="T75" s="276"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6"/>
    </row>
    <row r="76" spans="1:21" x14ac:dyDescent="0.35">
      <c r="A76" s="210" t="s">
        <v>2198</v>
      </c>
      <c r="B76" s="288"/>
      <c r="C76" s="190" t="s">
        <v>304</v>
      </c>
      <c r="D76" s="190" t="s">
        <v>386</v>
      </c>
      <c r="E76" s="190" t="s">
        <v>387</v>
      </c>
      <c r="F76" s="183" t="s">
        <v>396</v>
      </c>
      <c r="G76" s="183" t="s">
        <v>354</v>
      </c>
      <c r="H76" s="183" t="s">
        <v>397</v>
      </c>
      <c r="I76" s="183" t="s">
        <v>406</v>
      </c>
      <c r="J76" s="184">
        <v>501</v>
      </c>
      <c r="K76" s="185" t="s">
        <v>310</v>
      </c>
      <c r="L76" s="187" t="s">
        <v>2201</v>
      </c>
      <c r="N76" s="210" t="s">
        <v>2196</v>
      </c>
      <c r="O76" s="210"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89" t="s">
        <v>2197</v>
      </c>
      <c r="Q76" s="289" t="s">
        <v>310</v>
      </c>
      <c r="R76" s="289" t="str">
        <f t="shared" si="3"/>
        <v>Freight Ships</v>
      </c>
      <c r="S76" s="289" t="str">
        <f t="shared" si="5"/>
        <v>//**Freight Ships: **</v>
      </c>
      <c r="T76" s="276"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6"/>
    </row>
    <row r="77" spans="1:21" x14ac:dyDescent="0.35">
      <c r="A77" s="210" t="s">
        <v>2198</v>
      </c>
      <c r="B77" s="288"/>
      <c r="C77" s="190" t="s">
        <v>304</v>
      </c>
      <c r="D77" s="190" t="s">
        <v>386</v>
      </c>
      <c r="E77" s="190" t="s">
        <v>387</v>
      </c>
      <c r="F77" s="183" t="s">
        <v>388</v>
      </c>
      <c r="G77" s="183" t="s">
        <v>362</v>
      </c>
      <c r="H77" s="183" t="s">
        <v>389</v>
      </c>
      <c r="I77" s="183" t="s">
        <v>410</v>
      </c>
      <c r="J77" s="184">
        <v>188</v>
      </c>
      <c r="K77" s="185" t="s">
        <v>310</v>
      </c>
      <c r="L77" s="187" t="s">
        <v>2300</v>
      </c>
      <c r="N77" s="210" t="s">
        <v>2196</v>
      </c>
      <c r="O77" s="210"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89" t="s">
        <v>2197</v>
      </c>
      <c r="Q77" s="289" t="s">
        <v>310</v>
      </c>
      <c r="R77" s="289" t="str">
        <f t="shared" si="3"/>
        <v>Passenger Motorbikes</v>
      </c>
      <c r="S77" s="289" t="str">
        <f t="shared" si="5"/>
        <v>//**Passenger Motorbikes: **</v>
      </c>
      <c r="T77" s="276"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6"/>
    </row>
    <row r="78" spans="1:21" x14ac:dyDescent="0.35">
      <c r="A78" s="210" t="s">
        <v>2198</v>
      </c>
      <c r="B78" s="288"/>
      <c r="C78" s="190" t="s">
        <v>304</v>
      </c>
      <c r="D78" s="190" t="s">
        <v>386</v>
      </c>
      <c r="E78" s="190" t="s">
        <v>387</v>
      </c>
      <c r="F78" s="183" t="s">
        <v>396</v>
      </c>
      <c r="G78" s="183" t="s">
        <v>362</v>
      </c>
      <c r="H78" s="183" t="s">
        <v>397</v>
      </c>
      <c r="I78" s="183" t="s">
        <v>410</v>
      </c>
      <c r="J78" s="184">
        <v>591</v>
      </c>
      <c r="K78" s="192" t="s">
        <v>332</v>
      </c>
      <c r="L78" s="187"/>
      <c r="N78" s="210" t="s">
        <v>2196</v>
      </c>
      <c r="O78" s="210"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89" t="s">
        <v>2197</v>
      </c>
      <c r="Q78" s="289" t="s">
        <v>310</v>
      </c>
      <c r="R78" s="289" t="str">
        <f t="shared" si="3"/>
        <v>Freight Motorbikes</v>
      </c>
      <c r="S78" s="289" t="str">
        <f t="shared" si="5"/>
        <v>//**Freight Motorbikes: **</v>
      </c>
      <c r="T78" s="276" t="str">
        <f t="shared" si="4"/>
        <v/>
      </c>
      <c r="U78" s="306"/>
    </row>
    <row r="79" spans="1:21" s="291" customFormat="1" ht="58" x14ac:dyDescent="0.35">
      <c r="A79" s="292" t="s">
        <v>2195</v>
      </c>
      <c r="B79" s="278"/>
      <c r="C79" s="292" t="s">
        <v>304</v>
      </c>
      <c r="D79" s="291" t="s">
        <v>412</v>
      </c>
      <c r="E79" s="291" t="str">
        <f>E80</f>
        <v>Additional EV Subsidy Percentage</v>
      </c>
      <c r="M79" s="277"/>
      <c r="N79" s="293" t="s">
        <v>2196</v>
      </c>
      <c r="O79" s="293"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1" t="s">
        <v>2197</v>
      </c>
      <c r="Q79" s="291" t="s">
        <v>310</v>
      </c>
      <c r="S79" s="291" t="str">
        <f t="shared" si="5"/>
        <v/>
      </c>
      <c r="T79" s="291" t="str">
        <f t="shared" si="4"/>
        <v/>
      </c>
      <c r="U79" s="287"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0" t="s">
        <v>2198</v>
      </c>
      <c r="B80" s="288"/>
      <c r="C80" s="183" t="s">
        <v>304</v>
      </c>
      <c r="D80" s="183" t="s">
        <v>412</v>
      </c>
      <c r="E80" s="183" t="s">
        <v>413</v>
      </c>
      <c r="F80" s="185" t="s">
        <v>388</v>
      </c>
      <c r="G80" s="185" t="s">
        <v>307</v>
      </c>
      <c r="H80" s="185" t="s">
        <v>389</v>
      </c>
      <c r="I80" s="185" t="s">
        <v>307</v>
      </c>
      <c r="J80" s="184">
        <v>189</v>
      </c>
      <c r="K80" s="185" t="s">
        <v>310</v>
      </c>
      <c r="L80" s="385"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0" t="s">
        <v>2196</v>
      </c>
      <c r="O80" s="210"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89" t="s">
        <v>2197</v>
      </c>
      <c r="Q80" s="289" t="s">
        <v>310</v>
      </c>
      <c r="R80" s="289" t="str">
        <f t="shared" ref="R80:R91" si="6">H80&amp;" "&amp;I80</f>
        <v>Passenger LDVs</v>
      </c>
      <c r="S80" s="289" t="str">
        <f t="shared" si="5"/>
        <v>//**Passenger LDVs: **</v>
      </c>
      <c r="T80" s="276"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0" t="s">
        <v>2198</v>
      </c>
      <c r="B81" s="288"/>
      <c r="C81" s="190" t="s">
        <v>304</v>
      </c>
      <c r="D81" s="190" t="s">
        <v>412</v>
      </c>
      <c r="E81" s="190" t="s">
        <v>413</v>
      </c>
      <c r="F81" s="183" t="s">
        <v>396</v>
      </c>
      <c r="G81" s="183" t="s">
        <v>307</v>
      </c>
      <c r="H81" s="183" t="s">
        <v>397</v>
      </c>
      <c r="I81" s="183" t="s">
        <v>307</v>
      </c>
      <c r="J81" s="43">
        <v>592</v>
      </c>
      <c r="K81" s="192" t="s">
        <v>332</v>
      </c>
      <c r="L81" s="202"/>
      <c r="N81" s="210" t="s">
        <v>2196</v>
      </c>
      <c r="O81" s="210"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89" t="s">
        <v>2197</v>
      </c>
      <c r="Q81" s="289" t="s">
        <v>310</v>
      </c>
      <c r="R81" s="289" t="str">
        <f t="shared" si="6"/>
        <v>Freight LDVs</v>
      </c>
      <c r="S81" s="289" t="str">
        <f t="shared" si="5"/>
        <v>//**Freight LDVs: **</v>
      </c>
      <c r="T81" s="276" t="str">
        <f t="shared" si="4"/>
        <v/>
      </c>
    </row>
    <row r="82" spans="1:21" x14ac:dyDescent="0.35">
      <c r="A82" s="210" t="s">
        <v>2198</v>
      </c>
      <c r="B82" s="288"/>
      <c r="C82" s="190" t="s">
        <v>304</v>
      </c>
      <c r="D82" s="190" t="s">
        <v>412</v>
      </c>
      <c r="E82" s="190" t="s">
        <v>413</v>
      </c>
      <c r="F82" s="183" t="s">
        <v>388</v>
      </c>
      <c r="G82" s="183" t="s">
        <v>334</v>
      </c>
      <c r="H82" s="183" t="s">
        <v>389</v>
      </c>
      <c r="I82" s="183" t="s">
        <v>334</v>
      </c>
      <c r="J82" s="43">
        <v>593</v>
      </c>
      <c r="K82" s="192" t="s">
        <v>332</v>
      </c>
      <c r="L82" s="202"/>
      <c r="N82" s="210" t="s">
        <v>2196</v>
      </c>
      <c r="O82" s="210"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89" t="s">
        <v>2197</v>
      </c>
      <c r="Q82" s="289" t="s">
        <v>310</v>
      </c>
      <c r="R82" s="289" t="str">
        <f t="shared" si="6"/>
        <v>Passenger HDVs</v>
      </c>
      <c r="S82" s="289" t="str">
        <f t="shared" si="5"/>
        <v>//**Passenger HDVs: **</v>
      </c>
      <c r="T82" s="276" t="str">
        <f t="shared" si="4"/>
        <v/>
      </c>
    </row>
    <row r="83" spans="1:21" x14ac:dyDescent="0.35">
      <c r="A83" s="210" t="s">
        <v>2198</v>
      </c>
      <c r="B83" s="288"/>
      <c r="C83" s="190" t="s">
        <v>304</v>
      </c>
      <c r="D83" s="190" t="s">
        <v>412</v>
      </c>
      <c r="E83" s="190" t="s">
        <v>413</v>
      </c>
      <c r="F83" s="183" t="s">
        <v>396</v>
      </c>
      <c r="G83" s="183" t="s">
        <v>334</v>
      </c>
      <c r="H83" s="183" t="s">
        <v>397</v>
      </c>
      <c r="I83" s="183" t="s">
        <v>334</v>
      </c>
      <c r="J83" s="43">
        <v>594</v>
      </c>
      <c r="K83" s="192" t="s">
        <v>332</v>
      </c>
      <c r="L83" s="202"/>
      <c r="N83" s="210" t="s">
        <v>2196</v>
      </c>
      <c r="O83" s="210"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89" t="s">
        <v>2197</v>
      </c>
      <c r="Q83" s="289" t="s">
        <v>310</v>
      </c>
      <c r="R83" s="289" t="str">
        <f t="shared" si="6"/>
        <v>Freight HDVs</v>
      </c>
      <c r="S83" s="289" t="str">
        <f t="shared" si="5"/>
        <v>//**Freight HDVs: **</v>
      </c>
      <c r="T83" s="276" t="str">
        <f t="shared" si="4"/>
        <v/>
      </c>
    </row>
    <row r="84" spans="1:21" x14ac:dyDescent="0.35">
      <c r="A84" s="210" t="s">
        <v>2198</v>
      </c>
      <c r="B84" s="288"/>
      <c r="C84" s="190" t="s">
        <v>304</v>
      </c>
      <c r="D84" s="190" t="s">
        <v>412</v>
      </c>
      <c r="E84" s="190" t="s">
        <v>413</v>
      </c>
      <c r="F84" s="183" t="s">
        <v>388</v>
      </c>
      <c r="G84" s="183" t="s">
        <v>343</v>
      </c>
      <c r="H84" s="183" t="s">
        <v>389</v>
      </c>
      <c r="I84" s="183" t="s">
        <v>402</v>
      </c>
      <c r="J84" s="43">
        <v>595</v>
      </c>
      <c r="K84" s="192" t="s">
        <v>332</v>
      </c>
      <c r="L84" s="202"/>
      <c r="N84" s="210" t="s">
        <v>2196</v>
      </c>
      <c r="O84" s="210"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89" t="s">
        <v>2197</v>
      </c>
      <c r="Q84" s="289" t="s">
        <v>310</v>
      </c>
      <c r="R84" s="289" t="str">
        <f t="shared" si="6"/>
        <v>Passenger Aircraft</v>
      </c>
      <c r="S84" s="289" t="str">
        <f t="shared" si="5"/>
        <v>//**Passenger Aircraft: **</v>
      </c>
      <c r="T84" s="276" t="str">
        <f t="shared" si="4"/>
        <v/>
      </c>
    </row>
    <row r="85" spans="1:21" x14ac:dyDescent="0.35">
      <c r="A85" s="210" t="s">
        <v>2198</v>
      </c>
      <c r="B85" s="288"/>
      <c r="C85" s="190" t="s">
        <v>304</v>
      </c>
      <c r="D85" s="190" t="s">
        <v>412</v>
      </c>
      <c r="E85" s="190" t="s">
        <v>413</v>
      </c>
      <c r="F85" s="183" t="s">
        <v>396</v>
      </c>
      <c r="G85" s="183" t="s">
        <v>343</v>
      </c>
      <c r="H85" s="183" t="s">
        <v>397</v>
      </c>
      <c r="I85" s="183" t="s">
        <v>402</v>
      </c>
      <c r="J85" s="43">
        <v>596</v>
      </c>
      <c r="K85" s="192" t="s">
        <v>332</v>
      </c>
      <c r="L85" s="202"/>
      <c r="N85" s="210" t="s">
        <v>2196</v>
      </c>
      <c r="O85" s="210"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89" t="s">
        <v>2197</v>
      </c>
      <c r="Q85" s="289" t="s">
        <v>310</v>
      </c>
      <c r="R85" s="289" t="str">
        <f t="shared" si="6"/>
        <v>Freight Aircraft</v>
      </c>
      <c r="S85" s="289" t="str">
        <f t="shared" si="5"/>
        <v>//**Freight Aircraft: **</v>
      </c>
      <c r="T85" s="276" t="str">
        <f t="shared" si="4"/>
        <v/>
      </c>
    </row>
    <row r="86" spans="1:21" x14ac:dyDescent="0.35">
      <c r="A86" s="210" t="s">
        <v>2198</v>
      </c>
      <c r="B86" s="288"/>
      <c r="C86" s="190" t="s">
        <v>304</v>
      </c>
      <c r="D86" s="190" t="s">
        <v>412</v>
      </c>
      <c r="E86" s="190" t="s">
        <v>413</v>
      </c>
      <c r="F86" s="183" t="s">
        <v>388</v>
      </c>
      <c r="G86" s="183" t="s">
        <v>346</v>
      </c>
      <c r="H86" s="183" t="s">
        <v>389</v>
      </c>
      <c r="I86" s="183" t="s">
        <v>405</v>
      </c>
      <c r="J86" s="43">
        <v>597</v>
      </c>
      <c r="K86" s="192" t="s">
        <v>332</v>
      </c>
      <c r="L86" s="202"/>
      <c r="N86" s="210" t="s">
        <v>2196</v>
      </c>
      <c r="O86" s="210"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89" t="s">
        <v>2197</v>
      </c>
      <c r="Q86" s="289" t="s">
        <v>310</v>
      </c>
      <c r="R86" s="289" t="str">
        <f t="shared" si="6"/>
        <v>Passenger Rail</v>
      </c>
      <c r="S86" s="289" t="str">
        <f t="shared" si="5"/>
        <v>//**Passenger Rail: **</v>
      </c>
      <c r="T86" s="276" t="str">
        <f t="shared" si="4"/>
        <v/>
      </c>
    </row>
    <row r="87" spans="1:21" x14ac:dyDescent="0.35">
      <c r="A87" s="210" t="s">
        <v>2198</v>
      </c>
      <c r="B87" s="288"/>
      <c r="C87" s="190" t="s">
        <v>304</v>
      </c>
      <c r="D87" s="190" t="s">
        <v>412</v>
      </c>
      <c r="E87" s="190" t="s">
        <v>413</v>
      </c>
      <c r="F87" s="183" t="s">
        <v>396</v>
      </c>
      <c r="G87" s="183" t="s">
        <v>346</v>
      </c>
      <c r="H87" s="183" t="s">
        <v>397</v>
      </c>
      <c r="I87" s="183" t="s">
        <v>405</v>
      </c>
      <c r="J87" s="43">
        <v>598</v>
      </c>
      <c r="K87" s="192" t="s">
        <v>332</v>
      </c>
      <c r="L87" s="202"/>
      <c r="N87" s="210" t="s">
        <v>2196</v>
      </c>
      <c r="O87" s="210"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89" t="s">
        <v>2197</v>
      </c>
      <c r="Q87" s="289" t="s">
        <v>310</v>
      </c>
      <c r="R87" s="289" t="str">
        <f t="shared" si="6"/>
        <v>Freight Rail</v>
      </c>
      <c r="S87" s="289" t="str">
        <f t="shared" si="5"/>
        <v>//**Freight Rail: **</v>
      </c>
      <c r="T87" s="276" t="str">
        <f t="shared" si="4"/>
        <v/>
      </c>
    </row>
    <row r="88" spans="1:21" x14ac:dyDescent="0.35">
      <c r="A88" s="210" t="s">
        <v>2198</v>
      </c>
      <c r="B88" s="288"/>
      <c r="C88" s="190" t="s">
        <v>304</v>
      </c>
      <c r="D88" s="190" t="s">
        <v>412</v>
      </c>
      <c r="E88" s="190" t="s">
        <v>413</v>
      </c>
      <c r="F88" s="183" t="s">
        <v>388</v>
      </c>
      <c r="G88" s="183" t="s">
        <v>354</v>
      </c>
      <c r="H88" s="183" t="s">
        <v>389</v>
      </c>
      <c r="I88" s="183" t="s">
        <v>406</v>
      </c>
      <c r="J88" s="43">
        <v>599</v>
      </c>
      <c r="K88" s="192" t="s">
        <v>332</v>
      </c>
      <c r="L88" s="202"/>
      <c r="N88" s="210" t="s">
        <v>2196</v>
      </c>
      <c r="O88" s="210"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89" t="s">
        <v>2197</v>
      </c>
      <c r="Q88" s="289" t="s">
        <v>310</v>
      </c>
      <c r="R88" s="289" t="str">
        <f t="shared" si="6"/>
        <v>Passenger Ships</v>
      </c>
      <c r="S88" s="289" t="str">
        <f t="shared" si="5"/>
        <v>//**Passenger Ships: **</v>
      </c>
      <c r="T88" s="276" t="str">
        <f t="shared" si="4"/>
        <v/>
      </c>
    </row>
    <row r="89" spans="1:21" x14ac:dyDescent="0.35">
      <c r="A89" s="210" t="s">
        <v>2198</v>
      </c>
      <c r="B89" s="288"/>
      <c r="C89" s="190" t="s">
        <v>304</v>
      </c>
      <c r="D89" s="190" t="s">
        <v>412</v>
      </c>
      <c r="E89" s="190" t="s">
        <v>413</v>
      </c>
      <c r="F89" s="183" t="s">
        <v>396</v>
      </c>
      <c r="G89" s="183" t="s">
        <v>354</v>
      </c>
      <c r="H89" s="183" t="s">
        <v>397</v>
      </c>
      <c r="I89" s="183" t="s">
        <v>406</v>
      </c>
      <c r="J89" s="43">
        <v>600</v>
      </c>
      <c r="K89" s="192" t="s">
        <v>332</v>
      </c>
      <c r="L89" s="202"/>
      <c r="N89" s="210" t="s">
        <v>2196</v>
      </c>
      <c r="O89" s="210"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89" t="s">
        <v>2197</v>
      </c>
      <c r="Q89" s="289" t="s">
        <v>310</v>
      </c>
      <c r="R89" s="289" t="str">
        <f t="shared" si="6"/>
        <v>Freight Ships</v>
      </c>
      <c r="S89" s="289" t="str">
        <f t="shared" si="5"/>
        <v>//**Freight Ships: **</v>
      </c>
      <c r="T89" s="276" t="str">
        <f t="shared" si="4"/>
        <v/>
      </c>
    </row>
    <row r="90" spans="1:21" x14ac:dyDescent="0.35">
      <c r="A90" s="210" t="s">
        <v>2198</v>
      </c>
      <c r="B90" s="288"/>
      <c r="C90" s="190" t="s">
        <v>304</v>
      </c>
      <c r="D90" s="190" t="s">
        <v>412</v>
      </c>
      <c r="E90" s="190" t="s">
        <v>413</v>
      </c>
      <c r="F90" s="183" t="s">
        <v>388</v>
      </c>
      <c r="G90" s="183" t="s">
        <v>362</v>
      </c>
      <c r="H90" s="183" t="s">
        <v>389</v>
      </c>
      <c r="I90" s="183" t="s">
        <v>410</v>
      </c>
      <c r="J90" s="43">
        <v>601</v>
      </c>
      <c r="K90" s="192" t="s">
        <v>332</v>
      </c>
      <c r="L90" s="202"/>
      <c r="N90" s="210" t="s">
        <v>2196</v>
      </c>
      <c r="O90" s="210"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89" t="s">
        <v>2197</v>
      </c>
      <c r="Q90" s="289" t="s">
        <v>310</v>
      </c>
      <c r="R90" s="289" t="str">
        <f t="shared" si="6"/>
        <v>Passenger Motorbikes</v>
      </c>
      <c r="S90" s="289" t="str">
        <f t="shared" si="5"/>
        <v>//**Passenger Motorbikes: **</v>
      </c>
      <c r="T90" s="276" t="str">
        <f t="shared" si="4"/>
        <v/>
      </c>
    </row>
    <row r="91" spans="1:21" x14ac:dyDescent="0.35">
      <c r="A91" s="210" t="s">
        <v>2198</v>
      </c>
      <c r="B91" s="288"/>
      <c r="C91" s="190" t="s">
        <v>304</v>
      </c>
      <c r="D91" s="190" t="s">
        <v>412</v>
      </c>
      <c r="E91" s="190" t="s">
        <v>413</v>
      </c>
      <c r="F91" s="183" t="s">
        <v>396</v>
      </c>
      <c r="G91" s="183" t="s">
        <v>362</v>
      </c>
      <c r="H91" s="183" t="s">
        <v>397</v>
      </c>
      <c r="I91" s="183" t="s">
        <v>410</v>
      </c>
      <c r="J91" s="43">
        <v>602</v>
      </c>
      <c r="K91" s="192" t="s">
        <v>332</v>
      </c>
      <c r="L91" s="202"/>
      <c r="N91" s="210" t="s">
        <v>2196</v>
      </c>
      <c r="O91" s="210"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89" t="s">
        <v>2197</v>
      </c>
      <c r="Q91" s="289" t="s">
        <v>310</v>
      </c>
      <c r="R91" s="289" t="str">
        <f t="shared" si="6"/>
        <v>Freight Motorbikes</v>
      </c>
      <c r="S91" s="289" t="str">
        <f t="shared" si="5"/>
        <v>//**Freight Motorbikes: **</v>
      </c>
      <c r="T91" s="276" t="str">
        <f t="shared" si="4"/>
        <v/>
      </c>
    </row>
    <row r="92" spans="1:21" s="291" customFormat="1" ht="72.5" x14ac:dyDescent="0.35">
      <c r="A92" s="292" t="s">
        <v>2195</v>
      </c>
      <c r="B92" s="278"/>
      <c r="C92" s="311" t="s">
        <v>304</v>
      </c>
      <c r="D92" s="311" t="s">
        <v>420</v>
      </c>
      <c r="E92" s="311" t="s">
        <v>421</v>
      </c>
      <c r="F92" s="312"/>
      <c r="G92" s="312"/>
      <c r="H92" s="312"/>
      <c r="I92" s="312"/>
      <c r="J92" s="324">
        <v>1</v>
      </c>
      <c r="K92" s="312" t="s">
        <v>310</v>
      </c>
      <c r="L92" s="313" t="s">
        <v>2301</v>
      </c>
      <c r="M92" s="278"/>
      <c r="N92" s="293" t="s">
        <v>2196</v>
      </c>
      <c r="O92" s="293"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2" t="s">
        <v>2197</v>
      </c>
      <c r="Q92" s="292" t="s">
        <v>332</v>
      </c>
      <c r="S92" s="291" t="str">
        <f t="shared" si="5"/>
        <v/>
      </c>
      <c r="T92" s="291"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7"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1" customFormat="1" ht="290" x14ac:dyDescent="0.35">
      <c r="A93" s="292" t="s">
        <v>2195</v>
      </c>
      <c r="B93" s="278"/>
      <c r="C93" s="292" t="s">
        <v>304</v>
      </c>
      <c r="D93" s="292" t="s">
        <v>429</v>
      </c>
      <c r="E93" s="292" t="str">
        <f>E94</f>
        <v>Percentage Additional Improvement of Fuel Economy Std</v>
      </c>
      <c r="F93" s="292"/>
      <c r="G93" s="292"/>
      <c r="H93" s="292"/>
      <c r="I93" s="292"/>
      <c r="J93" s="292"/>
      <c r="K93" s="292"/>
      <c r="L93" s="292"/>
      <c r="M93" s="278"/>
      <c r="N93" s="293" t="s">
        <v>2196</v>
      </c>
      <c r="O93" s="293"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1" t="s">
        <v>2197</v>
      </c>
      <c r="Q93" s="291" t="s">
        <v>310</v>
      </c>
      <c r="S93" s="291" t="str">
        <f t="shared" si="5"/>
        <v/>
      </c>
      <c r="T93" s="291" t="str">
        <f t="shared" si="4"/>
        <v/>
      </c>
      <c r="U93" s="287"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0" t="s">
        <v>2198</v>
      </c>
      <c r="B94" s="288"/>
      <c r="C94" s="182" t="s">
        <v>304</v>
      </c>
      <c r="D94" s="182" t="s">
        <v>429</v>
      </c>
      <c r="E94" s="182" t="s">
        <v>430</v>
      </c>
      <c r="F94" s="185" t="s">
        <v>388</v>
      </c>
      <c r="G94" s="185" t="s">
        <v>307</v>
      </c>
      <c r="H94" s="185" t="s">
        <v>389</v>
      </c>
      <c r="I94" s="185" t="s">
        <v>307</v>
      </c>
      <c r="J94" s="43">
        <v>362</v>
      </c>
      <c r="K94" s="192" t="s">
        <v>310</v>
      </c>
      <c r="L94" s="187" t="s">
        <v>2302</v>
      </c>
      <c r="N94" s="210" t="s">
        <v>2196</v>
      </c>
      <c r="O94" s="210"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89" t="s">
        <v>2197</v>
      </c>
      <c r="Q94" s="289" t="s">
        <v>310</v>
      </c>
      <c r="R94" s="289" t="str">
        <f t="shared" ref="R94:R105" si="7">H94&amp;" "&amp;I94</f>
        <v>Passenger LDVs</v>
      </c>
      <c r="S94" s="289" t="str">
        <f t="shared" si="5"/>
        <v>//**Passenger LDVs: **</v>
      </c>
      <c r="T94" s="276"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0" t="s">
        <v>2198</v>
      </c>
      <c r="B95" s="288"/>
      <c r="C95" s="190" t="s">
        <v>304</v>
      </c>
      <c r="D95" s="190" t="s">
        <v>429</v>
      </c>
      <c r="E95" s="190" t="s">
        <v>430</v>
      </c>
      <c r="F95" s="185" t="s">
        <v>396</v>
      </c>
      <c r="G95" s="185" t="s">
        <v>307</v>
      </c>
      <c r="H95" s="185" t="s">
        <v>397</v>
      </c>
      <c r="I95" s="185" t="s">
        <v>307</v>
      </c>
      <c r="J95" s="43">
        <v>363</v>
      </c>
      <c r="K95" s="192" t="s">
        <v>310</v>
      </c>
      <c r="L95" s="187" t="s">
        <v>2302</v>
      </c>
      <c r="N95" s="210" t="s">
        <v>2196</v>
      </c>
      <c r="O95" s="210"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89" t="s">
        <v>2197</v>
      </c>
      <c r="Q95" s="289" t="s">
        <v>310</v>
      </c>
      <c r="R95" s="289" t="str">
        <f t="shared" si="7"/>
        <v>Freight LDVs</v>
      </c>
      <c r="S95" s="289" t="str">
        <f t="shared" si="5"/>
        <v>//**Freight LDVs: **</v>
      </c>
      <c r="T95" s="276"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0" t="s">
        <v>2198</v>
      </c>
      <c r="B96" s="288"/>
      <c r="C96" s="190" t="s">
        <v>304</v>
      </c>
      <c r="D96" s="190" t="s">
        <v>429</v>
      </c>
      <c r="E96" s="190" t="s">
        <v>430</v>
      </c>
      <c r="F96" s="185" t="s">
        <v>388</v>
      </c>
      <c r="G96" s="185" t="s">
        <v>334</v>
      </c>
      <c r="H96" s="185" t="s">
        <v>389</v>
      </c>
      <c r="I96" s="185" t="s">
        <v>334</v>
      </c>
      <c r="J96" s="43">
        <v>364</v>
      </c>
      <c r="K96" s="192" t="s">
        <v>310</v>
      </c>
      <c r="L96" s="187" t="s">
        <v>2303</v>
      </c>
      <c r="N96" s="210" t="s">
        <v>2196</v>
      </c>
      <c r="O96" s="210"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89" t="s">
        <v>2197</v>
      </c>
      <c r="Q96" s="289" t="s">
        <v>310</v>
      </c>
      <c r="R96" s="289" t="str">
        <f t="shared" si="7"/>
        <v>Passenger HDVs</v>
      </c>
      <c r="S96" s="289" t="str">
        <f t="shared" si="5"/>
        <v>//**Passenger HDVs: **</v>
      </c>
      <c r="T96" s="276"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0" t="s">
        <v>2198</v>
      </c>
      <c r="B97" s="288"/>
      <c r="C97" s="190" t="s">
        <v>304</v>
      </c>
      <c r="D97" s="190" t="s">
        <v>429</v>
      </c>
      <c r="E97" s="190" t="s">
        <v>430</v>
      </c>
      <c r="F97" s="185" t="s">
        <v>396</v>
      </c>
      <c r="G97" s="185" t="s">
        <v>334</v>
      </c>
      <c r="H97" s="185" t="s">
        <v>397</v>
      </c>
      <c r="I97" s="185" t="s">
        <v>334</v>
      </c>
      <c r="J97" s="43">
        <v>365</v>
      </c>
      <c r="K97" s="192" t="s">
        <v>310</v>
      </c>
      <c r="L97" s="187" t="s">
        <v>2304</v>
      </c>
      <c r="N97" s="210" t="s">
        <v>2196</v>
      </c>
      <c r="O97" s="210"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89" t="s">
        <v>2197</v>
      </c>
      <c r="Q97" s="289" t="s">
        <v>310</v>
      </c>
      <c r="R97" s="289" t="str">
        <f t="shared" si="7"/>
        <v>Freight HDVs</v>
      </c>
      <c r="S97" s="289" t="str">
        <f t="shared" si="5"/>
        <v>//**Freight HDVs: **</v>
      </c>
      <c r="T97" s="276"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0" t="s">
        <v>2198</v>
      </c>
      <c r="B98" s="288"/>
      <c r="C98" s="190" t="s">
        <v>304</v>
      </c>
      <c r="D98" s="190" t="s">
        <v>429</v>
      </c>
      <c r="E98" s="190" t="s">
        <v>430</v>
      </c>
      <c r="F98" s="185" t="s">
        <v>388</v>
      </c>
      <c r="G98" s="185" t="s">
        <v>343</v>
      </c>
      <c r="H98" s="185" t="s">
        <v>389</v>
      </c>
      <c r="I98" s="185" t="s">
        <v>402</v>
      </c>
      <c r="J98" s="43">
        <v>366</v>
      </c>
      <c r="K98" s="192" t="s">
        <v>310</v>
      </c>
      <c r="L98" s="202" t="s">
        <v>2305</v>
      </c>
      <c r="N98" s="210" t="s">
        <v>2196</v>
      </c>
      <c r="O98" s="210"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89" t="s">
        <v>2197</v>
      </c>
      <c r="Q98" s="289" t="s">
        <v>310</v>
      </c>
      <c r="R98" s="289" t="str">
        <f t="shared" si="7"/>
        <v>Passenger Aircraft</v>
      </c>
      <c r="S98" s="289" t="str">
        <f t="shared" si="5"/>
        <v>//**Passenger Aircraft: **</v>
      </c>
      <c r="T98" s="276"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0" t="s">
        <v>2198</v>
      </c>
      <c r="B99" s="288"/>
      <c r="C99" s="190" t="s">
        <v>304</v>
      </c>
      <c r="D99" s="190" t="s">
        <v>429</v>
      </c>
      <c r="E99" s="190" t="s">
        <v>430</v>
      </c>
      <c r="F99" s="185" t="s">
        <v>396</v>
      </c>
      <c r="G99" s="185" t="s">
        <v>343</v>
      </c>
      <c r="H99" s="185" t="s">
        <v>397</v>
      </c>
      <c r="I99" s="185" t="s">
        <v>402</v>
      </c>
      <c r="J99" s="43">
        <v>367</v>
      </c>
      <c r="K99" s="192" t="s">
        <v>310</v>
      </c>
      <c r="L99" s="187" t="s">
        <v>2306</v>
      </c>
      <c r="N99" s="210" t="s">
        <v>2196</v>
      </c>
      <c r="O99" s="210"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89" t="s">
        <v>2197</v>
      </c>
      <c r="Q99" s="289" t="s">
        <v>310</v>
      </c>
      <c r="R99" s="289" t="str">
        <f t="shared" si="7"/>
        <v>Freight Aircraft</v>
      </c>
      <c r="S99" s="289" t="str">
        <f t="shared" si="5"/>
        <v>//**Freight Aircraft: **</v>
      </c>
      <c r="T99" s="276"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0" t="s">
        <v>2198</v>
      </c>
      <c r="B100" s="288"/>
      <c r="C100" s="190" t="s">
        <v>304</v>
      </c>
      <c r="D100" s="190" t="s">
        <v>429</v>
      </c>
      <c r="E100" s="190" t="s">
        <v>430</v>
      </c>
      <c r="F100" s="185" t="s">
        <v>388</v>
      </c>
      <c r="G100" s="185" t="s">
        <v>346</v>
      </c>
      <c r="H100" s="185" t="s">
        <v>389</v>
      </c>
      <c r="I100" s="185" t="s">
        <v>405</v>
      </c>
      <c r="J100" s="43">
        <v>368</v>
      </c>
      <c r="K100" s="192" t="s">
        <v>310</v>
      </c>
      <c r="L100" s="187" t="s">
        <v>2307</v>
      </c>
      <c r="N100" s="210" t="s">
        <v>2196</v>
      </c>
      <c r="O100" s="210"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89" t="s">
        <v>2197</v>
      </c>
      <c r="Q100" s="289" t="s">
        <v>310</v>
      </c>
      <c r="R100" s="289" t="str">
        <f t="shared" si="7"/>
        <v>Passenger Rail</v>
      </c>
      <c r="S100" s="289" t="str">
        <f t="shared" si="5"/>
        <v>//**Passenger Rail: **</v>
      </c>
      <c r="T100" s="276"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0" t="s">
        <v>2198</v>
      </c>
      <c r="B101" s="288"/>
      <c r="C101" s="190" t="s">
        <v>304</v>
      </c>
      <c r="D101" s="190" t="s">
        <v>429</v>
      </c>
      <c r="E101" s="190" t="s">
        <v>430</v>
      </c>
      <c r="F101" s="185" t="s">
        <v>396</v>
      </c>
      <c r="G101" s="185" t="s">
        <v>346</v>
      </c>
      <c r="H101" s="185" t="s">
        <v>397</v>
      </c>
      <c r="I101" s="185" t="s">
        <v>405</v>
      </c>
      <c r="J101" s="43">
        <v>369</v>
      </c>
      <c r="K101" s="192" t="s">
        <v>310</v>
      </c>
      <c r="L101" s="187" t="s">
        <v>2308</v>
      </c>
      <c r="N101" s="210" t="s">
        <v>2196</v>
      </c>
      <c r="O101" s="210"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89" t="s">
        <v>2197</v>
      </c>
      <c r="Q101" s="289" t="s">
        <v>310</v>
      </c>
      <c r="R101" s="289" t="str">
        <f t="shared" si="7"/>
        <v>Freight Rail</v>
      </c>
      <c r="S101" s="289" t="str">
        <f t="shared" si="5"/>
        <v>//**Freight Rail: **</v>
      </c>
      <c r="T101" s="276" t="str">
        <f t="shared" si="4"/>
        <v>//**Freight Rail: ** The U.S. currently does not have fuel economy standards for trains.  In the absence of standards, new freight train fuel economy is projected to improve roughly 23% from 2018-2050 in the BAU case.</v>
      </c>
    </row>
    <row r="102" spans="1:21" x14ac:dyDescent="0.35">
      <c r="A102" s="210" t="s">
        <v>2198</v>
      </c>
      <c r="B102" s="288"/>
      <c r="C102" s="190" t="s">
        <v>304</v>
      </c>
      <c r="D102" s="190" t="s">
        <v>429</v>
      </c>
      <c r="E102" s="190" t="s">
        <v>430</v>
      </c>
      <c r="F102" s="185" t="s">
        <v>388</v>
      </c>
      <c r="G102" s="185" t="s">
        <v>354</v>
      </c>
      <c r="H102" s="185" t="s">
        <v>389</v>
      </c>
      <c r="I102" s="185" t="s">
        <v>406</v>
      </c>
      <c r="J102" s="43">
        <v>370</v>
      </c>
      <c r="K102" s="192" t="s">
        <v>310</v>
      </c>
      <c r="L102" s="187" t="s">
        <v>2309</v>
      </c>
      <c r="N102" s="210" t="s">
        <v>2196</v>
      </c>
      <c r="O102" s="210"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89" t="s">
        <v>2197</v>
      </c>
      <c r="Q102" s="289" t="s">
        <v>310</v>
      </c>
      <c r="R102" s="289" t="str">
        <f t="shared" si="7"/>
        <v>Passenger Ships</v>
      </c>
      <c r="S102" s="289" t="str">
        <f t="shared" si="5"/>
        <v>//**Passenger Ships: **</v>
      </c>
      <c r="T102" s="276"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0" t="s">
        <v>2198</v>
      </c>
      <c r="B103" s="288"/>
      <c r="C103" s="190" t="s">
        <v>304</v>
      </c>
      <c r="D103" s="190" t="s">
        <v>429</v>
      </c>
      <c r="E103" s="190" t="s">
        <v>430</v>
      </c>
      <c r="F103" s="185" t="s">
        <v>396</v>
      </c>
      <c r="G103" s="185" t="s">
        <v>354</v>
      </c>
      <c r="H103" s="185" t="s">
        <v>397</v>
      </c>
      <c r="I103" s="185" t="s">
        <v>406</v>
      </c>
      <c r="J103" s="43">
        <v>371</v>
      </c>
      <c r="K103" s="192" t="s">
        <v>310</v>
      </c>
      <c r="L103" s="187" t="s">
        <v>2310</v>
      </c>
      <c r="N103" s="210" t="s">
        <v>2196</v>
      </c>
      <c r="O103" s="210"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89" t="s">
        <v>2197</v>
      </c>
      <c r="Q103" s="289" t="s">
        <v>310</v>
      </c>
      <c r="R103" s="289" t="str">
        <f t="shared" si="7"/>
        <v>Freight Ships</v>
      </c>
      <c r="S103" s="289" t="str">
        <f t="shared" si="5"/>
        <v>//**Freight Ships: **</v>
      </c>
      <c r="T103" s="276" t="str">
        <f t="shared" si="4"/>
        <v>//**Freight Ships: ** The U.S. currently does not have fuel economy standards for ships.  In the absence of standards, new freight ship fuel economy is projected to improve roughly 21% from 2018-2050 in the BAU case.</v>
      </c>
    </row>
    <row r="104" spans="1:21" x14ac:dyDescent="0.35">
      <c r="A104" s="210" t="s">
        <v>2198</v>
      </c>
      <c r="B104" s="288"/>
      <c r="C104" s="190" t="s">
        <v>304</v>
      </c>
      <c r="D104" s="190" t="s">
        <v>429</v>
      </c>
      <c r="E104" s="190" t="s">
        <v>430</v>
      </c>
      <c r="F104" s="185" t="s">
        <v>388</v>
      </c>
      <c r="G104" s="185" t="s">
        <v>362</v>
      </c>
      <c r="H104" s="185" t="s">
        <v>389</v>
      </c>
      <c r="I104" s="185" t="s">
        <v>410</v>
      </c>
      <c r="J104" s="43">
        <v>372</v>
      </c>
      <c r="K104" s="192" t="s">
        <v>310</v>
      </c>
      <c r="L104" s="187" t="s">
        <v>2311</v>
      </c>
      <c r="N104" s="210" t="s">
        <v>2196</v>
      </c>
      <c r="O104" s="210"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89" t="s">
        <v>2197</v>
      </c>
      <c r="Q104" s="289" t="s">
        <v>310</v>
      </c>
      <c r="R104" s="289" t="str">
        <f t="shared" si="7"/>
        <v>Passenger Motorbikes</v>
      </c>
      <c r="S104" s="289" t="str">
        <f t="shared" si="5"/>
        <v>//**Passenger Motorbikes: **</v>
      </c>
      <c r="T104" s="276"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0" t="s">
        <v>2198</v>
      </c>
      <c r="B105" s="288"/>
      <c r="C105" s="190" t="s">
        <v>304</v>
      </c>
      <c r="D105" s="190" t="s">
        <v>429</v>
      </c>
      <c r="E105" s="190" t="s">
        <v>430</v>
      </c>
      <c r="F105" s="185" t="s">
        <v>396</v>
      </c>
      <c r="G105" s="185" t="s">
        <v>362</v>
      </c>
      <c r="H105" s="185" t="s">
        <v>397</v>
      </c>
      <c r="I105" s="185" t="s">
        <v>410</v>
      </c>
      <c r="J105" s="43">
        <v>373</v>
      </c>
      <c r="K105" s="192" t="s">
        <v>332</v>
      </c>
      <c r="L105" s="187"/>
      <c r="N105" s="210" t="s">
        <v>2196</v>
      </c>
      <c r="O105" s="210"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89" t="s">
        <v>2197</v>
      </c>
      <c r="Q105" s="289" t="s">
        <v>310</v>
      </c>
      <c r="R105" s="289" t="str">
        <f t="shared" si="7"/>
        <v>Freight Motorbikes</v>
      </c>
      <c r="S105" s="289" t="str">
        <f t="shared" si="5"/>
        <v>//**Freight Motorbikes: **</v>
      </c>
      <c r="T105" s="276" t="str">
        <f t="shared" si="4"/>
        <v/>
      </c>
    </row>
    <row r="106" spans="1:21" s="292" customFormat="1" ht="348" x14ac:dyDescent="0.35">
      <c r="A106" s="292" t="s">
        <v>2195</v>
      </c>
      <c r="B106" s="278"/>
      <c r="C106" s="292" t="s">
        <v>304</v>
      </c>
      <c r="D106" s="292" t="s">
        <v>2180</v>
      </c>
      <c r="E106" s="292" t="str">
        <f>E107</f>
        <v>Minimum Required Hydrogen Vehicle Sales Percentage</v>
      </c>
      <c r="M106" s="278"/>
      <c r="N106" s="293" t="s">
        <v>2196</v>
      </c>
      <c r="O106" s="293"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1" t="s">
        <v>2197</v>
      </c>
      <c r="Q106" s="291" t="s">
        <v>310</v>
      </c>
      <c r="S106" s="291" t="str">
        <f t="shared" si="5"/>
        <v/>
      </c>
      <c r="T106" s="291" t="str">
        <f t="shared" si="4"/>
        <v/>
      </c>
      <c r="U106" s="287"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0" t="s">
        <v>2198</v>
      </c>
      <c r="B107" s="288"/>
      <c r="C107" s="183" t="s">
        <v>304</v>
      </c>
      <c r="D107" s="183" t="s">
        <v>455</v>
      </c>
      <c r="E107" s="183" t="s">
        <v>456</v>
      </c>
      <c r="F107" s="185" t="s">
        <v>388</v>
      </c>
      <c r="G107" s="185" t="s">
        <v>307</v>
      </c>
      <c r="H107" s="185" t="s">
        <v>389</v>
      </c>
      <c r="I107" s="185" t="s">
        <v>307</v>
      </c>
      <c r="J107" s="184">
        <v>460</v>
      </c>
      <c r="K107" s="185" t="s">
        <v>310</v>
      </c>
      <c r="L107" s="187" t="s">
        <v>2312</v>
      </c>
      <c r="N107" s="210" t="s">
        <v>2196</v>
      </c>
      <c r="O107" s="210"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89" t="s">
        <v>2197</v>
      </c>
      <c r="Q107" s="289" t="s">
        <v>310</v>
      </c>
      <c r="R107" s="289" t="str">
        <f t="shared" ref="R107:R118" si="8">H107&amp;" "&amp;I107</f>
        <v>Passenger LDVs</v>
      </c>
      <c r="S107" s="289" t="str">
        <f t="shared" si="5"/>
        <v>//**Passenger LDVs: **</v>
      </c>
      <c r="T107" s="276"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0" t="s">
        <v>2198</v>
      </c>
      <c r="B108" s="288"/>
      <c r="C108" s="190" t="s">
        <v>304</v>
      </c>
      <c r="D108" s="190" t="s">
        <v>455</v>
      </c>
      <c r="E108" s="190" t="s">
        <v>456</v>
      </c>
      <c r="F108" s="185" t="s">
        <v>396</v>
      </c>
      <c r="G108" s="185" t="s">
        <v>307</v>
      </c>
      <c r="H108" s="185" t="s">
        <v>397</v>
      </c>
      <c r="I108" s="185" t="s">
        <v>307</v>
      </c>
      <c r="J108" s="43">
        <v>461</v>
      </c>
      <c r="K108" s="185" t="s">
        <v>310</v>
      </c>
      <c r="L108" s="187" t="s">
        <v>2312</v>
      </c>
      <c r="N108" s="210" t="s">
        <v>2196</v>
      </c>
      <c r="O108" s="210"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89" t="s">
        <v>2197</v>
      </c>
      <c r="Q108" s="289" t="s">
        <v>310</v>
      </c>
      <c r="R108" s="289" t="str">
        <f t="shared" si="8"/>
        <v>Freight LDVs</v>
      </c>
      <c r="S108" s="289" t="str">
        <f t="shared" si="5"/>
        <v>//**Freight LDVs: **</v>
      </c>
      <c r="T108" s="276"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0" t="s">
        <v>2198</v>
      </c>
      <c r="B109" s="288"/>
      <c r="C109" s="190" t="s">
        <v>304</v>
      </c>
      <c r="D109" s="190" t="s">
        <v>455</v>
      </c>
      <c r="E109" s="190" t="s">
        <v>456</v>
      </c>
      <c r="F109" s="185" t="s">
        <v>388</v>
      </c>
      <c r="G109" s="185" t="s">
        <v>334</v>
      </c>
      <c r="H109" s="185" t="s">
        <v>389</v>
      </c>
      <c r="I109" s="185" t="s">
        <v>334</v>
      </c>
      <c r="J109" s="184">
        <v>462</v>
      </c>
      <c r="K109" s="185" t="s">
        <v>310</v>
      </c>
      <c r="L109" s="187" t="s">
        <v>2312</v>
      </c>
      <c r="N109" s="210" t="s">
        <v>2196</v>
      </c>
      <c r="O109" s="210"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89" t="s">
        <v>2197</v>
      </c>
      <c r="Q109" s="289" t="s">
        <v>310</v>
      </c>
      <c r="R109" s="289" t="str">
        <f t="shared" si="8"/>
        <v>Passenger HDVs</v>
      </c>
      <c r="S109" s="289" t="str">
        <f t="shared" si="5"/>
        <v>//**Passenger HDVs: **</v>
      </c>
      <c r="T109" s="276"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0" t="s">
        <v>2198</v>
      </c>
      <c r="B110" s="288"/>
      <c r="C110" s="190" t="s">
        <v>304</v>
      </c>
      <c r="D110" s="190" t="s">
        <v>455</v>
      </c>
      <c r="E110" s="190" t="s">
        <v>456</v>
      </c>
      <c r="F110" s="185" t="s">
        <v>396</v>
      </c>
      <c r="G110" s="185" t="s">
        <v>334</v>
      </c>
      <c r="H110" s="185" t="s">
        <v>397</v>
      </c>
      <c r="I110" s="185" t="s">
        <v>334</v>
      </c>
      <c r="J110" s="43">
        <v>463</v>
      </c>
      <c r="K110" s="185" t="s">
        <v>310</v>
      </c>
      <c r="L110" s="187" t="s">
        <v>2312</v>
      </c>
      <c r="N110" s="210" t="s">
        <v>2196</v>
      </c>
      <c r="O110" s="210"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89" t="s">
        <v>2197</v>
      </c>
      <c r="Q110" s="289" t="s">
        <v>310</v>
      </c>
      <c r="R110" s="289" t="str">
        <f t="shared" si="8"/>
        <v>Freight HDVs</v>
      </c>
      <c r="S110" s="289" t="str">
        <f t="shared" si="5"/>
        <v>//**Freight HDVs: **</v>
      </c>
      <c r="T110" s="276"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0" t="s">
        <v>2198</v>
      </c>
      <c r="B111" s="288"/>
      <c r="C111" s="190" t="s">
        <v>304</v>
      </c>
      <c r="D111" s="190" t="s">
        <v>455</v>
      </c>
      <c r="E111" s="190" t="s">
        <v>456</v>
      </c>
      <c r="F111" s="185" t="s">
        <v>388</v>
      </c>
      <c r="G111" s="185" t="s">
        <v>343</v>
      </c>
      <c r="H111" s="185" t="s">
        <v>389</v>
      </c>
      <c r="I111" s="185" t="s">
        <v>402</v>
      </c>
      <c r="J111" s="43">
        <v>502</v>
      </c>
      <c r="K111" s="185" t="s">
        <v>310</v>
      </c>
      <c r="L111" s="187" t="s">
        <v>2202</v>
      </c>
      <c r="N111" s="210" t="s">
        <v>2196</v>
      </c>
      <c r="O111" s="210"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89" t="s">
        <v>2197</v>
      </c>
      <c r="Q111" s="289" t="s">
        <v>310</v>
      </c>
      <c r="R111" s="289" t="str">
        <f t="shared" si="8"/>
        <v>Passenger Aircraft</v>
      </c>
      <c r="S111" s="289" t="str">
        <f t="shared" si="5"/>
        <v>//**Passenger Aircraft: **</v>
      </c>
      <c r="T111" s="276"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0" t="s">
        <v>2198</v>
      </c>
      <c r="B112" s="288"/>
      <c r="C112" s="190" t="s">
        <v>304</v>
      </c>
      <c r="D112" s="190" t="s">
        <v>455</v>
      </c>
      <c r="E112" s="190" t="s">
        <v>456</v>
      </c>
      <c r="F112" s="185" t="s">
        <v>396</v>
      </c>
      <c r="G112" s="185" t="s">
        <v>343</v>
      </c>
      <c r="H112" s="185" t="s">
        <v>397</v>
      </c>
      <c r="I112" s="185" t="s">
        <v>402</v>
      </c>
      <c r="J112" s="43">
        <v>503</v>
      </c>
      <c r="K112" s="185" t="s">
        <v>310</v>
      </c>
      <c r="L112" s="187" t="s">
        <v>2202</v>
      </c>
      <c r="N112" s="210" t="s">
        <v>2196</v>
      </c>
      <c r="O112" s="210"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89" t="s">
        <v>2197</v>
      </c>
      <c r="Q112" s="289" t="s">
        <v>310</v>
      </c>
      <c r="R112" s="289" t="str">
        <f t="shared" si="8"/>
        <v>Freight Aircraft</v>
      </c>
      <c r="S112" s="289" t="str">
        <f t="shared" si="5"/>
        <v>//**Freight Aircraft: **</v>
      </c>
      <c r="T112" s="276"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0" t="s">
        <v>2198</v>
      </c>
      <c r="B113" s="288"/>
      <c r="C113" s="190" t="s">
        <v>304</v>
      </c>
      <c r="D113" s="190" t="s">
        <v>455</v>
      </c>
      <c r="E113" s="190" t="s">
        <v>456</v>
      </c>
      <c r="F113" s="185" t="s">
        <v>388</v>
      </c>
      <c r="G113" s="185" t="s">
        <v>346</v>
      </c>
      <c r="H113" s="185" t="s">
        <v>389</v>
      </c>
      <c r="I113" s="185" t="s">
        <v>405</v>
      </c>
      <c r="J113" s="43">
        <v>504</v>
      </c>
      <c r="K113" s="185" t="s">
        <v>310</v>
      </c>
      <c r="L113" s="187" t="s">
        <v>2203</v>
      </c>
      <c r="N113" s="210" t="s">
        <v>2196</v>
      </c>
      <c r="O113" s="210"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89" t="s">
        <v>2197</v>
      </c>
      <c r="Q113" s="289" t="s">
        <v>310</v>
      </c>
      <c r="R113" s="289" t="str">
        <f t="shared" si="8"/>
        <v>Passenger Rail</v>
      </c>
      <c r="S113" s="289" t="str">
        <f t="shared" si="5"/>
        <v>//**Passenger Rail: **</v>
      </c>
      <c r="T113" s="276"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0" t="s">
        <v>2198</v>
      </c>
      <c r="B114" s="288"/>
      <c r="C114" s="190" t="s">
        <v>304</v>
      </c>
      <c r="D114" s="190" t="s">
        <v>455</v>
      </c>
      <c r="E114" s="190" t="s">
        <v>456</v>
      </c>
      <c r="F114" s="185" t="s">
        <v>396</v>
      </c>
      <c r="G114" s="185" t="s">
        <v>346</v>
      </c>
      <c r="H114" s="185" t="s">
        <v>397</v>
      </c>
      <c r="I114" s="185" t="s">
        <v>405</v>
      </c>
      <c r="J114" s="43">
        <v>505</v>
      </c>
      <c r="K114" s="185" t="s">
        <v>310</v>
      </c>
      <c r="L114" s="187" t="s">
        <v>2203</v>
      </c>
      <c r="N114" s="210" t="s">
        <v>2196</v>
      </c>
      <c r="O114" s="210"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89" t="s">
        <v>2197</v>
      </c>
      <c r="Q114" s="289" t="s">
        <v>310</v>
      </c>
      <c r="R114" s="289" t="str">
        <f t="shared" si="8"/>
        <v>Freight Rail</v>
      </c>
      <c r="S114" s="289" t="str">
        <f t="shared" si="5"/>
        <v>//**Freight Rail: **</v>
      </c>
      <c r="T114" s="276"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0" t="s">
        <v>2198</v>
      </c>
      <c r="B115" s="288"/>
      <c r="C115" s="190" t="s">
        <v>304</v>
      </c>
      <c r="D115" s="190" t="s">
        <v>455</v>
      </c>
      <c r="E115" s="190" t="s">
        <v>456</v>
      </c>
      <c r="F115" s="185" t="s">
        <v>388</v>
      </c>
      <c r="G115" s="185" t="s">
        <v>354</v>
      </c>
      <c r="H115" s="185" t="s">
        <v>389</v>
      </c>
      <c r="I115" s="185" t="s">
        <v>406</v>
      </c>
      <c r="J115" s="43">
        <v>506</v>
      </c>
      <c r="K115" s="185" t="s">
        <v>310</v>
      </c>
      <c r="L115" s="187" t="s">
        <v>2204</v>
      </c>
      <c r="N115" s="210" t="s">
        <v>2196</v>
      </c>
      <c r="O115" s="210"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89" t="s">
        <v>2197</v>
      </c>
      <c r="Q115" s="289" t="s">
        <v>310</v>
      </c>
      <c r="R115" s="289" t="str">
        <f t="shared" si="8"/>
        <v>Passenger Ships</v>
      </c>
      <c r="S115" s="289" t="str">
        <f t="shared" si="5"/>
        <v>//**Passenger Ships: **</v>
      </c>
      <c r="T115" s="276"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0" t="s">
        <v>2198</v>
      </c>
      <c r="B116" s="288"/>
      <c r="C116" s="190" t="s">
        <v>304</v>
      </c>
      <c r="D116" s="190" t="s">
        <v>455</v>
      </c>
      <c r="E116" s="190" t="s">
        <v>456</v>
      </c>
      <c r="F116" s="185" t="s">
        <v>396</v>
      </c>
      <c r="G116" s="185" t="s">
        <v>354</v>
      </c>
      <c r="H116" s="185" t="s">
        <v>397</v>
      </c>
      <c r="I116" s="185" t="s">
        <v>406</v>
      </c>
      <c r="J116" s="43">
        <v>507</v>
      </c>
      <c r="K116" s="185" t="s">
        <v>310</v>
      </c>
      <c r="L116" s="187" t="s">
        <v>2205</v>
      </c>
      <c r="N116" s="210" t="s">
        <v>2196</v>
      </c>
      <c r="O116" s="210"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89" t="s">
        <v>2197</v>
      </c>
      <c r="Q116" s="289" t="s">
        <v>310</v>
      </c>
      <c r="R116" s="289" t="str">
        <f t="shared" si="8"/>
        <v>Freight Ships</v>
      </c>
      <c r="S116" s="289" t="str">
        <f t="shared" si="5"/>
        <v>//**Freight Ships: **</v>
      </c>
      <c r="T116" s="276"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0" t="s">
        <v>2198</v>
      </c>
      <c r="B117" s="288"/>
      <c r="C117" s="190" t="s">
        <v>304</v>
      </c>
      <c r="D117" s="190" t="s">
        <v>455</v>
      </c>
      <c r="E117" s="190" t="s">
        <v>456</v>
      </c>
      <c r="F117" s="185" t="s">
        <v>388</v>
      </c>
      <c r="G117" s="185" t="s">
        <v>362</v>
      </c>
      <c r="H117" s="185" t="s">
        <v>389</v>
      </c>
      <c r="I117" s="185" t="s">
        <v>410</v>
      </c>
      <c r="J117" s="43">
        <v>603</v>
      </c>
      <c r="K117" s="192" t="s">
        <v>332</v>
      </c>
      <c r="L117" s="187"/>
      <c r="N117" s="210" t="s">
        <v>2196</v>
      </c>
      <c r="O117" s="210"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89" t="s">
        <v>2197</v>
      </c>
      <c r="Q117" s="289" t="s">
        <v>310</v>
      </c>
      <c r="R117" s="289" t="str">
        <f t="shared" si="8"/>
        <v>Passenger Motorbikes</v>
      </c>
      <c r="S117" s="289" t="str">
        <f t="shared" si="5"/>
        <v>//**Passenger Motorbikes: **</v>
      </c>
      <c r="T117" s="276" t="str">
        <f t="shared" si="4"/>
        <v/>
      </c>
    </row>
    <row r="118" spans="1:21" x14ac:dyDescent="0.35">
      <c r="A118" s="210" t="s">
        <v>2198</v>
      </c>
      <c r="B118" s="288"/>
      <c r="C118" s="190" t="s">
        <v>304</v>
      </c>
      <c r="D118" s="190" t="s">
        <v>455</v>
      </c>
      <c r="E118" s="190" t="s">
        <v>456</v>
      </c>
      <c r="F118" s="185" t="s">
        <v>396</v>
      </c>
      <c r="G118" s="185" t="s">
        <v>362</v>
      </c>
      <c r="H118" s="185" t="s">
        <v>397</v>
      </c>
      <c r="I118" s="185" t="s">
        <v>410</v>
      </c>
      <c r="J118" s="43">
        <v>604</v>
      </c>
      <c r="K118" s="192" t="s">
        <v>332</v>
      </c>
      <c r="L118" s="187"/>
      <c r="N118" s="210" t="s">
        <v>2196</v>
      </c>
      <c r="O118" s="210"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89" t="s">
        <v>2197</v>
      </c>
      <c r="Q118" s="289" t="s">
        <v>310</v>
      </c>
      <c r="R118" s="289" t="str">
        <f t="shared" si="8"/>
        <v>Freight Motorbikes</v>
      </c>
      <c r="S118" s="289" t="str">
        <f t="shared" si="5"/>
        <v>//**Freight Motorbikes: **</v>
      </c>
      <c r="T118" s="276" t="str">
        <f t="shared" si="4"/>
        <v/>
      </c>
    </row>
    <row r="119" spans="1:21" s="292" customFormat="1" ht="43.5" x14ac:dyDescent="0.35">
      <c r="A119" s="292" t="s">
        <v>2195</v>
      </c>
      <c r="B119" s="278"/>
      <c r="C119" s="325" t="s">
        <v>304</v>
      </c>
      <c r="D119" s="325" t="s">
        <v>471</v>
      </c>
      <c r="E119" s="325" t="s">
        <v>472</v>
      </c>
      <c r="F119" s="322"/>
      <c r="G119" s="322"/>
      <c r="H119" s="322"/>
      <c r="I119" s="322"/>
      <c r="J119" s="326">
        <v>190</v>
      </c>
      <c r="K119" s="322" t="s">
        <v>310</v>
      </c>
      <c r="L119" s="323" t="s">
        <v>2313</v>
      </c>
      <c r="M119" s="278"/>
      <c r="N119" s="293" t="s">
        <v>2196</v>
      </c>
      <c r="O119" s="293"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2" t="s">
        <v>2197</v>
      </c>
      <c r="Q119" s="292" t="s">
        <v>332</v>
      </c>
      <c r="S119" s="291" t="str">
        <f>IF(R119="","","//**"&amp;R119&amp;": **")</f>
        <v/>
      </c>
      <c r="T119" s="291" t="str">
        <f t="shared" si="4"/>
        <v xml:space="preserve"> The U.S. National Renewable Fuel Standard equates to a BAU LCFS of 2.2% - 4.6% (varying by year).  The most ambitious state policy adopts an LCFS that requires a 10% reduction in carbon intensity of the transportation fuel pool by 2020.</v>
      </c>
      <c r="U119" s="287"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2" customFormat="1" ht="87" x14ac:dyDescent="0.35">
      <c r="A120" s="292" t="s">
        <v>2195</v>
      </c>
      <c r="B120" s="278"/>
      <c r="C120" s="292" t="s">
        <v>304</v>
      </c>
      <c r="D120" s="291" t="s">
        <v>479</v>
      </c>
      <c r="E120" s="292" t="str">
        <f>E121</f>
        <v>Percent of Travel Demand Shifted to Other Modes or Eliminated</v>
      </c>
      <c r="M120" s="278"/>
      <c r="N120" s="293" t="s">
        <v>2196</v>
      </c>
      <c r="O120" s="293" t="str">
        <f>INDEX('Standard Descriptions'!$E:$E,MATCH(Guidance!E120,'Standard Descriptions'!$C:$C,0))</f>
        <v xml:space="preserve"> This policy represents a set of measures aimed at reducing demand for passenger or freight transportation in the selected vehicle type(s).  //</v>
      </c>
      <c r="P120" s="291" t="s">
        <v>2197</v>
      </c>
      <c r="Q120" s="291" t="s">
        <v>310</v>
      </c>
      <c r="S120" s="291" t="str">
        <f t="shared" si="5"/>
        <v/>
      </c>
      <c r="T120" s="291" t="str">
        <f t="shared" si="4"/>
        <v/>
      </c>
      <c r="U120" s="287"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0" t="s">
        <v>2198</v>
      </c>
      <c r="B121" s="288"/>
      <c r="C121" s="182" t="s">
        <v>304</v>
      </c>
      <c r="D121" s="182" t="s">
        <v>479</v>
      </c>
      <c r="E121" s="182" t="s">
        <v>480</v>
      </c>
      <c r="F121" s="185" t="s">
        <v>388</v>
      </c>
      <c r="G121" s="185" t="s">
        <v>307</v>
      </c>
      <c r="H121" s="185" t="s">
        <v>389</v>
      </c>
      <c r="I121" s="185" t="s">
        <v>307</v>
      </c>
      <c r="J121" s="43">
        <v>848</v>
      </c>
      <c r="K121" s="185" t="s">
        <v>310</v>
      </c>
      <c r="L121" s="214" t="s">
        <v>2314</v>
      </c>
      <c r="N121" s="210" t="s">
        <v>2196</v>
      </c>
      <c r="O121" s="210" t="str">
        <f>INDEX('Standard Descriptions'!$E:$E,MATCH(Guidance!E121,'Standard Descriptions'!$C:$C,0))</f>
        <v xml:space="preserve"> This policy represents a set of measures aimed at reducing demand for passenger or freight transportation in the selected vehicle type(s).  //</v>
      </c>
      <c r="P121" s="289" t="s">
        <v>2197</v>
      </c>
      <c r="Q121" s="289" t="s">
        <v>310</v>
      </c>
      <c r="R121" s="289" t="str">
        <f t="shared" ref="R121:R132" si="9">H121&amp;" "&amp;I121</f>
        <v>Passenger LDVs</v>
      </c>
      <c r="S121" s="289" t="str">
        <f t="shared" si="5"/>
        <v>//**Passenger LDVs: **</v>
      </c>
      <c r="T121" s="276"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0" t="s">
        <v>2198</v>
      </c>
      <c r="B122" s="288"/>
      <c r="C122" s="190" t="s">
        <v>304</v>
      </c>
      <c r="D122" s="190" t="s">
        <v>479</v>
      </c>
      <c r="E122" s="190" t="s">
        <v>480</v>
      </c>
      <c r="F122" s="185" t="s">
        <v>388</v>
      </c>
      <c r="G122" s="185" t="s">
        <v>334</v>
      </c>
      <c r="H122" s="185" t="s">
        <v>389</v>
      </c>
      <c r="I122" s="185" t="s">
        <v>334</v>
      </c>
      <c r="J122" s="43">
        <v>849</v>
      </c>
      <c r="K122" s="192" t="s">
        <v>332</v>
      </c>
      <c r="L122" s="214" t="s">
        <v>2206</v>
      </c>
      <c r="N122" s="210" t="s">
        <v>2196</v>
      </c>
      <c r="O122" s="210" t="str">
        <f>INDEX('Standard Descriptions'!$E:$E,MATCH(Guidance!E122,'Standard Descriptions'!$C:$C,0))</f>
        <v xml:space="preserve"> This policy represents a set of measures aimed at reducing demand for passenger or freight transportation in the selected vehicle type(s).  //</v>
      </c>
      <c r="P122" s="289" t="s">
        <v>2197</v>
      </c>
      <c r="Q122" s="289" t="s">
        <v>310</v>
      </c>
      <c r="R122" s="289" t="str">
        <f t="shared" si="9"/>
        <v>Passenger HDVs</v>
      </c>
      <c r="S122" s="289" t="str">
        <f t="shared" si="5"/>
        <v>//**Passenger HDVs: **</v>
      </c>
      <c r="T122" s="276" t="str">
        <f t="shared" si="4"/>
        <v/>
      </c>
    </row>
    <row r="123" spans="1:21" x14ac:dyDescent="0.35">
      <c r="A123" s="210" t="s">
        <v>2198</v>
      </c>
      <c r="B123" s="288"/>
      <c r="C123" s="190" t="s">
        <v>304</v>
      </c>
      <c r="D123" s="190" t="s">
        <v>479</v>
      </c>
      <c r="E123" s="190" t="s">
        <v>480</v>
      </c>
      <c r="F123" s="185" t="s">
        <v>388</v>
      </c>
      <c r="G123" s="185" t="s">
        <v>343</v>
      </c>
      <c r="H123" s="185" t="s">
        <v>389</v>
      </c>
      <c r="I123" s="185" t="s">
        <v>402</v>
      </c>
      <c r="J123" s="43">
        <v>850</v>
      </c>
      <c r="K123" s="185" t="s">
        <v>310</v>
      </c>
      <c r="L123" s="214" t="s">
        <v>2315</v>
      </c>
      <c r="N123" s="210" t="s">
        <v>2196</v>
      </c>
      <c r="O123" s="210" t="str">
        <f>INDEX('Standard Descriptions'!$E:$E,MATCH(Guidance!E123,'Standard Descriptions'!$C:$C,0))</f>
        <v xml:space="preserve"> This policy represents a set of measures aimed at reducing demand for passenger or freight transportation in the selected vehicle type(s).  //</v>
      </c>
      <c r="P123" s="289" t="s">
        <v>2197</v>
      </c>
      <c r="Q123" s="289" t="s">
        <v>310</v>
      </c>
      <c r="R123" s="289" t="str">
        <f t="shared" si="9"/>
        <v>Passenger Aircraft</v>
      </c>
      <c r="S123" s="289" t="str">
        <f t="shared" si="5"/>
        <v>//**Passenger Aircraft: **</v>
      </c>
      <c r="T123" s="276"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0" t="s">
        <v>2198</v>
      </c>
      <c r="B124" s="288"/>
      <c r="C124" s="190" t="s">
        <v>304</v>
      </c>
      <c r="D124" s="190" t="s">
        <v>479</v>
      </c>
      <c r="E124" s="190" t="s">
        <v>480</v>
      </c>
      <c r="F124" s="185" t="s">
        <v>388</v>
      </c>
      <c r="G124" s="185" t="s">
        <v>346</v>
      </c>
      <c r="H124" s="185" t="s">
        <v>389</v>
      </c>
      <c r="I124" s="185" t="s">
        <v>405</v>
      </c>
      <c r="J124" s="43">
        <v>851</v>
      </c>
      <c r="K124" s="192" t="s">
        <v>332</v>
      </c>
      <c r="L124" s="214"/>
      <c r="N124" s="210" t="s">
        <v>2196</v>
      </c>
      <c r="O124" s="210" t="str">
        <f>INDEX('Standard Descriptions'!$E:$E,MATCH(Guidance!E124,'Standard Descriptions'!$C:$C,0))</f>
        <v xml:space="preserve"> This policy represents a set of measures aimed at reducing demand for passenger or freight transportation in the selected vehicle type(s).  //</v>
      </c>
      <c r="P124" s="289" t="s">
        <v>2197</v>
      </c>
      <c r="Q124" s="289" t="s">
        <v>310</v>
      </c>
      <c r="R124" s="289" t="str">
        <f t="shared" si="9"/>
        <v>Passenger Rail</v>
      </c>
      <c r="S124" s="289" t="str">
        <f t="shared" si="5"/>
        <v>//**Passenger Rail: **</v>
      </c>
      <c r="T124" s="276" t="str">
        <f t="shared" si="4"/>
        <v/>
      </c>
    </row>
    <row r="125" spans="1:21" x14ac:dyDescent="0.35">
      <c r="A125" s="210" t="s">
        <v>2198</v>
      </c>
      <c r="B125" s="288"/>
      <c r="C125" s="190" t="s">
        <v>304</v>
      </c>
      <c r="D125" s="190" t="s">
        <v>479</v>
      </c>
      <c r="E125" s="190" t="s">
        <v>480</v>
      </c>
      <c r="F125" s="185" t="s">
        <v>388</v>
      </c>
      <c r="G125" s="185" t="s">
        <v>354</v>
      </c>
      <c r="H125" s="185" t="s">
        <v>389</v>
      </c>
      <c r="I125" s="185" t="s">
        <v>406</v>
      </c>
      <c r="J125" s="43">
        <v>852</v>
      </c>
      <c r="K125" s="192" t="s">
        <v>332</v>
      </c>
      <c r="L125" s="214"/>
      <c r="N125" s="210" t="s">
        <v>2196</v>
      </c>
      <c r="O125" s="210" t="str">
        <f>INDEX('Standard Descriptions'!$E:$E,MATCH(Guidance!E125,'Standard Descriptions'!$C:$C,0))</f>
        <v xml:space="preserve"> This policy represents a set of measures aimed at reducing demand for passenger or freight transportation in the selected vehicle type(s).  //</v>
      </c>
      <c r="P125" s="289" t="s">
        <v>2197</v>
      </c>
      <c r="Q125" s="289" t="s">
        <v>310</v>
      </c>
      <c r="R125" s="289" t="str">
        <f t="shared" si="9"/>
        <v>Passenger Ships</v>
      </c>
      <c r="S125" s="289" t="str">
        <f t="shared" si="5"/>
        <v>//**Passenger Ships: **</v>
      </c>
      <c r="T125" s="276" t="str">
        <f t="shared" si="4"/>
        <v/>
      </c>
    </row>
    <row r="126" spans="1:21" x14ac:dyDescent="0.35">
      <c r="A126" s="210" t="s">
        <v>2198</v>
      </c>
      <c r="B126" s="288"/>
      <c r="C126" s="190" t="s">
        <v>304</v>
      </c>
      <c r="D126" s="190" t="s">
        <v>479</v>
      </c>
      <c r="E126" s="190" t="s">
        <v>480</v>
      </c>
      <c r="F126" s="185" t="s">
        <v>388</v>
      </c>
      <c r="G126" s="185" t="s">
        <v>362</v>
      </c>
      <c r="H126" s="185" t="s">
        <v>389</v>
      </c>
      <c r="I126" s="185" t="s">
        <v>410</v>
      </c>
      <c r="J126" s="43">
        <v>853</v>
      </c>
      <c r="K126" s="192" t="s">
        <v>332</v>
      </c>
      <c r="L126" s="214"/>
      <c r="N126" s="210" t="s">
        <v>2196</v>
      </c>
      <c r="O126" s="210" t="str">
        <f>INDEX('Standard Descriptions'!$E:$E,MATCH(Guidance!E126,'Standard Descriptions'!$C:$C,0))</f>
        <v xml:space="preserve"> This policy represents a set of measures aimed at reducing demand for passenger or freight transportation in the selected vehicle type(s).  //</v>
      </c>
      <c r="P126" s="289" t="s">
        <v>2197</v>
      </c>
      <c r="Q126" s="289" t="s">
        <v>310</v>
      </c>
      <c r="R126" s="289" t="str">
        <f t="shared" si="9"/>
        <v>Passenger Motorbikes</v>
      </c>
      <c r="S126" s="289" t="str">
        <f t="shared" si="5"/>
        <v>//**Passenger Motorbikes: **</v>
      </c>
      <c r="T126" s="276" t="str">
        <f t="shared" si="4"/>
        <v/>
      </c>
    </row>
    <row r="127" spans="1:21" x14ac:dyDescent="0.35">
      <c r="A127" s="210" t="s">
        <v>2198</v>
      </c>
      <c r="B127" s="288"/>
      <c r="C127" s="190" t="s">
        <v>304</v>
      </c>
      <c r="D127" s="190" t="s">
        <v>479</v>
      </c>
      <c r="E127" s="190" t="s">
        <v>480</v>
      </c>
      <c r="F127" s="185" t="s">
        <v>396</v>
      </c>
      <c r="G127" s="185" t="s">
        <v>307</v>
      </c>
      <c r="H127" s="185" t="s">
        <v>397</v>
      </c>
      <c r="I127" s="185" t="s">
        <v>307</v>
      </c>
      <c r="J127" s="43">
        <v>854</v>
      </c>
      <c r="K127" s="192" t="s">
        <v>332</v>
      </c>
      <c r="L127" s="214"/>
      <c r="N127" s="210" t="s">
        <v>2196</v>
      </c>
      <c r="O127" s="210" t="str">
        <f>INDEX('Standard Descriptions'!$E:$E,MATCH(Guidance!E127,'Standard Descriptions'!$C:$C,0))</f>
        <v xml:space="preserve"> This policy represents a set of measures aimed at reducing demand for passenger or freight transportation in the selected vehicle type(s).  //</v>
      </c>
      <c r="P127" s="289" t="s">
        <v>2197</v>
      </c>
      <c r="Q127" s="289" t="s">
        <v>310</v>
      </c>
      <c r="R127" s="289" t="str">
        <f t="shared" si="9"/>
        <v>Freight LDVs</v>
      </c>
      <c r="S127" s="289" t="str">
        <f t="shared" si="5"/>
        <v>//**Freight LDVs: **</v>
      </c>
      <c r="T127" s="276" t="str">
        <f t="shared" si="4"/>
        <v/>
      </c>
    </row>
    <row r="128" spans="1:21" x14ac:dyDescent="0.35">
      <c r="A128" s="210" t="s">
        <v>2198</v>
      </c>
      <c r="B128" s="288"/>
      <c r="C128" s="190" t="s">
        <v>304</v>
      </c>
      <c r="D128" s="190" t="s">
        <v>479</v>
      </c>
      <c r="E128" s="190" t="s">
        <v>480</v>
      </c>
      <c r="F128" s="185" t="s">
        <v>396</v>
      </c>
      <c r="G128" s="185" t="s">
        <v>334</v>
      </c>
      <c r="H128" s="185" t="s">
        <v>397</v>
      </c>
      <c r="I128" s="185" t="s">
        <v>334</v>
      </c>
      <c r="J128" s="43">
        <v>855</v>
      </c>
      <c r="K128" s="185" t="s">
        <v>310</v>
      </c>
      <c r="L128" s="214" t="s">
        <v>2316</v>
      </c>
      <c r="N128" s="210" t="s">
        <v>2196</v>
      </c>
      <c r="O128" s="210" t="str">
        <f>INDEX('Standard Descriptions'!$E:$E,MATCH(Guidance!E128,'Standard Descriptions'!$C:$C,0))</f>
        <v xml:space="preserve"> This policy represents a set of measures aimed at reducing demand for passenger or freight transportation in the selected vehicle type(s).  //</v>
      </c>
      <c r="P128" s="289" t="s">
        <v>2197</v>
      </c>
      <c r="Q128" s="289" t="s">
        <v>310</v>
      </c>
      <c r="R128" s="289" t="str">
        <f t="shared" si="9"/>
        <v>Freight HDVs</v>
      </c>
      <c r="S128" s="289" t="str">
        <f t="shared" si="5"/>
        <v>//**Freight HDVs: **</v>
      </c>
      <c r="T128" s="276"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0" t="s">
        <v>2198</v>
      </c>
      <c r="B129" s="288"/>
      <c r="C129" s="190" t="s">
        <v>304</v>
      </c>
      <c r="D129" s="190" t="s">
        <v>479</v>
      </c>
      <c r="E129" s="190" t="s">
        <v>480</v>
      </c>
      <c r="F129" s="185" t="s">
        <v>396</v>
      </c>
      <c r="G129" s="185" t="s">
        <v>343</v>
      </c>
      <c r="H129" s="185" t="s">
        <v>397</v>
      </c>
      <c r="I129" s="185" t="s">
        <v>402</v>
      </c>
      <c r="J129" s="43">
        <v>856</v>
      </c>
      <c r="K129" s="192" t="s">
        <v>332</v>
      </c>
      <c r="L129" s="214"/>
      <c r="N129" s="210" t="s">
        <v>2196</v>
      </c>
      <c r="O129" s="210" t="str">
        <f>INDEX('Standard Descriptions'!$E:$E,MATCH(Guidance!E129,'Standard Descriptions'!$C:$C,0))</f>
        <v xml:space="preserve"> This policy represents a set of measures aimed at reducing demand for passenger or freight transportation in the selected vehicle type(s).  //</v>
      </c>
      <c r="P129" s="289" t="s">
        <v>2197</v>
      </c>
      <c r="Q129" s="289" t="s">
        <v>310</v>
      </c>
      <c r="R129" s="289" t="str">
        <f t="shared" si="9"/>
        <v>Freight Aircraft</v>
      </c>
      <c r="S129" s="289" t="str">
        <f t="shared" si="5"/>
        <v>//**Freight Aircraft: **</v>
      </c>
      <c r="T129" s="276" t="str">
        <f t="shared" si="4"/>
        <v/>
      </c>
    </row>
    <row r="130" spans="1:21" x14ac:dyDescent="0.35">
      <c r="A130" s="210" t="s">
        <v>2198</v>
      </c>
      <c r="B130" s="288"/>
      <c r="C130" s="190" t="s">
        <v>304</v>
      </c>
      <c r="D130" s="190" t="s">
        <v>479</v>
      </c>
      <c r="E130" s="190" t="s">
        <v>480</v>
      </c>
      <c r="F130" s="185" t="s">
        <v>396</v>
      </c>
      <c r="G130" s="185" t="s">
        <v>346</v>
      </c>
      <c r="H130" s="185" t="s">
        <v>397</v>
      </c>
      <c r="I130" s="185" t="s">
        <v>405</v>
      </c>
      <c r="J130" s="43">
        <v>857</v>
      </c>
      <c r="K130" s="192" t="s">
        <v>332</v>
      </c>
      <c r="L130" s="214"/>
      <c r="N130" s="210" t="s">
        <v>2196</v>
      </c>
      <c r="O130" s="210" t="str">
        <f>INDEX('Standard Descriptions'!$E:$E,MATCH(Guidance!E130,'Standard Descriptions'!$C:$C,0))</f>
        <v xml:space="preserve"> This policy represents a set of measures aimed at reducing demand for passenger or freight transportation in the selected vehicle type(s).  //</v>
      </c>
      <c r="P130" s="289" t="s">
        <v>2197</v>
      </c>
      <c r="Q130" s="289" t="s">
        <v>310</v>
      </c>
      <c r="R130" s="289" t="str">
        <f t="shared" si="9"/>
        <v>Freight Rail</v>
      </c>
      <c r="S130" s="289" t="str">
        <f t="shared" si="5"/>
        <v>//**Freight Rail: **</v>
      </c>
      <c r="T130" s="276" t="str">
        <f t="shared" si="4"/>
        <v/>
      </c>
    </row>
    <row r="131" spans="1:21" x14ac:dyDescent="0.35">
      <c r="A131" s="210" t="s">
        <v>2198</v>
      </c>
      <c r="B131" s="288"/>
      <c r="C131" s="190" t="s">
        <v>304</v>
      </c>
      <c r="D131" s="190" t="s">
        <v>479</v>
      </c>
      <c r="E131" s="190" t="s">
        <v>480</v>
      </c>
      <c r="F131" s="185" t="s">
        <v>396</v>
      </c>
      <c r="G131" s="185" t="s">
        <v>354</v>
      </c>
      <c r="H131" s="185" t="s">
        <v>397</v>
      </c>
      <c r="I131" s="185" t="s">
        <v>406</v>
      </c>
      <c r="J131" s="43">
        <v>858</v>
      </c>
      <c r="K131" s="192" t="s">
        <v>332</v>
      </c>
      <c r="L131" s="214"/>
      <c r="N131" s="210" t="s">
        <v>2196</v>
      </c>
      <c r="O131" s="210" t="str">
        <f>INDEX('Standard Descriptions'!$E:$E,MATCH(Guidance!E131,'Standard Descriptions'!$C:$C,0))</f>
        <v xml:space="preserve"> This policy represents a set of measures aimed at reducing demand for passenger or freight transportation in the selected vehicle type(s).  //</v>
      </c>
      <c r="P131" s="289" t="s">
        <v>2197</v>
      </c>
      <c r="Q131" s="289" t="s">
        <v>310</v>
      </c>
      <c r="R131" s="289" t="str">
        <f t="shared" si="9"/>
        <v>Freight Ships</v>
      </c>
      <c r="S131" s="289" t="str">
        <f t="shared" si="5"/>
        <v>//**Freight Ships: **</v>
      </c>
      <c r="T131" s="276" t="str">
        <f t="shared" si="4"/>
        <v/>
      </c>
    </row>
    <row r="132" spans="1:21" x14ac:dyDescent="0.35">
      <c r="A132" s="210" t="s">
        <v>2198</v>
      </c>
      <c r="B132" s="288"/>
      <c r="C132" s="190" t="s">
        <v>304</v>
      </c>
      <c r="D132" s="190" t="s">
        <v>479</v>
      </c>
      <c r="E132" s="190" t="s">
        <v>480</v>
      </c>
      <c r="F132" s="185" t="s">
        <v>396</v>
      </c>
      <c r="G132" s="185" t="s">
        <v>362</v>
      </c>
      <c r="H132" s="185" t="s">
        <v>397</v>
      </c>
      <c r="I132" s="185" t="s">
        <v>410</v>
      </c>
      <c r="J132" s="43">
        <v>859</v>
      </c>
      <c r="K132" s="192" t="s">
        <v>332</v>
      </c>
      <c r="L132" s="214"/>
      <c r="N132" s="210" t="s">
        <v>2196</v>
      </c>
      <c r="O132" s="210" t="str">
        <f>INDEX('Standard Descriptions'!$E:$E,MATCH(Guidance!E132,'Standard Descriptions'!$C:$C,0))</f>
        <v xml:space="preserve"> This policy represents a set of measures aimed at reducing demand for passenger or freight transportation in the selected vehicle type(s).  //</v>
      </c>
      <c r="P132" s="289" t="s">
        <v>2197</v>
      </c>
      <c r="Q132" s="289" t="s">
        <v>310</v>
      </c>
      <c r="R132" s="289" t="str">
        <f t="shared" si="9"/>
        <v>Freight Motorbikes</v>
      </c>
      <c r="S132" s="289" t="str">
        <f t="shared" si="5"/>
        <v>//**Freight Motorbikes: **</v>
      </c>
      <c r="T132" s="276" t="str">
        <f t="shared" ref="T132:T195" si="10">IF(K132="Yes",S132&amp;L132,"")</f>
        <v/>
      </c>
    </row>
    <row r="133" spans="1:21" s="291" customFormat="1" ht="159.5" x14ac:dyDescent="0.35">
      <c r="A133" s="292" t="s">
        <v>2195</v>
      </c>
      <c r="B133" s="278"/>
      <c r="C133" s="291" t="s">
        <v>490</v>
      </c>
      <c r="D133" s="291" t="s">
        <v>491</v>
      </c>
      <c r="E133" s="291" t="str">
        <f>E134</f>
        <v>Fraction of New Bldg Components Shifted to Other Fuels</v>
      </c>
      <c r="M133" s="277"/>
      <c r="N133" s="293" t="s">
        <v>2196</v>
      </c>
      <c r="O133" s="293"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1" t="s">
        <v>2197</v>
      </c>
      <c r="Q133" s="291" t="s">
        <v>310</v>
      </c>
      <c r="S133" s="291" t="str">
        <f t="shared" ref="S133:S196" si="11">IF(R133="","","//**"&amp;R133&amp;": **")</f>
        <v/>
      </c>
      <c r="T133" s="291" t="str">
        <f t="shared" si="10"/>
        <v/>
      </c>
      <c r="U133" s="287"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row>
    <row r="134" spans="1:21" x14ac:dyDescent="0.35">
      <c r="A134" s="210" t="s">
        <v>2198</v>
      </c>
      <c r="B134" s="288"/>
      <c r="C134" s="182" t="s">
        <v>490</v>
      </c>
      <c r="D134" s="182" t="s">
        <v>491</v>
      </c>
      <c r="E134" s="182" t="s">
        <v>492</v>
      </c>
      <c r="F134" s="185" t="s">
        <v>493</v>
      </c>
      <c r="G134" s="185" t="s">
        <v>494</v>
      </c>
      <c r="H134" s="185" t="s">
        <v>495</v>
      </c>
      <c r="I134" s="185" t="s">
        <v>496</v>
      </c>
      <c r="J134" s="43">
        <v>435</v>
      </c>
      <c r="K134" s="185" t="s">
        <v>310</v>
      </c>
      <c r="L134" s="300" t="str">
        <f>_xlfn.CONCAT("In the BAU case, in ",'Supporting Data'!$A$6,", the share of electricity among fuels used for heating in urban, residential buildings will ", IF('Supporting Data'!$D$81&lt;'Supporting Data'!$E$81,"rise","fall")," from ",'Supporting Data'!$D$81,"% to ",'Supporting Data'!$E$81,"% through 2050.")</f>
        <v>In the BAU case, in New Mexico, the share of electricity among fuels used for heating in urban, residential buildings will rise from 5.6% to 10% through 2050.</v>
      </c>
      <c r="N134" s="210" t="s">
        <v>2196</v>
      </c>
      <c r="O134" s="210"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89" t="s">
        <v>2197</v>
      </c>
      <c r="Q134" s="289" t="s">
        <v>310</v>
      </c>
      <c r="R134" s="289" t="str">
        <f t="shared" ref="R134:R148" si="12">H134&amp;" "&amp;I134</f>
        <v>Urban Residential Heating</v>
      </c>
      <c r="S134" s="289" t="str">
        <f t="shared" si="11"/>
        <v>//**Urban Residential Heating: **</v>
      </c>
      <c r="T134" s="276" t="str">
        <f t="shared" si="10"/>
        <v>//**Urban Residential Heating: **In the BAU case, in New Mexico, the share of electricity among fuels used for heating in urban, residential buildings will rise from 5.6% to 10% through 2050.</v>
      </c>
    </row>
    <row r="135" spans="1:21" x14ac:dyDescent="0.35">
      <c r="A135" s="210" t="s">
        <v>2198</v>
      </c>
      <c r="B135" s="288"/>
      <c r="C135" s="190" t="s">
        <v>490</v>
      </c>
      <c r="D135" s="190" t="s">
        <v>491</v>
      </c>
      <c r="E135" s="190" t="s">
        <v>492</v>
      </c>
      <c r="F135" s="185" t="s">
        <v>501</v>
      </c>
      <c r="G135" s="185" t="s">
        <v>494</v>
      </c>
      <c r="H135" s="185" t="s">
        <v>495</v>
      </c>
      <c r="I135" s="185" t="s">
        <v>502</v>
      </c>
      <c r="J135" s="43">
        <v>436</v>
      </c>
      <c r="K135" s="185" t="s">
        <v>332</v>
      </c>
      <c r="L135" s="187"/>
      <c r="N135" s="210" t="s">
        <v>2196</v>
      </c>
      <c r="O135" s="210"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89" t="s">
        <v>2197</v>
      </c>
      <c r="Q135" s="289" t="s">
        <v>310</v>
      </c>
      <c r="R135" s="289" t="str">
        <f t="shared" si="12"/>
        <v>Urban Residential Cooling and Ventilation</v>
      </c>
      <c r="S135" s="289" t="str">
        <f t="shared" si="11"/>
        <v>//**Urban Residential Cooling and Ventilation: **</v>
      </c>
      <c r="T135" s="276" t="str">
        <f t="shared" si="10"/>
        <v/>
      </c>
    </row>
    <row r="136" spans="1:21" x14ac:dyDescent="0.35">
      <c r="A136" s="210" t="s">
        <v>2198</v>
      </c>
      <c r="B136" s="288"/>
      <c r="C136" s="190" t="s">
        <v>490</v>
      </c>
      <c r="D136" s="190" t="s">
        <v>491</v>
      </c>
      <c r="E136" s="190" t="s">
        <v>492</v>
      </c>
      <c r="F136" s="185" t="s">
        <v>503</v>
      </c>
      <c r="G136" s="185" t="s">
        <v>494</v>
      </c>
      <c r="H136" s="185" t="s">
        <v>495</v>
      </c>
      <c r="I136" s="185" t="s">
        <v>504</v>
      </c>
      <c r="J136" s="43">
        <v>437</v>
      </c>
      <c r="K136" s="185" t="s">
        <v>332</v>
      </c>
      <c r="L136" s="187"/>
      <c r="N136" s="210" t="s">
        <v>2196</v>
      </c>
      <c r="O136" s="210"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89" t="s">
        <v>2197</v>
      </c>
      <c r="Q136" s="289" t="s">
        <v>310</v>
      </c>
      <c r="R136" s="289" t="str">
        <f t="shared" si="12"/>
        <v>Urban Residential Lighting</v>
      </c>
      <c r="S136" s="289" t="str">
        <f t="shared" si="11"/>
        <v>//**Urban Residential Lighting: **</v>
      </c>
      <c r="T136" s="276" t="str">
        <f t="shared" si="10"/>
        <v/>
      </c>
    </row>
    <row r="137" spans="1:21" x14ac:dyDescent="0.35">
      <c r="A137" s="210" t="s">
        <v>2198</v>
      </c>
      <c r="B137" s="288"/>
      <c r="C137" s="190" t="s">
        <v>490</v>
      </c>
      <c r="D137" s="190" t="s">
        <v>491</v>
      </c>
      <c r="E137" s="190" t="s">
        <v>492</v>
      </c>
      <c r="F137" s="185" t="s">
        <v>505</v>
      </c>
      <c r="G137" s="185" t="s">
        <v>494</v>
      </c>
      <c r="H137" s="185" t="s">
        <v>495</v>
      </c>
      <c r="I137" s="185" t="s">
        <v>506</v>
      </c>
      <c r="J137" s="43">
        <v>438</v>
      </c>
      <c r="K137" s="185" t="s">
        <v>310</v>
      </c>
      <c r="L137" s="298"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Mexico, the share of electricity among fuels used by appliances in urban, residential buildings will rise from 32.6% to 32.9% through 2050.</v>
      </c>
      <c r="N137" s="210" t="s">
        <v>2196</v>
      </c>
      <c r="O137" s="210"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89" t="s">
        <v>2197</v>
      </c>
      <c r="Q137" s="289" t="s">
        <v>310</v>
      </c>
      <c r="R137" s="289" t="str">
        <f t="shared" si="12"/>
        <v>Urban Residential Appliances</v>
      </c>
      <c r="S137" s="289" t="str">
        <f t="shared" si="11"/>
        <v>//**Urban Residential Appliances: **</v>
      </c>
      <c r="T137" s="276" t="str">
        <f t="shared" si="10"/>
        <v>//**Urban Residential Appliances: **In the BAU case, in New Mexico, the share of electricity among fuels used by appliances in urban, residential buildings will rise from 32.6% to 32.9% through 2050.</v>
      </c>
    </row>
    <row r="138" spans="1:21" x14ac:dyDescent="0.35">
      <c r="A138" s="210" t="s">
        <v>2198</v>
      </c>
      <c r="B138" s="288"/>
      <c r="C138" s="190" t="s">
        <v>490</v>
      </c>
      <c r="D138" s="190" t="s">
        <v>491</v>
      </c>
      <c r="E138" s="190" t="s">
        <v>492</v>
      </c>
      <c r="F138" s="185" t="s">
        <v>507</v>
      </c>
      <c r="G138" s="185" t="s">
        <v>494</v>
      </c>
      <c r="H138" s="185" t="s">
        <v>495</v>
      </c>
      <c r="I138" s="185" t="s">
        <v>508</v>
      </c>
      <c r="J138" s="43">
        <v>439</v>
      </c>
      <c r="K138" s="185" t="s">
        <v>310</v>
      </c>
      <c r="L138" s="187" t="s">
        <v>2317</v>
      </c>
      <c r="N138" s="210" t="s">
        <v>2196</v>
      </c>
      <c r="O138" s="210"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89" t="s">
        <v>2197</v>
      </c>
      <c r="Q138" s="289" t="s">
        <v>310</v>
      </c>
      <c r="R138" s="289" t="str">
        <f t="shared" si="12"/>
        <v>Urban Residential Other Components</v>
      </c>
      <c r="S138" s="289" t="str">
        <f t="shared" si="11"/>
        <v>//**Urban Residential Other Components: **</v>
      </c>
      <c r="T138" s="276" t="str">
        <f t="shared" si="10"/>
        <v>//**Urban Residential Other Components: ** In the BAU case, the share of electricity among fuels used by other components in urban, residential buildings is 100%.</v>
      </c>
    </row>
    <row r="139" spans="1:21" x14ac:dyDescent="0.35">
      <c r="A139" s="210" t="s">
        <v>2198</v>
      </c>
      <c r="B139" s="288"/>
      <c r="C139" s="190" t="s">
        <v>490</v>
      </c>
      <c r="D139" s="190" t="s">
        <v>491</v>
      </c>
      <c r="E139" s="190" t="s">
        <v>492</v>
      </c>
      <c r="F139" s="185" t="s">
        <v>493</v>
      </c>
      <c r="G139" s="185" t="s">
        <v>510</v>
      </c>
      <c r="H139" s="185" t="s">
        <v>511</v>
      </c>
      <c r="I139" s="185" t="s">
        <v>496</v>
      </c>
      <c r="J139" s="43">
        <v>440</v>
      </c>
      <c r="K139" s="185" t="s">
        <v>310</v>
      </c>
      <c r="L139" s="298" t="str">
        <f>_xlfn.CONCAT("In the BAU case, in ",'Supporting Data'!$A$6,", the share of electricity among fuels used for heating in rural, residential buildings will ", IF('Supporting Data'!$D$78&lt;'Supporting Data'!$E$78,"rise","fall")," from ",'Supporting Data'!$D$78,"% to ",'Supporting Data'!$E$78,"% through 2050.")</f>
        <v>In the BAU case, in New Mexico, the share of electricity among fuels used for heating in rural, residential buildings will rise from 7.8% to 8.8% through 2050.</v>
      </c>
      <c r="N139" s="210" t="s">
        <v>2196</v>
      </c>
      <c r="O139" s="210"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89" t="s">
        <v>2197</v>
      </c>
      <c r="Q139" s="289" t="s">
        <v>310</v>
      </c>
      <c r="R139" s="289" t="str">
        <f t="shared" si="12"/>
        <v>Rural Residential Heating</v>
      </c>
      <c r="S139" s="289" t="str">
        <f t="shared" si="11"/>
        <v>//**Rural Residential Heating: **</v>
      </c>
      <c r="T139" s="276" t="str">
        <f t="shared" si="10"/>
        <v>//**Rural Residential Heating: **In the BAU case, in New Mexico, the share of electricity among fuels used for heating in rural, residential buildings will rise from 7.8% to 8.8% through 2050.</v>
      </c>
    </row>
    <row r="140" spans="1:21" x14ac:dyDescent="0.35">
      <c r="A140" s="210" t="s">
        <v>2198</v>
      </c>
      <c r="B140" s="288"/>
      <c r="C140" s="190" t="s">
        <v>490</v>
      </c>
      <c r="D140" s="190" t="s">
        <v>491</v>
      </c>
      <c r="E140" s="190" t="s">
        <v>492</v>
      </c>
      <c r="F140" s="185" t="s">
        <v>501</v>
      </c>
      <c r="G140" s="185" t="s">
        <v>510</v>
      </c>
      <c r="H140" s="185" t="s">
        <v>511</v>
      </c>
      <c r="I140" s="185" t="s">
        <v>502</v>
      </c>
      <c r="J140" s="43">
        <v>441</v>
      </c>
      <c r="K140" s="185" t="s">
        <v>332</v>
      </c>
      <c r="L140" s="187"/>
      <c r="N140" s="210" t="s">
        <v>2196</v>
      </c>
      <c r="O140" s="210"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89" t="s">
        <v>2197</v>
      </c>
      <c r="Q140" s="289" t="s">
        <v>310</v>
      </c>
      <c r="R140" s="289" t="str">
        <f t="shared" si="12"/>
        <v>Rural Residential Cooling and Ventilation</v>
      </c>
      <c r="S140" s="289" t="str">
        <f t="shared" si="11"/>
        <v>//**Rural Residential Cooling and Ventilation: **</v>
      </c>
      <c r="T140" s="276" t="str">
        <f t="shared" si="10"/>
        <v/>
      </c>
    </row>
    <row r="141" spans="1:21" x14ac:dyDescent="0.35">
      <c r="A141" s="210" t="s">
        <v>2198</v>
      </c>
      <c r="B141" s="288"/>
      <c r="C141" s="190" t="s">
        <v>490</v>
      </c>
      <c r="D141" s="190" t="s">
        <v>491</v>
      </c>
      <c r="E141" s="190" t="s">
        <v>492</v>
      </c>
      <c r="F141" s="185" t="s">
        <v>503</v>
      </c>
      <c r="G141" s="185" t="s">
        <v>510</v>
      </c>
      <c r="H141" s="185" t="s">
        <v>511</v>
      </c>
      <c r="I141" s="185" t="s">
        <v>504</v>
      </c>
      <c r="J141" s="43">
        <v>442</v>
      </c>
      <c r="K141" s="185" t="s">
        <v>332</v>
      </c>
      <c r="L141" s="187"/>
      <c r="N141" s="210" t="s">
        <v>2196</v>
      </c>
      <c r="O141" s="210"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89" t="s">
        <v>2197</v>
      </c>
      <c r="Q141" s="289" t="s">
        <v>310</v>
      </c>
      <c r="R141" s="289" t="str">
        <f t="shared" si="12"/>
        <v>Rural Residential Lighting</v>
      </c>
      <c r="S141" s="289" t="str">
        <f t="shared" si="11"/>
        <v>//**Rural Residential Lighting: **</v>
      </c>
      <c r="T141" s="276" t="str">
        <f t="shared" si="10"/>
        <v/>
      </c>
    </row>
    <row r="142" spans="1:21" x14ac:dyDescent="0.35">
      <c r="A142" s="210" t="s">
        <v>2198</v>
      </c>
      <c r="B142" s="288"/>
      <c r="C142" s="190" t="s">
        <v>490</v>
      </c>
      <c r="D142" s="190" t="s">
        <v>491</v>
      </c>
      <c r="E142" s="190" t="s">
        <v>492</v>
      </c>
      <c r="F142" s="185" t="s">
        <v>505</v>
      </c>
      <c r="G142" s="185" t="s">
        <v>510</v>
      </c>
      <c r="H142" s="185" t="s">
        <v>511</v>
      </c>
      <c r="I142" s="185" t="s">
        <v>506</v>
      </c>
      <c r="J142" s="43">
        <v>443</v>
      </c>
      <c r="K142" s="185" t="s">
        <v>310</v>
      </c>
      <c r="L142" s="298"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32.6% to 32.9% through 2050.</v>
      </c>
      <c r="N142" s="210" t="s">
        <v>2196</v>
      </c>
      <c r="O142" s="210"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89" t="s">
        <v>2197</v>
      </c>
      <c r="Q142" s="289" t="s">
        <v>310</v>
      </c>
      <c r="R142" s="289" t="str">
        <f t="shared" si="12"/>
        <v>Rural Residential Appliances</v>
      </c>
      <c r="S142" s="289" t="str">
        <f t="shared" si="11"/>
        <v>//**Rural Residential Appliances: **</v>
      </c>
      <c r="T142" s="276" t="str">
        <f t="shared" si="10"/>
        <v>//**Rural Residential Appliances: **In the BAU case, in , the share of electricity among fuels used by appliances in rural, residential buildings will rise from 32.6% to 32.9% through 2050.</v>
      </c>
    </row>
    <row r="143" spans="1:21" x14ac:dyDescent="0.35">
      <c r="A143" s="210" t="s">
        <v>2198</v>
      </c>
      <c r="B143" s="288"/>
      <c r="C143" s="190" t="s">
        <v>490</v>
      </c>
      <c r="D143" s="190" t="s">
        <v>491</v>
      </c>
      <c r="E143" s="190" t="s">
        <v>492</v>
      </c>
      <c r="F143" s="185" t="s">
        <v>507</v>
      </c>
      <c r="G143" s="185" t="s">
        <v>510</v>
      </c>
      <c r="H143" s="185" t="s">
        <v>511</v>
      </c>
      <c r="I143" s="185" t="s">
        <v>508</v>
      </c>
      <c r="J143" s="43">
        <v>444</v>
      </c>
      <c r="K143" s="185" t="s">
        <v>310</v>
      </c>
      <c r="L143" s="187" t="s">
        <v>2348</v>
      </c>
      <c r="N143" s="210" t="s">
        <v>2196</v>
      </c>
      <c r="O143" s="210"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89" t="s">
        <v>2197</v>
      </c>
      <c r="Q143" s="289" t="s">
        <v>310</v>
      </c>
      <c r="R143" s="289" t="str">
        <f t="shared" si="12"/>
        <v>Rural Residential Other Components</v>
      </c>
      <c r="S143" s="289" t="str">
        <f t="shared" si="11"/>
        <v>//**Rural Residential Other Components: **</v>
      </c>
      <c r="T143" s="276" t="str">
        <f t="shared" si="10"/>
        <v>//**Rural Residential Other Components: **In the United States, the share of electricity among fuels used by other components in urban, residential buildings is 100%.</v>
      </c>
    </row>
    <row r="144" spans="1:21" x14ac:dyDescent="0.35">
      <c r="A144" s="210" t="s">
        <v>2198</v>
      </c>
      <c r="B144" s="288"/>
      <c r="C144" s="190" t="s">
        <v>490</v>
      </c>
      <c r="D144" s="190" t="s">
        <v>491</v>
      </c>
      <c r="E144" s="190" t="s">
        <v>492</v>
      </c>
      <c r="F144" s="185" t="s">
        <v>493</v>
      </c>
      <c r="G144" s="185" t="s">
        <v>513</v>
      </c>
      <c r="H144" s="185" t="s">
        <v>514</v>
      </c>
      <c r="I144" s="185" t="s">
        <v>496</v>
      </c>
      <c r="J144" s="43">
        <v>445</v>
      </c>
      <c r="K144" s="185" t="s">
        <v>310</v>
      </c>
      <c r="L144" s="298" t="str">
        <f>_xlfn.CONCAT("In the BAU case, in ",'Supporting Data'!$A$6,", the share of electricity among fuels used for heating in commercial buildings will ", IF('Supporting Data'!$D$84&lt;'Supporting Data'!$E$84,"rise","fall")," from ",'Supporting Data'!$D$84,"% to ",'Supporting Data'!$E$84,"% through 2050.")</f>
        <v>In the BAU case, in New Mexico, the share of electricity among fuels used for heating in commercial buildings will fall from 4.8% to 4.8% through 2050.</v>
      </c>
      <c r="N144" s="210" t="s">
        <v>2196</v>
      </c>
      <c r="O144" s="210"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89" t="s">
        <v>2197</v>
      </c>
      <c r="Q144" s="289" t="s">
        <v>310</v>
      </c>
      <c r="R144" s="289" t="str">
        <f t="shared" si="12"/>
        <v>Commercial Heating</v>
      </c>
      <c r="S144" s="289" t="str">
        <f t="shared" si="11"/>
        <v>//**Commercial Heating: **</v>
      </c>
      <c r="T144" s="276" t="str">
        <f t="shared" si="10"/>
        <v>//**Commercial Heating: **In the BAU case, in New Mexico, the share of electricity among fuels used for heating in commercial buildings will fall from 4.8% to 4.8% through 2050.</v>
      </c>
    </row>
    <row r="145" spans="1:21" x14ac:dyDescent="0.35">
      <c r="A145" s="210" t="s">
        <v>2198</v>
      </c>
      <c r="B145" s="288"/>
      <c r="C145" s="190" t="s">
        <v>490</v>
      </c>
      <c r="D145" s="190" t="s">
        <v>491</v>
      </c>
      <c r="E145" s="190" t="s">
        <v>492</v>
      </c>
      <c r="F145" s="185" t="s">
        <v>501</v>
      </c>
      <c r="G145" s="185" t="s">
        <v>513</v>
      </c>
      <c r="H145" s="185" t="s">
        <v>514</v>
      </c>
      <c r="I145" s="185" t="s">
        <v>502</v>
      </c>
      <c r="J145" s="43">
        <v>446</v>
      </c>
      <c r="K145" s="185" t="s">
        <v>332</v>
      </c>
      <c r="L145" s="187"/>
      <c r="N145" s="210" t="s">
        <v>2196</v>
      </c>
      <c r="O145" s="210"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89" t="s">
        <v>2197</v>
      </c>
      <c r="Q145" s="289" t="s">
        <v>310</v>
      </c>
      <c r="R145" s="289" t="str">
        <f t="shared" si="12"/>
        <v>Commercial Cooling and Ventilation</v>
      </c>
      <c r="S145" s="289" t="str">
        <f t="shared" si="11"/>
        <v>//**Commercial Cooling and Ventilation: **</v>
      </c>
      <c r="T145" s="276" t="str">
        <f t="shared" si="10"/>
        <v/>
      </c>
    </row>
    <row r="146" spans="1:21" x14ac:dyDescent="0.35">
      <c r="A146" s="210" t="s">
        <v>2198</v>
      </c>
      <c r="B146" s="288"/>
      <c r="C146" s="190" t="s">
        <v>490</v>
      </c>
      <c r="D146" s="190" t="s">
        <v>491</v>
      </c>
      <c r="E146" s="190" t="s">
        <v>492</v>
      </c>
      <c r="F146" s="185" t="s">
        <v>503</v>
      </c>
      <c r="G146" s="185" t="s">
        <v>513</v>
      </c>
      <c r="H146" s="185" t="s">
        <v>514</v>
      </c>
      <c r="I146" s="185" t="s">
        <v>504</v>
      </c>
      <c r="J146" s="43">
        <v>447</v>
      </c>
      <c r="K146" s="185" t="s">
        <v>332</v>
      </c>
      <c r="L146" s="187"/>
      <c r="N146" s="210" t="s">
        <v>2196</v>
      </c>
      <c r="O146" s="210"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89" t="s">
        <v>2197</v>
      </c>
      <c r="Q146" s="289" t="s">
        <v>310</v>
      </c>
      <c r="R146" s="289" t="str">
        <f t="shared" si="12"/>
        <v>Commercial Lighting</v>
      </c>
      <c r="S146" s="289" t="str">
        <f t="shared" si="11"/>
        <v>//**Commercial Lighting: **</v>
      </c>
      <c r="T146" s="276" t="str">
        <f t="shared" si="10"/>
        <v/>
      </c>
    </row>
    <row r="147" spans="1:21" x14ac:dyDescent="0.35">
      <c r="A147" s="210" t="s">
        <v>2198</v>
      </c>
      <c r="B147" s="288"/>
      <c r="C147" s="190" t="s">
        <v>490</v>
      </c>
      <c r="D147" s="190" t="s">
        <v>491</v>
      </c>
      <c r="E147" s="190" t="s">
        <v>492</v>
      </c>
      <c r="F147" s="185" t="s">
        <v>505</v>
      </c>
      <c r="G147" s="185" t="s">
        <v>513</v>
      </c>
      <c r="H147" s="185" t="s">
        <v>514</v>
      </c>
      <c r="I147" s="185" t="s">
        <v>506</v>
      </c>
      <c r="J147" s="43">
        <v>448</v>
      </c>
      <c r="K147" s="185" t="s">
        <v>310</v>
      </c>
      <c r="L147" s="298" t="str">
        <f>_xlfn.CONCAT("In the BAU case, in ",'Supporting Data'!$A$6,", the share of electricity among fuels used by appliances in commercial buildings will ", IF('Supporting Data'!$D$85&lt;'Supporting Data'!$E$85,"rise","fall")," from ",'Supporting Data'!$D$85,"% to ",'Supporting Data'!$E$85,"% through 2050.")</f>
        <v>In the BAU case, in New Mexico, the share of electricity among fuels used by appliances in commercial buildings will fall from 38.6% to 31.8% through 2050.</v>
      </c>
      <c r="N147" s="210" t="s">
        <v>2196</v>
      </c>
      <c r="O147" s="210"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89" t="s">
        <v>2197</v>
      </c>
      <c r="Q147" s="289" t="s">
        <v>310</v>
      </c>
      <c r="R147" s="289" t="str">
        <f t="shared" si="12"/>
        <v>Commercial Appliances</v>
      </c>
      <c r="S147" s="289" t="str">
        <f t="shared" si="11"/>
        <v>//**Commercial Appliances: **</v>
      </c>
      <c r="T147" s="276" t="str">
        <f t="shared" si="10"/>
        <v>//**Commercial Appliances: **In the BAU case, in New Mexico, the share of electricity among fuels used by appliances in commercial buildings will fall from 38.6% to 31.8% through 2050.</v>
      </c>
    </row>
    <row r="148" spans="1:21" x14ac:dyDescent="0.35">
      <c r="A148" s="210" t="s">
        <v>2198</v>
      </c>
      <c r="B148" s="288"/>
      <c r="C148" s="190" t="s">
        <v>490</v>
      </c>
      <c r="D148" s="190" t="s">
        <v>491</v>
      </c>
      <c r="E148" s="190" t="s">
        <v>492</v>
      </c>
      <c r="F148" s="185" t="s">
        <v>507</v>
      </c>
      <c r="G148" s="185" t="s">
        <v>513</v>
      </c>
      <c r="H148" s="185" t="s">
        <v>514</v>
      </c>
      <c r="I148" s="185" t="s">
        <v>508</v>
      </c>
      <c r="J148" s="43">
        <v>449</v>
      </c>
      <c r="K148" s="185" t="s">
        <v>310</v>
      </c>
      <c r="L148" s="298"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Mexico, the share of electricity among fuels used by other components in commercial buildings will rise from 66.7% to 72.9% through 2050.</v>
      </c>
      <c r="N148" s="210" t="s">
        <v>2196</v>
      </c>
      <c r="O148" s="210"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89" t="s">
        <v>2197</v>
      </c>
      <c r="Q148" s="289" t="s">
        <v>310</v>
      </c>
      <c r="R148" s="289" t="str">
        <f t="shared" si="12"/>
        <v>Commercial Other Components</v>
      </c>
      <c r="S148" s="289" t="str">
        <f t="shared" si="11"/>
        <v>//**Commercial Other Components: **</v>
      </c>
      <c r="T148" s="276" t="str">
        <f t="shared" si="10"/>
        <v>//**Commercial Other Components: **In the BAU case, in the New Mexico, the share of electricity among fuels used by other components in commercial buildings will rise from 66.7% to 72.9% through 2050.</v>
      </c>
    </row>
    <row r="149" spans="1:21" s="291" customFormat="1" ht="409.5" x14ac:dyDescent="0.35">
      <c r="A149" s="291" t="s">
        <v>2195</v>
      </c>
      <c r="B149" s="277"/>
      <c r="C149" s="291" t="s">
        <v>490</v>
      </c>
      <c r="D149" s="291" t="s">
        <v>515</v>
      </c>
      <c r="E149" s="291" t="str">
        <f>E150</f>
        <v>Reduction in E Use Allowed by Component Eff Std</v>
      </c>
      <c r="M149" s="277"/>
      <c r="N149" s="293" t="s">
        <v>2196</v>
      </c>
      <c r="O149" s="293"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1" t="s">
        <v>2197</v>
      </c>
      <c r="Q149" s="291" t="s">
        <v>310</v>
      </c>
      <c r="S149" s="291" t="str">
        <f t="shared" si="11"/>
        <v/>
      </c>
      <c r="T149" s="291" t="str">
        <f t="shared" si="10"/>
        <v/>
      </c>
      <c r="U149" s="30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0" spans="1:21" x14ac:dyDescent="0.35">
      <c r="A150" s="210" t="s">
        <v>2198</v>
      </c>
      <c r="B150" s="288"/>
      <c r="C150" s="182" t="s">
        <v>490</v>
      </c>
      <c r="D150" s="182" t="s">
        <v>515</v>
      </c>
      <c r="E150" s="182" t="s">
        <v>516</v>
      </c>
      <c r="F150" s="185" t="s">
        <v>493</v>
      </c>
      <c r="G150" s="185" t="s">
        <v>494</v>
      </c>
      <c r="H150" s="185" t="s">
        <v>495</v>
      </c>
      <c r="I150" s="185" t="s">
        <v>496</v>
      </c>
      <c r="J150" s="43">
        <v>13</v>
      </c>
      <c r="K150" s="185" t="s">
        <v>310</v>
      </c>
      <c r="L150"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0" s="210" t="s">
        <v>2196</v>
      </c>
      <c r="O150" s="210"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89" t="s">
        <v>2197</v>
      </c>
      <c r="Q150" s="289" t="s">
        <v>310</v>
      </c>
      <c r="R150" s="289" t="str">
        <f t="shared" ref="R150:R162" si="13">H150&amp;" "&amp;I150</f>
        <v>Urban Residential Heating</v>
      </c>
      <c r="S150" s="289" t="str">
        <f t="shared" si="11"/>
        <v>//**Urban Residential Heating: **</v>
      </c>
      <c r="T150" s="276" t="str">
        <f t="shared" si="10"/>
        <v>//**Urban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1" spans="1:21" x14ac:dyDescent="0.35">
      <c r="A151" s="210" t="s">
        <v>2198</v>
      </c>
      <c r="B151" s="288"/>
      <c r="C151" s="190" t="s">
        <v>490</v>
      </c>
      <c r="D151" s="190" t="s">
        <v>515</v>
      </c>
      <c r="E151" s="190" t="s">
        <v>516</v>
      </c>
      <c r="F151" s="185" t="s">
        <v>501</v>
      </c>
      <c r="G151" s="185" t="s">
        <v>494</v>
      </c>
      <c r="H151" s="185" t="s">
        <v>495</v>
      </c>
      <c r="I151" s="185" t="s">
        <v>502</v>
      </c>
      <c r="J151" s="43">
        <v>14</v>
      </c>
      <c r="K151" s="185" t="s">
        <v>310</v>
      </c>
      <c r="L151"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1" s="210" t="s">
        <v>2196</v>
      </c>
      <c r="O151" s="210"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89" t="s">
        <v>2197</v>
      </c>
      <c r="Q151" s="289" t="s">
        <v>310</v>
      </c>
      <c r="R151" s="289" t="str">
        <f t="shared" si="13"/>
        <v>Urban Residential Cooling and Ventilation</v>
      </c>
      <c r="S151" s="289" t="str">
        <f t="shared" si="11"/>
        <v>//**Urban Residential Cooling and Ventilation: **</v>
      </c>
      <c r="T151" s="276" t="str">
        <f t="shared" si="10"/>
        <v>//**Urban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2" spans="1:21" x14ac:dyDescent="0.35">
      <c r="A152" s="210" t="s">
        <v>2198</v>
      </c>
      <c r="B152" s="288"/>
      <c r="C152" s="190" t="s">
        <v>490</v>
      </c>
      <c r="D152" s="190" t="s">
        <v>515</v>
      </c>
      <c r="E152" s="190" t="s">
        <v>516</v>
      </c>
      <c r="F152" s="185" t="s">
        <v>523</v>
      </c>
      <c r="G152" s="185" t="s">
        <v>494</v>
      </c>
      <c r="H152" s="185" t="s">
        <v>495</v>
      </c>
      <c r="I152" s="185" t="s">
        <v>524</v>
      </c>
      <c r="J152" s="43">
        <v>15</v>
      </c>
      <c r="K152" s="185" t="s">
        <v>310</v>
      </c>
      <c r="L152"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2" s="210" t="s">
        <v>2196</v>
      </c>
      <c r="O152" s="210"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89" t="s">
        <v>2197</v>
      </c>
      <c r="Q152" s="289" t="s">
        <v>310</v>
      </c>
      <c r="R152" s="289" t="str">
        <f t="shared" si="13"/>
        <v>Urban Residential Envelope</v>
      </c>
      <c r="S152" s="289" t="str">
        <f t="shared" si="11"/>
        <v>//**Urban Residential Envelope: **</v>
      </c>
      <c r="T152" s="276" t="str">
        <f t="shared" si="10"/>
        <v>//**Urban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3" spans="1:21" x14ac:dyDescent="0.35">
      <c r="A153" s="210" t="s">
        <v>2198</v>
      </c>
      <c r="B153" s="288"/>
      <c r="C153" s="190" t="s">
        <v>490</v>
      </c>
      <c r="D153" s="190" t="s">
        <v>515</v>
      </c>
      <c r="E153" s="190" t="s">
        <v>516</v>
      </c>
      <c r="F153" s="185" t="s">
        <v>503</v>
      </c>
      <c r="G153" s="185" t="s">
        <v>494</v>
      </c>
      <c r="H153" s="185" t="s">
        <v>495</v>
      </c>
      <c r="I153" s="185" t="s">
        <v>504</v>
      </c>
      <c r="J153" s="43">
        <v>16</v>
      </c>
      <c r="K153" s="185" t="s">
        <v>310</v>
      </c>
      <c r="L153"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3" s="210" t="s">
        <v>2196</v>
      </c>
      <c r="O153" s="210"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89" t="s">
        <v>2197</v>
      </c>
      <c r="Q153" s="289" t="s">
        <v>310</v>
      </c>
      <c r="R153" s="289" t="str">
        <f t="shared" si="13"/>
        <v>Urban Residential Lighting</v>
      </c>
      <c r="S153" s="289" t="str">
        <f t="shared" si="11"/>
        <v>//**Urban Residential Lighting: **</v>
      </c>
      <c r="T153" s="276" t="str">
        <f t="shared" si="10"/>
        <v>//**Urban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4" spans="1:21" x14ac:dyDescent="0.35">
      <c r="A154" s="210" t="s">
        <v>2198</v>
      </c>
      <c r="B154" s="288"/>
      <c r="C154" s="190" t="s">
        <v>490</v>
      </c>
      <c r="D154" s="190" t="s">
        <v>515</v>
      </c>
      <c r="E154" s="190" t="s">
        <v>516</v>
      </c>
      <c r="F154" s="185" t="s">
        <v>505</v>
      </c>
      <c r="G154" s="185" t="s">
        <v>494</v>
      </c>
      <c r="H154" s="185" t="s">
        <v>495</v>
      </c>
      <c r="I154" s="185" t="s">
        <v>506</v>
      </c>
      <c r="J154" s="43">
        <v>17</v>
      </c>
      <c r="K154" s="185" t="s">
        <v>310</v>
      </c>
      <c r="L154"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4" s="210" t="s">
        <v>2196</v>
      </c>
      <c r="O154" s="210"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89" t="s">
        <v>2197</v>
      </c>
      <c r="Q154" s="289" t="s">
        <v>310</v>
      </c>
      <c r="R154" s="289" t="str">
        <f t="shared" si="13"/>
        <v>Urban Residential Appliances</v>
      </c>
      <c r="S154" s="289" t="str">
        <f t="shared" si="11"/>
        <v>//**Urban Residential Appliances: **</v>
      </c>
      <c r="T154" s="276" t="str">
        <f t="shared" si="10"/>
        <v>//**Urban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5" spans="1:21" x14ac:dyDescent="0.35">
      <c r="A155" s="210" t="s">
        <v>2198</v>
      </c>
      <c r="B155" s="288"/>
      <c r="C155" s="190" t="s">
        <v>490</v>
      </c>
      <c r="D155" s="190" t="s">
        <v>515</v>
      </c>
      <c r="E155" s="190" t="s">
        <v>516</v>
      </c>
      <c r="F155" s="185" t="s">
        <v>507</v>
      </c>
      <c r="G155" s="185" t="s">
        <v>494</v>
      </c>
      <c r="H155" s="185" t="s">
        <v>495</v>
      </c>
      <c r="I155" s="185" t="s">
        <v>508</v>
      </c>
      <c r="J155" s="43">
        <v>18</v>
      </c>
      <c r="K155" s="185" t="s">
        <v>310</v>
      </c>
      <c r="L155"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5" s="210" t="s">
        <v>2196</v>
      </c>
      <c r="O155" s="210"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89" t="s">
        <v>2197</v>
      </c>
      <c r="Q155" s="289" t="s">
        <v>310</v>
      </c>
      <c r="R155" s="289" t="str">
        <f t="shared" si="13"/>
        <v>Urban Residential Other Components</v>
      </c>
      <c r="S155" s="289" t="str">
        <f t="shared" si="11"/>
        <v>//**Urban Residential Other Components: **</v>
      </c>
      <c r="T155" s="276" t="str">
        <f t="shared" si="10"/>
        <v>//**Urban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6" spans="1:21" x14ac:dyDescent="0.35">
      <c r="A156" s="210" t="s">
        <v>2198</v>
      </c>
      <c r="B156" s="288"/>
      <c r="C156" s="190" t="s">
        <v>490</v>
      </c>
      <c r="D156" s="190" t="s">
        <v>515</v>
      </c>
      <c r="E156" s="190" t="s">
        <v>516</v>
      </c>
      <c r="F156" s="185" t="s">
        <v>493</v>
      </c>
      <c r="G156" s="185" t="s">
        <v>510</v>
      </c>
      <c r="H156" s="185" t="s">
        <v>511</v>
      </c>
      <c r="I156" s="185" t="s">
        <v>496</v>
      </c>
      <c r="J156" s="43">
        <v>150</v>
      </c>
      <c r="K156" s="185" t="s">
        <v>310</v>
      </c>
      <c r="L156"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6" s="210" t="s">
        <v>2196</v>
      </c>
      <c r="O156" s="210"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89" t="s">
        <v>2197</v>
      </c>
      <c r="Q156" s="289" t="s">
        <v>310</v>
      </c>
      <c r="R156" s="289" t="str">
        <f t="shared" si="13"/>
        <v>Rural Residential Heating</v>
      </c>
      <c r="S156" s="289" t="str">
        <f t="shared" si="11"/>
        <v>//**Rural Residential Heating: **</v>
      </c>
      <c r="T156" s="276" t="str">
        <f t="shared" si="10"/>
        <v>//**Rural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7" spans="1:21" x14ac:dyDescent="0.35">
      <c r="A157" s="210" t="s">
        <v>2198</v>
      </c>
      <c r="B157" s="288"/>
      <c r="C157" s="190" t="s">
        <v>490</v>
      </c>
      <c r="D157" s="190" t="s">
        <v>515</v>
      </c>
      <c r="E157" s="190" t="s">
        <v>516</v>
      </c>
      <c r="F157" s="185" t="s">
        <v>501</v>
      </c>
      <c r="G157" s="185" t="s">
        <v>510</v>
      </c>
      <c r="H157" s="185" t="s">
        <v>511</v>
      </c>
      <c r="I157" s="185" t="s">
        <v>502</v>
      </c>
      <c r="J157" s="43">
        <v>151</v>
      </c>
      <c r="K157" s="185" t="s">
        <v>310</v>
      </c>
      <c r="L157"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7" s="210" t="s">
        <v>2196</v>
      </c>
      <c r="O157" s="210"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89" t="s">
        <v>2197</v>
      </c>
      <c r="Q157" s="289" t="s">
        <v>310</v>
      </c>
      <c r="R157" s="289" t="str">
        <f t="shared" si="13"/>
        <v>Rural Residential Cooling and Ventilation</v>
      </c>
      <c r="S157" s="289" t="str">
        <f t="shared" si="11"/>
        <v>//**Rural Residential Cooling and Ventilation: **</v>
      </c>
      <c r="T157" s="276" t="str">
        <f t="shared" si="10"/>
        <v>//**Rural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8" spans="1:21" x14ac:dyDescent="0.35">
      <c r="A158" s="210" t="s">
        <v>2198</v>
      </c>
      <c r="B158" s="288"/>
      <c r="C158" s="190" t="s">
        <v>490</v>
      </c>
      <c r="D158" s="190" t="s">
        <v>515</v>
      </c>
      <c r="E158" s="190" t="s">
        <v>516</v>
      </c>
      <c r="F158" s="185" t="s">
        <v>523</v>
      </c>
      <c r="G158" s="185" t="s">
        <v>510</v>
      </c>
      <c r="H158" s="185" t="s">
        <v>511</v>
      </c>
      <c r="I158" s="185" t="s">
        <v>524</v>
      </c>
      <c r="J158" s="43">
        <v>152</v>
      </c>
      <c r="K158" s="185" t="s">
        <v>310</v>
      </c>
      <c r="L158"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8" s="210" t="s">
        <v>2196</v>
      </c>
      <c r="O158" s="210"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89" t="s">
        <v>2197</v>
      </c>
      <c r="Q158" s="289" t="s">
        <v>310</v>
      </c>
      <c r="R158" s="289" t="str">
        <f t="shared" si="13"/>
        <v>Rural Residential Envelope</v>
      </c>
      <c r="S158" s="289" t="str">
        <f t="shared" si="11"/>
        <v>//**Rural Residential Envelope: **</v>
      </c>
      <c r="T158" s="276" t="str">
        <f t="shared" si="10"/>
        <v>//**Rural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9" spans="1:21" x14ac:dyDescent="0.35">
      <c r="A159" s="210" t="s">
        <v>2198</v>
      </c>
      <c r="B159" s="288"/>
      <c r="C159" s="190" t="s">
        <v>490</v>
      </c>
      <c r="D159" s="190" t="s">
        <v>515</v>
      </c>
      <c r="E159" s="190" t="s">
        <v>516</v>
      </c>
      <c r="F159" s="185" t="s">
        <v>503</v>
      </c>
      <c r="G159" s="185" t="s">
        <v>510</v>
      </c>
      <c r="H159" s="185" t="s">
        <v>511</v>
      </c>
      <c r="I159" s="185" t="s">
        <v>504</v>
      </c>
      <c r="J159" s="43">
        <v>153</v>
      </c>
      <c r="K159" s="185" t="s">
        <v>310</v>
      </c>
      <c r="L159"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9" s="210" t="s">
        <v>2196</v>
      </c>
      <c r="O159" s="210"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89" t="s">
        <v>2197</v>
      </c>
      <c r="Q159" s="289" t="s">
        <v>310</v>
      </c>
      <c r="R159" s="289" t="str">
        <f t="shared" si="13"/>
        <v>Rural Residential Lighting</v>
      </c>
      <c r="S159" s="289" t="str">
        <f t="shared" si="11"/>
        <v>//**Rural Residential Lighting: **</v>
      </c>
      <c r="T159" s="276" t="str">
        <f t="shared" si="10"/>
        <v>//**Rural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0" spans="1:21" x14ac:dyDescent="0.35">
      <c r="A160" s="210" t="s">
        <v>2198</v>
      </c>
      <c r="B160" s="288"/>
      <c r="C160" s="190" t="s">
        <v>490</v>
      </c>
      <c r="D160" s="190" t="s">
        <v>515</v>
      </c>
      <c r="E160" s="190" t="s">
        <v>516</v>
      </c>
      <c r="F160" s="185" t="s">
        <v>505</v>
      </c>
      <c r="G160" s="185" t="s">
        <v>510</v>
      </c>
      <c r="H160" s="185" t="s">
        <v>511</v>
      </c>
      <c r="I160" s="185" t="s">
        <v>506</v>
      </c>
      <c r="J160" s="43">
        <v>154</v>
      </c>
      <c r="K160" s="185" t="s">
        <v>310</v>
      </c>
      <c r="L160"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0" s="210" t="s">
        <v>2196</v>
      </c>
      <c r="O160" s="210"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89" t="s">
        <v>2197</v>
      </c>
      <c r="Q160" s="289" t="s">
        <v>310</v>
      </c>
      <c r="R160" s="289" t="str">
        <f t="shared" si="13"/>
        <v>Rural Residential Appliances</v>
      </c>
      <c r="S160" s="289" t="str">
        <f t="shared" si="11"/>
        <v>//**Rural Residential Appliances: **</v>
      </c>
      <c r="T160" s="276" t="str">
        <f t="shared" si="10"/>
        <v>//**Rural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1" spans="1:21" x14ac:dyDescent="0.35">
      <c r="A161" s="210" t="s">
        <v>2198</v>
      </c>
      <c r="B161" s="288"/>
      <c r="C161" s="190" t="s">
        <v>490</v>
      </c>
      <c r="D161" s="190" t="s">
        <v>515</v>
      </c>
      <c r="E161" s="190" t="s">
        <v>516</v>
      </c>
      <c r="F161" s="185" t="s">
        <v>507</v>
      </c>
      <c r="G161" s="185" t="s">
        <v>510</v>
      </c>
      <c r="H161" s="185" t="s">
        <v>511</v>
      </c>
      <c r="I161" s="185" t="s">
        <v>508</v>
      </c>
      <c r="J161" s="43">
        <v>155</v>
      </c>
      <c r="K161" s="185" t="s">
        <v>310</v>
      </c>
      <c r="L161"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1" s="210" t="s">
        <v>2196</v>
      </c>
      <c r="O161" s="210"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89" t="s">
        <v>2197</v>
      </c>
      <c r="Q161" s="289" t="s">
        <v>310</v>
      </c>
      <c r="R161" s="289" t="str">
        <f t="shared" si="13"/>
        <v>Rural Residential Other Components</v>
      </c>
      <c r="S161" s="289" t="str">
        <f t="shared" si="11"/>
        <v>//**Rural Residential Other Components: **</v>
      </c>
      <c r="T161" s="276" t="str">
        <f t="shared" si="10"/>
        <v>//**Rural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2" spans="1:21" x14ac:dyDescent="0.35">
      <c r="A162" s="210" t="s">
        <v>2198</v>
      </c>
      <c r="B162" s="288"/>
      <c r="C162" s="190" t="s">
        <v>490</v>
      </c>
      <c r="D162" s="190" t="s">
        <v>515</v>
      </c>
      <c r="E162" s="190" t="s">
        <v>516</v>
      </c>
      <c r="F162" s="185" t="s">
        <v>493</v>
      </c>
      <c r="G162" s="185" t="s">
        <v>513</v>
      </c>
      <c r="H162" s="185" t="s">
        <v>514</v>
      </c>
      <c r="I162" s="185" t="s">
        <v>496</v>
      </c>
      <c r="J162" s="43">
        <v>156</v>
      </c>
      <c r="K162" s="185" t="s">
        <v>310</v>
      </c>
      <c r="L162"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2" s="210" t="s">
        <v>2196</v>
      </c>
      <c r="O162" s="210"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89" t="s">
        <v>2197</v>
      </c>
      <c r="Q162" s="289" t="s">
        <v>310</v>
      </c>
      <c r="R162" s="289" t="str">
        <f t="shared" si="13"/>
        <v>Commercial Heating</v>
      </c>
      <c r="S162" s="289" t="str">
        <f t="shared" si="11"/>
        <v>//**Commercial Heating: **</v>
      </c>
      <c r="T162" s="276" t="str">
        <f t="shared" si="10"/>
        <v>//**Commercial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3" spans="1:21" x14ac:dyDescent="0.35">
      <c r="A163" s="210" t="s">
        <v>2198</v>
      </c>
      <c r="B163" s="288"/>
      <c r="C163" s="190" t="s">
        <v>490</v>
      </c>
      <c r="D163" s="190" t="s">
        <v>515</v>
      </c>
      <c r="E163" s="190" t="s">
        <v>516</v>
      </c>
      <c r="F163" s="185" t="s">
        <v>501</v>
      </c>
      <c r="G163" s="185" t="s">
        <v>513</v>
      </c>
      <c r="H163" s="185" t="s">
        <v>514</v>
      </c>
      <c r="I163" s="185" t="s">
        <v>502</v>
      </c>
      <c r="J163" s="43">
        <v>157</v>
      </c>
      <c r="K163" s="185" t="s">
        <v>310</v>
      </c>
      <c r="L163"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3" s="210" t="s">
        <v>2196</v>
      </c>
      <c r="O163" s="210"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89" t="s">
        <v>2197</v>
      </c>
      <c r="Q163" s="289" t="s">
        <v>310</v>
      </c>
      <c r="R163" s="289" t="str">
        <f>H163&amp;" "&amp;I163</f>
        <v>Commercial Cooling and Ventilation</v>
      </c>
      <c r="S163" s="289" t="str">
        <f t="shared" si="11"/>
        <v>//**Commercial Cooling and Ventilation: **</v>
      </c>
      <c r="T163" s="276" t="str">
        <f t="shared" si="10"/>
        <v>//**Commercial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4" spans="1:21" x14ac:dyDescent="0.35">
      <c r="A164" s="210" t="s">
        <v>2198</v>
      </c>
      <c r="B164" s="288"/>
      <c r="C164" s="190" t="s">
        <v>490</v>
      </c>
      <c r="D164" s="190" t="s">
        <v>515</v>
      </c>
      <c r="E164" s="190" t="s">
        <v>516</v>
      </c>
      <c r="F164" s="185" t="s">
        <v>523</v>
      </c>
      <c r="G164" s="185" t="s">
        <v>513</v>
      </c>
      <c r="H164" s="185" t="s">
        <v>514</v>
      </c>
      <c r="I164" s="185" t="s">
        <v>524</v>
      </c>
      <c r="J164" s="43">
        <v>158</v>
      </c>
      <c r="K164" s="185" t="s">
        <v>310</v>
      </c>
      <c r="L164"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4" s="210" t="s">
        <v>2196</v>
      </c>
      <c r="O164" s="210"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89" t="s">
        <v>2197</v>
      </c>
      <c r="Q164" s="289" t="s">
        <v>310</v>
      </c>
      <c r="R164" s="289" t="str">
        <f>H164&amp;" "&amp;I164</f>
        <v>Commercial Envelope</v>
      </c>
      <c r="S164" s="289" t="str">
        <f t="shared" si="11"/>
        <v>//**Commercial Envelope: **</v>
      </c>
      <c r="T164" s="276" t="str">
        <f t="shared" si="10"/>
        <v>//**Commercial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5" spans="1:21" x14ac:dyDescent="0.35">
      <c r="A165" s="210" t="s">
        <v>2198</v>
      </c>
      <c r="B165" s="288"/>
      <c r="C165" s="190" t="s">
        <v>490</v>
      </c>
      <c r="D165" s="190" t="s">
        <v>515</v>
      </c>
      <c r="E165" s="190" t="s">
        <v>516</v>
      </c>
      <c r="F165" s="185" t="s">
        <v>503</v>
      </c>
      <c r="G165" s="185" t="s">
        <v>513</v>
      </c>
      <c r="H165" s="185" t="s">
        <v>514</v>
      </c>
      <c r="I165" s="185" t="s">
        <v>504</v>
      </c>
      <c r="J165" s="43">
        <v>159</v>
      </c>
      <c r="K165" s="185" t="s">
        <v>310</v>
      </c>
      <c r="L165"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5" s="210" t="s">
        <v>2196</v>
      </c>
      <c r="O165" s="210"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89" t="s">
        <v>2197</v>
      </c>
      <c r="Q165" s="289" t="s">
        <v>310</v>
      </c>
      <c r="R165" s="289" t="str">
        <f>H165&amp;" "&amp;I165</f>
        <v>Commercial Lighting</v>
      </c>
      <c r="S165" s="289" t="str">
        <f t="shared" si="11"/>
        <v>//**Commercial Lighting: **</v>
      </c>
      <c r="T165" s="276" t="str">
        <f t="shared" si="10"/>
        <v>//**Commercial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6" spans="1:21" x14ac:dyDescent="0.35">
      <c r="A166" s="210" t="s">
        <v>2198</v>
      </c>
      <c r="B166" s="288"/>
      <c r="C166" s="190" t="s">
        <v>490</v>
      </c>
      <c r="D166" s="190" t="s">
        <v>515</v>
      </c>
      <c r="E166" s="190" t="s">
        <v>516</v>
      </c>
      <c r="F166" s="185" t="s">
        <v>505</v>
      </c>
      <c r="G166" s="185" t="s">
        <v>513</v>
      </c>
      <c r="H166" s="185" t="s">
        <v>514</v>
      </c>
      <c r="I166" s="185" t="s">
        <v>506</v>
      </c>
      <c r="J166" s="43">
        <v>160</v>
      </c>
      <c r="K166" s="185" t="s">
        <v>310</v>
      </c>
      <c r="L166"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6" s="210" t="s">
        <v>2196</v>
      </c>
      <c r="O166" s="210"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89" t="s">
        <v>2197</v>
      </c>
      <c r="Q166" s="289" t="s">
        <v>310</v>
      </c>
      <c r="R166" s="289" t="str">
        <f>H166&amp;" "&amp;I166</f>
        <v>Commercial Appliances</v>
      </c>
      <c r="S166" s="289" t="str">
        <f t="shared" si="11"/>
        <v>//**Commercial Appliances: **</v>
      </c>
      <c r="T166" s="276" t="str">
        <f t="shared" si="10"/>
        <v>//**Commercial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7" spans="1:21" x14ac:dyDescent="0.35">
      <c r="A167" s="210" t="s">
        <v>2198</v>
      </c>
      <c r="B167" s="288"/>
      <c r="C167" s="190" t="s">
        <v>490</v>
      </c>
      <c r="D167" s="190" t="s">
        <v>515</v>
      </c>
      <c r="E167" s="190" t="s">
        <v>516</v>
      </c>
      <c r="F167" s="185" t="s">
        <v>507</v>
      </c>
      <c r="G167" s="185" t="s">
        <v>513</v>
      </c>
      <c r="H167" s="185" t="s">
        <v>514</v>
      </c>
      <c r="I167" s="185" t="s">
        <v>508</v>
      </c>
      <c r="J167" s="43">
        <v>161</v>
      </c>
      <c r="K167" s="185" t="s">
        <v>310</v>
      </c>
      <c r="L167"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7" s="210" t="s">
        <v>2196</v>
      </c>
      <c r="O167" s="210"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89" t="s">
        <v>2197</v>
      </c>
      <c r="Q167" s="289" t="s">
        <v>310</v>
      </c>
      <c r="R167" s="289" t="str">
        <f>H167&amp;" "&amp;I167</f>
        <v>Commercial Other Components</v>
      </c>
      <c r="S167" s="289" t="str">
        <f t="shared" si="11"/>
        <v>//**Commercial Other Components: **</v>
      </c>
      <c r="T167" s="276" t="str">
        <f t="shared" si="10"/>
        <v>//**Commercial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8" spans="1:21" s="292" customFormat="1" ht="43.5" x14ac:dyDescent="0.35">
      <c r="A168" s="292" t="s">
        <v>2195</v>
      </c>
      <c r="B168" s="278"/>
      <c r="C168" s="311" t="s">
        <v>490</v>
      </c>
      <c r="D168" s="311" t="s">
        <v>525</v>
      </c>
      <c r="E168" s="311" t="s">
        <v>526</v>
      </c>
      <c r="F168" s="312"/>
      <c r="G168" s="312"/>
      <c r="H168" s="312"/>
      <c r="I168" s="312"/>
      <c r="J168" s="324">
        <v>19</v>
      </c>
      <c r="K168" s="312" t="s">
        <v>310</v>
      </c>
      <c r="L168" s="327"/>
      <c r="M168" s="278"/>
      <c r="N168" s="294" t="s">
        <v>2196</v>
      </c>
      <c r="O168" s="294"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2" t="s">
        <v>2197</v>
      </c>
      <c r="Q168" s="292" t="s">
        <v>332</v>
      </c>
      <c r="S168" s="292" t="str">
        <f t="shared" si="11"/>
        <v/>
      </c>
      <c r="T168" s="292" t="str">
        <f t="shared" si="10"/>
        <v/>
      </c>
      <c r="U168" s="30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2" customFormat="1" ht="29" x14ac:dyDescent="0.35">
      <c r="A169" s="292" t="s">
        <v>2195</v>
      </c>
      <c r="B169" s="278"/>
      <c r="C169" s="311" t="s">
        <v>490</v>
      </c>
      <c r="D169" s="311" t="s">
        <v>533</v>
      </c>
      <c r="E169" s="311" t="s">
        <v>534</v>
      </c>
      <c r="F169" s="312"/>
      <c r="G169" s="312"/>
      <c r="H169" s="312"/>
      <c r="I169" s="312"/>
      <c r="J169" s="324">
        <v>146</v>
      </c>
      <c r="K169" s="312" t="s">
        <v>310</v>
      </c>
      <c r="L169" s="313" t="s">
        <v>2145</v>
      </c>
      <c r="M169" s="278"/>
      <c r="N169" s="294" t="s">
        <v>2196</v>
      </c>
      <c r="O169" s="294"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2" t="s">
        <v>2197</v>
      </c>
      <c r="Q169" s="292" t="s">
        <v>332</v>
      </c>
      <c r="S169" s="292" t="str">
        <f>IF(R169="","","//**"&amp;R169&amp;": **")</f>
        <v/>
      </c>
      <c r="T169" s="292" t="str">
        <f t="shared" si="10"/>
        <v xml:space="preserve"> </v>
      </c>
      <c r="U169" s="304"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2" customFormat="1" ht="43.5" x14ac:dyDescent="0.35">
      <c r="A170" s="292" t="s">
        <v>2195</v>
      </c>
      <c r="B170" s="278"/>
      <c r="C170" s="311" t="s">
        <v>490</v>
      </c>
      <c r="D170" s="311" t="s">
        <v>543</v>
      </c>
      <c r="E170" s="311" t="s">
        <v>544</v>
      </c>
      <c r="F170" s="312"/>
      <c r="G170" s="312"/>
      <c r="H170" s="312"/>
      <c r="I170" s="312"/>
      <c r="J170" s="324">
        <v>147</v>
      </c>
      <c r="K170" s="312" t="s">
        <v>310</v>
      </c>
      <c r="L170" s="313" t="s">
        <v>2318</v>
      </c>
      <c r="M170" s="278"/>
      <c r="N170" s="294" t="s">
        <v>2196</v>
      </c>
      <c r="O170" s="294"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2" t="s">
        <v>2197</v>
      </c>
      <c r="Q170" s="292" t="s">
        <v>310</v>
      </c>
      <c r="S170" s="292" t="str">
        <f t="shared" si="11"/>
        <v/>
      </c>
      <c r="T170" s="292" t="str">
        <f t="shared" si="10"/>
        <v xml:space="preserve"> The federal Business Energy Investment Tax Credit (ITC) (whose effects are accounted for in the BAU case in this simulator) offers a 26% rebate through 2021, with lower values thereafter.</v>
      </c>
      <c r="U170" s="304"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2" customFormat="1" ht="29" x14ac:dyDescent="0.35">
      <c r="A171" s="292" t="s">
        <v>2195</v>
      </c>
      <c r="B171" s="278"/>
      <c r="C171" s="311" t="s">
        <v>490</v>
      </c>
      <c r="D171" s="311" t="s">
        <v>551</v>
      </c>
      <c r="E171" s="311" t="s">
        <v>552</v>
      </c>
      <c r="F171" s="312"/>
      <c r="G171" s="312"/>
      <c r="H171" s="312"/>
      <c r="I171" s="312"/>
      <c r="J171" s="324">
        <v>20</v>
      </c>
      <c r="K171" s="312" t="s">
        <v>310</v>
      </c>
      <c r="L171" s="313"/>
      <c r="M171" s="278"/>
      <c r="N171" s="294" t="s">
        <v>2196</v>
      </c>
      <c r="O171" s="294"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2" t="s">
        <v>2197</v>
      </c>
      <c r="Q171" s="292" t="s">
        <v>332</v>
      </c>
      <c r="S171" s="292" t="str">
        <f t="shared" si="11"/>
        <v/>
      </c>
      <c r="T171" s="292" t="str">
        <f t="shared" si="10"/>
        <v/>
      </c>
      <c r="U171" s="30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2" customFormat="1" ht="87" x14ac:dyDescent="0.35">
      <c r="A172" s="292" t="s">
        <v>2195</v>
      </c>
      <c r="B172" s="278"/>
      <c r="C172" s="292" t="s">
        <v>490</v>
      </c>
      <c r="D172" s="292" t="s">
        <v>557</v>
      </c>
      <c r="E172" s="292" t="str">
        <f>E173</f>
        <v>Share of Preexisting Buildings Subject to Retrofitting</v>
      </c>
      <c r="M172" s="278"/>
      <c r="N172" s="294" t="s">
        <v>2196</v>
      </c>
      <c r="O172" s="294"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2" t="s">
        <v>2197</v>
      </c>
      <c r="Q172" s="292" t="s">
        <v>310</v>
      </c>
      <c r="S172" s="292" t="str">
        <f t="shared" si="11"/>
        <v/>
      </c>
      <c r="T172" s="292" t="str">
        <f t="shared" si="10"/>
        <v/>
      </c>
      <c r="U172" s="304"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6" t="s">
        <v>2198</v>
      </c>
      <c r="C173" s="182" t="s">
        <v>490</v>
      </c>
      <c r="D173" s="182" t="s">
        <v>557</v>
      </c>
      <c r="E173" s="182" t="s">
        <v>558</v>
      </c>
      <c r="F173" s="185" t="s">
        <v>494</v>
      </c>
      <c r="G173" s="185"/>
      <c r="H173" s="185" t="s">
        <v>495</v>
      </c>
      <c r="I173" s="185"/>
      <c r="J173" s="43">
        <v>378</v>
      </c>
      <c r="K173" s="185" t="s">
        <v>310</v>
      </c>
      <c r="L173" s="187" t="s">
        <v>2207</v>
      </c>
      <c r="N173" s="210" t="s">
        <v>2196</v>
      </c>
      <c r="O173" s="210"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89" t="s">
        <v>2197</v>
      </c>
      <c r="Q173" s="289" t="s">
        <v>310</v>
      </c>
      <c r="R173" s="289" t="str">
        <f>H173&amp;" "&amp;I173</f>
        <v xml:space="preserve">Urban Residential </v>
      </c>
      <c r="S173" s="289" t="str">
        <f t="shared" si="11"/>
        <v>//**Urban Residential : **</v>
      </c>
      <c r="T173" s="276"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6" t="s">
        <v>2198</v>
      </c>
      <c r="C174" s="190" t="s">
        <v>490</v>
      </c>
      <c r="D174" s="190" t="s">
        <v>557</v>
      </c>
      <c r="E174" s="190" t="s">
        <v>558</v>
      </c>
      <c r="F174" s="185" t="s">
        <v>510</v>
      </c>
      <c r="G174" s="185"/>
      <c r="H174" s="185" t="s">
        <v>511</v>
      </c>
      <c r="I174" s="185"/>
      <c r="J174" s="43">
        <v>379</v>
      </c>
      <c r="K174" s="185" t="s">
        <v>310</v>
      </c>
      <c r="L174" s="187" t="s">
        <v>2207</v>
      </c>
      <c r="N174" s="210" t="s">
        <v>2196</v>
      </c>
      <c r="O174" s="210"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89" t="s">
        <v>2197</v>
      </c>
      <c r="Q174" s="289" t="s">
        <v>310</v>
      </c>
      <c r="R174" s="289" t="str">
        <f>H174&amp;" "&amp;I174</f>
        <v xml:space="preserve">Rural Residential </v>
      </c>
      <c r="S174" s="289" t="str">
        <f t="shared" si="11"/>
        <v>//**Rural Residential : **</v>
      </c>
      <c r="T174" s="276"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6" t="s">
        <v>2198</v>
      </c>
      <c r="C175" s="190" t="s">
        <v>490</v>
      </c>
      <c r="D175" s="190" t="s">
        <v>557</v>
      </c>
      <c r="E175" s="190" t="s">
        <v>558</v>
      </c>
      <c r="F175" s="185" t="s">
        <v>513</v>
      </c>
      <c r="G175" s="185"/>
      <c r="H175" s="185" t="s">
        <v>514</v>
      </c>
      <c r="I175" s="185"/>
      <c r="J175" s="43">
        <v>380</v>
      </c>
      <c r="K175" s="185" t="s">
        <v>310</v>
      </c>
      <c r="L175" s="187" t="s">
        <v>2207</v>
      </c>
      <c r="N175" s="210" t="s">
        <v>2196</v>
      </c>
      <c r="O175" s="210"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89" t="s">
        <v>2197</v>
      </c>
      <c r="Q175" s="289" t="s">
        <v>310</v>
      </c>
      <c r="R175" s="289" t="str">
        <f>H175&amp;" "&amp;I175</f>
        <v xml:space="preserve">Commercial </v>
      </c>
      <c r="S175" s="289" t="str">
        <f t="shared" si="11"/>
        <v>//**Commercial : **</v>
      </c>
      <c r="T175" s="276"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2" customFormat="1" ht="29" x14ac:dyDescent="0.35">
      <c r="A176" s="292" t="s">
        <v>2195</v>
      </c>
      <c r="B176" s="278"/>
      <c r="C176" s="292" t="s">
        <v>490</v>
      </c>
      <c r="D176" s="292" t="s">
        <v>567</v>
      </c>
      <c r="E176" s="292" t="str">
        <f>E177</f>
        <v>Boolean Rebate Program for Efficient Components</v>
      </c>
      <c r="M176" s="278"/>
      <c r="N176" s="294" t="s">
        <v>2196</v>
      </c>
      <c r="O176" s="294"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2" t="s">
        <v>2197</v>
      </c>
      <c r="Q176" s="292" t="s">
        <v>310</v>
      </c>
      <c r="S176" s="292" t="str">
        <f t="shared" si="11"/>
        <v/>
      </c>
      <c r="T176" s="292" t="str">
        <f t="shared" si="10"/>
        <v/>
      </c>
      <c r="U176" s="30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6" t="s">
        <v>2198</v>
      </c>
      <c r="C177" s="182" t="s">
        <v>490</v>
      </c>
      <c r="D177" s="182" t="s">
        <v>567</v>
      </c>
      <c r="E177" s="182" t="s">
        <v>568</v>
      </c>
      <c r="F177" s="185" t="s">
        <v>493</v>
      </c>
      <c r="G177" s="185"/>
      <c r="H177" s="185" t="s">
        <v>496</v>
      </c>
      <c r="I177" s="185"/>
      <c r="J177" s="43">
        <v>27</v>
      </c>
      <c r="K177" s="185" t="s">
        <v>310</v>
      </c>
      <c r="L177" s="187"/>
      <c r="N177" s="210" t="s">
        <v>2196</v>
      </c>
      <c r="O177" s="210"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89" t="s">
        <v>2197</v>
      </c>
      <c r="Q177" s="289" t="s">
        <v>310</v>
      </c>
      <c r="R177" s="289" t="str">
        <f t="shared" ref="R177:R182" si="14">H177&amp;" "&amp;I177</f>
        <v xml:space="preserve">Heating </v>
      </c>
      <c r="S177" s="289" t="str">
        <f t="shared" si="11"/>
        <v>//**Heating : **</v>
      </c>
      <c r="T177" s="276" t="str">
        <f t="shared" si="10"/>
        <v>//**Heating : **</v>
      </c>
    </row>
    <row r="178" spans="1:21" x14ac:dyDescent="0.35">
      <c r="A178" s="276" t="s">
        <v>2198</v>
      </c>
      <c r="C178" s="190" t="s">
        <v>490</v>
      </c>
      <c r="D178" s="190" t="s">
        <v>567</v>
      </c>
      <c r="E178" s="190" t="s">
        <v>568</v>
      </c>
      <c r="F178" s="185" t="s">
        <v>501</v>
      </c>
      <c r="G178" s="185"/>
      <c r="H178" s="185" t="s">
        <v>502</v>
      </c>
      <c r="I178" s="185"/>
      <c r="J178" s="43">
        <v>28</v>
      </c>
      <c r="K178" s="185" t="s">
        <v>310</v>
      </c>
      <c r="L178" s="187"/>
      <c r="N178" s="210" t="s">
        <v>2196</v>
      </c>
      <c r="O178" s="210"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89" t="s">
        <v>2197</v>
      </c>
      <c r="Q178" s="289" t="s">
        <v>310</v>
      </c>
      <c r="R178" s="289" t="str">
        <f t="shared" si="14"/>
        <v xml:space="preserve">Cooling and Ventilation </v>
      </c>
      <c r="S178" s="289" t="str">
        <f t="shared" si="11"/>
        <v>//**Cooling and Ventilation : **</v>
      </c>
      <c r="T178" s="276" t="str">
        <f t="shared" si="10"/>
        <v>//**Cooling and Ventilation : **</v>
      </c>
    </row>
    <row r="179" spans="1:21" x14ac:dyDescent="0.35">
      <c r="A179" s="276" t="s">
        <v>2198</v>
      </c>
      <c r="C179" s="190" t="s">
        <v>490</v>
      </c>
      <c r="D179" s="190" t="s">
        <v>567</v>
      </c>
      <c r="E179" s="190" t="s">
        <v>568</v>
      </c>
      <c r="F179" s="185" t="s">
        <v>523</v>
      </c>
      <c r="G179" s="185"/>
      <c r="H179" s="185" t="s">
        <v>524</v>
      </c>
      <c r="I179" s="185"/>
      <c r="J179" s="43">
        <v>605</v>
      </c>
      <c r="K179" s="185" t="s">
        <v>332</v>
      </c>
      <c r="L179" s="187"/>
      <c r="N179" s="210" t="s">
        <v>2196</v>
      </c>
      <c r="O179" s="210"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89" t="s">
        <v>2197</v>
      </c>
      <c r="Q179" s="289" t="s">
        <v>310</v>
      </c>
      <c r="R179" s="289" t="str">
        <f t="shared" si="14"/>
        <v xml:space="preserve">Envelope </v>
      </c>
      <c r="S179" s="289" t="str">
        <f t="shared" si="11"/>
        <v>//**Envelope : **</v>
      </c>
      <c r="T179" s="276" t="str">
        <f t="shared" si="10"/>
        <v/>
      </c>
    </row>
    <row r="180" spans="1:21" x14ac:dyDescent="0.35">
      <c r="A180" s="276" t="s">
        <v>2198</v>
      </c>
      <c r="C180" s="190" t="s">
        <v>490</v>
      </c>
      <c r="D180" s="190" t="s">
        <v>567</v>
      </c>
      <c r="E180" s="190" t="s">
        <v>568</v>
      </c>
      <c r="F180" s="185" t="s">
        <v>503</v>
      </c>
      <c r="G180" s="185"/>
      <c r="H180" s="185" t="s">
        <v>504</v>
      </c>
      <c r="I180" s="185"/>
      <c r="J180" s="43">
        <v>606</v>
      </c>
      <c r="K180" s="185" t="s">
        <v>332</v>
      </c>
      <c r="L180" s="187"/>
      <c r="N180" s="210" t="s">
        <v>2196</v>
      </c>
      <c r="O180" s="210"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89" t="s">
        <v>2197</v>
      </c>
      <c r="Q180" s="289" t="s">
        <v>310</v>
      </c>
      <c r="R180" s="289" t="str">
        <f t="shared" si="14"/>
        <v xml:space="preserve">Lighting </v>
      </c>
      <c r="S180" s="289" t="str">
        <f t="shared" si="11"/>
        <v>//**Lighting : **</v>
      </c>
      <c r="T180" s="276" t="str">
        <f t="shared" si="10"/>
        <v/>
      </c>
    </row>
    <row r="181" spans="1:21" x14ac:dyDescent="0.35">
      <c r="A181" s="276" t="s">
        <v>2198</v>
      </c>
      <c r="C181" s="190" t="s">
        <v>490</v>
      </c>
      <c r="D181" s="190" t="s">
        <v>567</v>
      </c>
      <c r="E181" s="190" t="s">
        <v>568</v>
      </c>
      <c r="F181" s="185" t="s">
        <v>505</v>
      </c>
      <c r="G181" s="185"/>
      <c r="H181" s="185" t="s">
        <v>506</v>
      </c>
      <c r="I181" s="185"/>
      <c r="J181" s="43">
        <v>29</v>
      </c>
      <c r="K181" s="185" t="s">
        <v>310</v>
      </c>
      <c r="L181" s="187"/>
      <c r="N181" s="210" t="s">
        <v>2196</v>
      </c>
      <c r="O181" s="210"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89" t="s">
        <v>2197</v>
      </c>
      <c r="Q181" s="289" t="s">
        <v>310</v>
      </c>
      <c r="R181" s="289" t="str">
        <f t="shared" si="14"/>
        <v xml:space="preserve">Appliances </v>
      </c>
      <c r="S181" s="289" t="str">
        <f t="shared" si="11"/>
        <v>//**Appliances : **</v>
      </c>
      <c r="T181" s="276" t="str">
        <f t="shared" si="10"/>
        <v>//**Appliances : **</v>
      </c>
    </row>
    <row r="182" spans="1:21" x14ac:dyDescent="0.35">
      <c r="A182" s="276" t="s">
        <v>2198</v>
      </c>
      <c r="C182" s="190" t="s">
        <v>490</v>
      </c>
      <c r="D182" s="190" t="s">
        <v>567</v>
      </c>
      <c r="E182" s="190" t="s">
        <v>568</v>
      </c>
      <c r="F182" s="185" t="s">
        <v>507</v>
      </c>
      <c r="G182" s="185"/>
      <c r="H182" s="185" t="s">
        <v>508</v>
      </c>
      <c r="I182" s="185"/>
      <c r="J182" s="43">
        <v>607</v>
      </c>
      <c r="K182" s="185" t="s">
        <v>332</v>
      </c>
      <c r="L182" s="187"/>
      <c r="N182" s="210" t="s">
        <v>2196</v>
      </c>
      <c r="O182" s="210"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89" t="s">
        <v>2197</v>
      </c>
      <c r="Q182" s="289" t="s">
        <v>310</v>
      </c>
      <c r="R182" s="289" t="str">
        <f t="shared" si="14"/>
        <v xml:space="preserve">Other Components </v>
      </c>
      <c r="S182" s="289" t="str">
        <f t="shared" si="11"/>
        <v>//**Other Components : **</v>
      </c>
      <c r="T182" s="276" t="str">
        <f t="shared" si="10"/>
        <v/>
      </c>
    </row>
    <row r="183" spans="1:21" s="291" customFormat="1" ht="29" x14ac:dyDescent="0.35">
      <c r="A183" s="292" t="s">
        <v>2195</v>
      </c>
      <c r="B183" s="278"/>
      <c r="C183" s="292" t="s">
        <v>575</v>
      </c>
      <c r="D183" s="292" t="s">
        <v>580</v>
      </c>
      <c r="E183" s="292" t="str">
        <f>E184</f>
        <v>Boolean Ban New Power Plants</v>
      </c>
      <c r="F183" s="292"/>
      <c r="G183" s="292"/>
      <c r="H183" s="292"/>
      <c r="I183" s="292"/>
      <c r="J183" s="292"/>
      <c r="K183" s="292"/>
      <c r="L183" s="292"/>
      <c r="M183" s="278"/>
      <c r="N183" s="294" t="s">
        <v>2196</v>
      </c>
      <c r="O183" s="294" t="str">
        <f>INDEX('Standard Descriptions'!$E:$E,MATCH(Guidance!E183,'Standard Descriptions'!$C:$C,0))</f>
        <v xml:space="preserve"> This policy prevents new capacity of the selected type(s) from being built or deployed.//</v>
      </c>
      <c r="P183" s="292" t="s">
        <v>2197</v>
      </c>
      <c r="Q183" s="292" t="s">
        <v>310</v>
      </c>
      <c r="R183" s="292"/>
      <c r="S183" s="292" t="str">
        <f t="shared" si="11"/>
        <v/>
      </c>
      <c r="T183" s="292" t="str">
        <f t="shared" si="10"/>
        <v/>
      </c>
      <c r="U183" s="304"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Mexico.//**Natural Gas Nonpeaker : **//**Nuclear : **//**Hydro : **//**Lignite : **</v>
      </c>
    </row>
    <row r="184" spans="1:21" x14ac:dyDescent="0.35">
      <c r="A184" s="276" t="s">
        <v>2198</v>
      </c>
      <c r="C184" s="183" t="s">
        <v>575</v>
      </c>
      <c r="D184" s="183" t="s">
        <v>580</v>
      </c>
      <c r="E184" s="183" t="s">
        <v>577</v>
      </c>
      <c r="F184" s="185" t="s">
        <v>578</v>
      </c>
      <c r="G184" s="185"/>
      <c r="H184" s="185" t="s">
        <v>579</v>
      </c>
      <c r="I184" s="192"/>
      <c r="J184" s="184">
        <v>167</v>
      </c>
      <c r="K184" s="192" t="s">
        <v>310</v>
      </c>
      <c r="L184" s="219" t="str">
        <f>_xlfn.CONCAT("No new coal is planned in ", 'Repeating Values'!$C$1,".")</f>
        <v>No new coal is planned in New Mexico.</v>
      </c>
      <c r="N184" s="210" t="s">
        <v>2196</v>
      </c>
      <c r="O184" s="210" t="str">
        <f>INDEX('Standard Descriptions'!$E:$E,MATCH(Guidance!E184,'Standard Descriptions'!$C:$C,0))</f>
        <v xml:space="preserve"> This policy prevents new capacity of the selected type(s) from being built or deployed.//</v>
      </c>
      <c r="P184" s="289" t="s">
        <v>2197</v>
      </c>
      <c r="Q184" s="289" t="s">
        <v>310</v>
      </c>
      <c r="R184" s="289" t="str">
        <f t="shared" ref="R184:R199" si="15">H184&amp;" "&amp;I184</f>
        <v xml:space="preserve">Hard Coal </v>
      </c>
      <c r="S184" s="289" t="str">
        <f t="shared" si="11"/>
        <v>//**Hard Coal : **</v>
      </c>
      <c r="T184" s="276" t="str">
        <f t="shared" si="10"/>
        <v>//**Hard Coal : **No new coal is planned in New Mexico.</v>
      </c>
    </row>
    <row r="185" spans="1:21" x14ac:dyDescent="0.35">
      <c r="A185" s="276" t="s">
        <v>2198</v>
      </c>
      <c r="C185" s="190" t="s">
        <v>575</v>
      </c>
      <c r="D185" s="190" t="s">
        <v>580</v>
      </c>
      <c r="E185" s="190" t="s">
        <v>577</v>
      </c>
      <c r="F185" s="192" t="s">
        <v>585</v>
      </c>
      <c r="G185" s="185"/>
      <c r="H185" s="192" t="s">
        <v>586</v>
      </c>
      <c r="I185" s="185"/>
      <c r="J185" s="43">
        <v>168</v>
      </c>
      <c r="K185" s="185" t="s">
        <v>310</v>
      </c>
      <c r="L185" s="187"/>
      <c r="N185" s="210" t="s">
        <v>2196</v>
      </c>
      <c r="O185" s="210" t="str">
        <f>INDEX('Standard Descriptions'!$E:$E,MATCH(Guidance!E185,'Standard Descriptions'!$C:$C,0))</f>
        <v xml:space="preserve"> This policy prevents new capacity of the selected type(s) from being built or deployed.//</v>
      </c>
      <c r="P185" s="289" t="s">
        <v>2197</v>
      </c>
      <c r="Q185" s="289" t="s">
        <v>310</v>
      </c>
      <c r="R185" s="289" t="str">
        <f t="shared" si="15"/>
        <v xml:space="preserve">Natural Gas Nonpeaker </v>
      </c>
      <c r="S185" s="289" t="str">
        <f t="shared" si="11"/>
        <v>//**Natural Gas Nonpeaker : **</v>
      </c>
      <c r="T185" s="276" t="str">
        <f t="shared" si="10"/>
        <v>//**Natural Gas Nonpeaker : **</v>
      </c>
    </row>
    <row r="186" spans="1:21" x14ac:dyDescent="0.35">
      <c r="A186" s="276" t="s">
        <v>2198</v>
      </c>
      <c r="C186" s="190" t="s">
        <v>575</v>
      </c>
      <c r="D186" s="190" t="s">
        <v>580</v>
      </c>
      <c r="E186" s="190" t="s">
        <v>577</v>
      </c>
      <c r="F186" s="192" t="s">
        <v>588</v>
      </c>
      <c r="G186" s="185"/>
      <c r="H186" s="192" t="s">
        <v>589</v>
      </c>
      <c r="I186" s="185"/>
      <c r="J186" s="184">
        <v>169</v>
      </c>
      <c r="K186" s="185" t="s">
        <v>310</v>
      </c>
      <c r="L186" s="187"/>
      <c r="N186" s="210" t="s">
        <v>2196</v>
      </c>
      <c r="O186" s="210" t="str">
        <f>INDEX('Standard Descriptions'!$E:$E,MATCH(Guidance!E186,'Standard Descriptions'!$C:$C,0))</f>
        <v xml:space="preserve"> This policy prevents new capacity of the selected type(s) from being built or deployed.//</v>
      </c>
      <c r="P186" s="289" t="s">
        <v>2197</v>
      </c>
      <c r="Q186" s="289" t="s">
        <v>310</v>
      </c>
      <c r="R186" s="289" t="str">
        <f t="shared" si="15"/>
        <v xml:space="preserve">Nuclear </v>
      </c>
      <c r="S186" s="289" t="str">
        <f t="shared" si="11"/>
        <v>//**Nuclear : **</v>
      </c>
      <c r="T186" s="276" t="str">
        <f t="shared" si="10"/>
        <v>//**Nuclear : **</v>
      </c>
    </row>
    <row r="187" spans="1:21" x14ac:dyDescent="0.35">
      <c r="A187" s="276" t="s">
        <v>2198</v>
      </c>
      <c r="C187" s="190" t="s">
        <v>575</v>
      </c>
      <c r="D187" s="190" t="s">
        <v>580</v>
      </c>
      <c r="E187" s="190" t="s">
        <v>577</v>
      </c>
      <c r="F187" s="192" t="s">
        <v>591</v>
      </c>
      <c r="G187" s="185"/>
      <c r="H187" s="192" t="s">
        <v>592</v>
      </c>
      <c r="I187" s="185"/>
      <c r="J187" s="43">
        <v>170</v>
      </c>
      <c r="K187" s="185" t="s">
        <v>310</v>
      </c>
      <c r="L187" s="187"/>
      <c r="N187" s="210" t="s">
        <v>2196</v>
      </c>
      <c r="O187" s="210" t="str">
        <f>INDEX('Standard Descriptions'!$E:$E,MATCH(Guidance!E187,'Standard Descriptions'!$C:$C,0))</f>
        <v xml:space="preserve"> This policy prevents new capacity of the selected type(s) from being built or deployed.//</v>
      </c>
      <c r="P187" s="289" t="s">
        <v>2197</v>
      </c>
      <c r="Q187" s="289" t="s">
        <v>310</v>
      </c>
      <c r="R187" s="289" t="str">
        <f t="shared" si="15"/>
        <v xml:space="preserve">Hydro </v>
      </c>
      <c r="S187" s="289" t="str">
        <f t="shared" si="11"/>
        <v>//**Hydro : **</v>
      </c>
      <c r="T187" s="276" t="str">
        <f t="shared" si="10"/>
        <v>//**Hydro : **</v>
      </c>
    </row>
    <row r="188" spans="1:21" x14ac:dyDescent="0.35">
      <c r="A188" s="276" t="s">
        <v>2198</v>
      </c>
      <c r="C188" s="190" t="s">
        <v>575</v>
      </c>
      <c r="D188" s="190" t="s">
        <v>580</v>
      </c>
      <c r="E188" s="190" t="s">
        <v>577</v>
      </c>
      <c r="F188" s="192" t="s">
        <v>594</v>
      </c>
      <c r="G188" s="185"/>
      <c r="H188" s="192" t="s">
        <v>595</v>
      </c>
      <c r="I188" s="185"/>
      <c r="J188" s="43">
        <v>608</v>
      </c>
      <c r="K188" s="185" t="s">
        <v>332</v>
      </c>
      <c r="L188" s="187"/>
      <c r="N188" s="210" t="s">
        <v>2196</v>
      </c>
      <c r="O188" s="210" t="str">
        <f>INDEX('Standard Descriptions'!$E:$E,MATCH(Guidance!E188,'Standard Descriptions'!$C:$C,0))</f>
        <v xml:space="preserve"> This policy prevents new capacity of the selected type(s) from being built or deployed.//</v>
      </c>
      <c r="P188" s="289" t="s">
        <v>2197</v>
      </c>
      <c r="Q188" s="289" t="s">
        <v>310</v>
      </c>
      <c r="R188" s="289" t="str">
        <f t="shared" si="15"/>
        <v xml:space="preserve">Onshore Wind </v>
      </c>
      <c r="S188" s="289" t="str">
        <f t="shared" si="11"/>
        <v>//**Onshore Wind : **</v>
      </c>
      <c r="T188" s="276" t="str">
        <f t="shared" si="10"/>
        <v/>
      </c>
    </row>
    <row r="189" spans="1:21" x14ac:dyDescent="0.35">
      <c r="A189" s="276" t="s">
        <v>2198</v>
      </c>
      <c r="C189" s="190" t="s">
        <v>575</v>
      </c>
      <c r="D189" s="190" t="s">
        <v>580</v>
      </c>
      <c r="E189" s="190" t="s">
        <v>577</v>
      </c>
      <c r="F189" s="192" t="s">
        <v>596</v>
      </c>
      <c r="G189" s="185"/>
      <c r="H189" s="192" t="s">
        <v>597</v>
      </c>
      <c r="I189" s="185"/>
      <c r="J189" s="43">
        <v>609</v>
      </c>
      <c r="K189" s="185" t="s">
        <v>332</v>
      </c>
      <c r="L189" s="187"/>
      <c r="N189" s="210" t="s">
        <v>2196</v>
      </c>
      <c r="O189" s="210" t="str">
        <f>INDEX('Standard Descriptions'!$E:$E,MATCH(Guidance!E189,'Standard Descriptions'!$C:$C,0))</f>
        <v xml:space="preserve"> This policy prevents new capacity of the selected type(s) from being built or deployed.//</v>
      </c>
      <c r="P189" s="289" t="s">
        <v>2197</v>
      </c>
      <c r="Q189" s="289" t="s">
        <v>310</v>
      </c>
      <c r="R189" s="289" t="str">
        <f t="shared" si="15"/>
        <v xml:space="preserve">Solar PV </v>
      </c>
      <c r="S189" s="289" t="str">
        <f t="shared" si="11"/>
        <v>//**Solar PV : **</v>
      </c>
      <c r="T189" s="276" t="str">
        <f t="shared" si="10"/>
        <v/>
      </c>
    </row>
    <row r="190" spans="1:21" x14ac:dyDescent="0.35">
      <c r="A190" s="276" t="s">
        <v>2198</v>
      </c>
      <c r="C190" s="190" t="s">
        <v>575</v>
      </c>
      <c r="D190" s="190" t="s">
        <v>580</v>
      </c>
      <c r="E190" s="190" t="s">
        <v>577</v>
      </c>
      <c r="F190" s="192" t="s">
        <v>598</v>
      </c>
      <c r="G190" s="185"/>
      <c r="H190" s="192" t="s">
        <v>599</v>
      </c>
      <c r="I190" s="185"/>
      <c r="J190" s="43">
        <v>610</v>
      </c>
      <c r="K190" s="185" t="s">
        <v>332</v>
      </c>
      <c r="L190" s="187"/>
      <c r="N190" s="210" t="s">
        <v>2196</v>
      </c>
      <c r="O190" s="210" t="str">
        <f>INDEX('Standard Descriptions'!$E:$E,MATCH(Guidance!E190,'Standard Descriptions'!$C:$C,0))</f>
        <v xml:space="preserve"> This policy prevents new capacity of the selected type(s) from being built or deployed.//</v>
      </c>
      <c r="P190" s="289" t="s">
        <v>2197</v>
      </c>
      <c r="Q190" s="289" t="s">
        <v>310</v>
      </c>
      <c r="R190" s="289" t="str">
        <f t="shared" si="15"/>
        <v xml:space="preserve">Solar Thermal </v>
      </c>
      <c r="S190" s="289" t="str">
        <f t="shared" si="11"/>
        <v>//**Solar Thermal : **</v>
      </c>
      <c r="T190" s="276" t="str">
        <f t="shared" si="10"/>
        <v/>
      </c>
    </row>
    <row r="191" spans="1:21" x14ac:dyDescent="0.35">
      <c r="A191" s="276" t="s">
        <v>2198</v>
      </c>
      <c r="C191" s="190" t="s">
        <v>575</v>
      </c>
      <c r="D191" s="190" t="s">
        <v>580</v>
      </c>
      <c r="E191" s="190" t="s">
        <v>577</v>
      </c>
      <c r="F191" s="192" t="s">
        <v>600</v>
      </c>
      <c r="G191" s="185"/>
      <c r="H191" s="192" t="s">
        <v>601</v>
      </c>
      <c r="I191" s="185"/>
      <c r="J191" s="43">
        <v>611</v>
      </c>
      <c r="K191" s="185" t="s">
        <v>332</v>
      </c>
      <c r="L191" s="187"/>
      <c r="N191" s="210" t="s">
        <v>2196</v>
      </c>
      <c r="O191" s="210" t="str">
        <f>INDEX('Standard Descriptions'!$E:$E,MATCH(Guidance!E191,'Standard Descriptions'!$C:$C,0))</f>
        <v xml:space="preserve"> This policy prevents new capacity of the selected type(s) from being built or deployed.//</v>
      </c>
      <c r="P191" s="289" t="s">
        <v>2197</v>
      </c>
      <c r="Q191" s="289" t="s">
        <v>310</v>
      </c>
      <c r="R191" s="289" t="str">
        <f t="shared" si="15"/>
        <v xml:space="preserve">Biomass </v>
      </c>
      <c r="S191" s="289" t="str">
        <f t="shared" si="11"/>
        <v>//**Biomass : **</v>
      </c>
      <c r="T191" s="276" t="str">
        <f t="shared" si="10"/>
        <v/>
      </c>
    </row>
    <row r="192" spans="1:21" x14ac:dyDescent="0.35">
      <c r="A192" s="276" t="s">
        <v>2198</v>
      </c>
      <c r="C192" s="190" t="s">
        <v>575</v>
      </c>
      <c r="D192" s="190" t="s">
        <v>580</v>
      </c>
      <c r="E192" s="190" t="s">
        <v>577</v>
      </c>
      <c r="F192" s="192" t="s">
        <v>602</v>
      </c>
      <c r="G192" s="185"/>
      <c r="H192" s="192" t="s">
        <v>603</v>
      </c>
      <c r="I192" s="185"/>
      <c r="J192" s="43">
        <v>612</v>
      </c>
      <c r="K192" s="185" t="s">
        <v>332</v>
      </c>
      <c r="L192" s="187"/>
      <c r="N192" s="210" t="s">
        <v>2196</v>
      </c>
      <c r="O192" s="210" t="str">
        <f>INDEX('Standard Descriptions'!$E:$E,MATCH(Guidance!E192,'Standard Descriptions'!$C:$C,0))</f>
        <v xml:space="preserve"> This policy prevents new capacity of the selected type(s) from being built or deployed.//</v>
      </c>
      <c r="P192" s="289" t="s">
        <v>2197</v>
      </c>
      <c r="Q192" s="289" t="s">
        <v>310</v>
      </c>
      <c r="R192" s="289" t="str">
        <f t="shared" si="15"/>
        <v xml:space="preserve">Geothermal </v>
      </c>
      <c r="S192" s="289" t="str">
        <f t="shared" si="11"/>
        <v>//**Geothermal : **</v>
      </c>
      <c r="T192" s="276" t="str">
        <f t="shared" si="10"/>
        <v/>
      </c>
    </row>
    <row r="193" spans="1:21" x14ac:dyDescent="0.35">
      <c r="A193" s="276" t="s">
        <v>2198</v>
      </c>
      <c r="C193" s="190" t="s">
        <v>575</v>
      </c>
      <c r="D193" s="190" t="s">
        <v>580</v>
      </c>
      <c r="E193" s="190" t="s">
        <v>577</v>
      </c>
      <c r="F193" s="192" t="s">
        <v>604</v>
      </c>
      <c r="G193" s="185"/>
      <c r="H193" s="192" t="s">
        <v>605</v>
      </c>
      <c r="I193" s="185"/>
      <c r="J193" s="43">
        <v>613</v>
      </c>
      <c r="K193" s="185" t="s">
        <v>332</v>
      </c>
      <c r="L193" s="187"/>
      <c r="N193" s="210" t="s">
        <v>2196</v>
      </c>
      <c r="O193" s="210" t="str">
        <f>INDEX('Standard Descriptions'!$E:$E,MATCH(Guidance!E193,'Standard Descriptions'!$C:$C,0))</f>
        <v xml:space="preserve"> This policy prevents new capacity of the selected type(s) from being built or deployed.//</v>
      </c>
      <c r="P193" s="289" t="s">
        <v>2197</v>
      </c>
      <c r="Q193" s="289" t="s">
        <v>310</v>
      </c>
      <c r="R193" s="289" t="str">
        <f t="shared" si="15"/>
        <v xml:space="preserve">Petroleum </v>
      </c>
      <c r="S193" s="289" t="str">
        <f t="shared" si="11"/>
        <v>//**Petroleum : **</v>
      </c>
      <c r="T193" s="276" t="str">
        <f t="shared" si="10"/>
        <v/>
      </c>
    </row>
    <row r="194" spans="1:21" x14ac:dyDescent="0.35">
      <c r="A194" s="276" t="s">
        <v>2198</v>
      </c>
      <c r="C194" s="190" t="s">
        <v>575</v>
      </c>
      <c r="D194" s="190" t="s">
        <v>580</v>
      </c>
      <c r="E194" s="190" t="s">
        <v>577</v>
      </c>
      <c r="F194" s="192" t="s">
        <v>606</v>
      </c>
      <c r="G194" s="185"/>
      <c r="H194" s="192" t="s">
        <v>607</v>
      </c>
      <c r="I194" s="185"/>
      <c r="J194" s="43">
        <v>614</v>
      </c>
      <c r="K194" s="185" t="s">
        <v>332</v>
      </c>
      <c r="L194" s="187"/>
      <c r="N194" s="210" t="s">
        <v>2196</v>
      </c>
      <c r="O194" s="210" t="str">
        <f>INDEX('Standard Descriptions'!$E:$E,MATCH(Guidance!E194,'Standard Descriptions'!$C:$C,0))</f>
        <v xml:space="preserve"> This policy prevents new capacity of the selected type(s) from being built or deployed.//</v>
      </c>
      <c r="P194" s="289" t="s">
        <v>2197</v>
      </c>
      <c r="Q194" s="289" t="s">
        <v>310</v>
      </c>
      <c r="R194" s="289" t="str">
        <f t="shared" si="15"/>
        <v xml:space="preserve">Natural Gas Peaker </v>
      </c>
      <c r="S194" s="289" t="str">
        <f t="shared" si="11"/>
        <v>//**Natural Gas Peaker : **</v>
      </c>
      <c r="T194" s="276" t="str">
        <f t="shared" si="10"/>
        <v/>
      </c>
    </row>
    <row r="195" spans="1:21" x14ac:dyDescent="0.35">
      <c r="A195" s="276" t="s">
        <v>2198</v>
      </c>
      <c r="C195" s="190" t="s">
        <v>575</v>
      </c>
      <c r="D195" s="190" t="s">
        <v>580</v>
      </c>
      <c r="E195" s="190" t="s">
        <v>577</v>
      </c>
      <c r="F195" s="192" t="s">
        <v>608</v>
      </c>
      <c r="G195" s="185"/>
      <c r="H195" s="192" t="s">
        <v>609</v>
      </c>
      <c r="I195" s="185"/>
      <c r="J195" s="43">
        <v>116</v>
      </c>
      <c r="K195" s="185" t="s">
        <v>310</v>
      </c>
      <c r="L195" s="187"/>
      <c r="N195" s="210" t="s">
        <v>2196</v>
      </c>
      <c r="O195" s="210" t="str">
        <f>INDEX('Standard Descriptions'!$E:$E,MATCH(Guidance!E195,'Standard Descriptions'!$C:$C,0))</f>
        <v xml:space="preserve"> This policy prevents new capacity of the selected type(s) from being built or deployed.//</v>
      </c>
      <c r="P195" s="289" t="s">
        <v>2197</v>
      </c>
      <c r="Q195" s="289" t="s">
        <v>310</v>
      </c>
      <c r="R195" s="289" t="str">
        <f t="shared" si="15"/>
        <v xml:space="preserve">Lignite </v>
      </c>
      <c r="S195" s="289" t="str">
        <f t="shared" si="11"/>
        <v>//**Lignite : **</v>
      </c>
      <c r="T195" s="276" t="str">
        <f t="shared" si="10"/>
        <v>//**Lignite : **</v>
      </c>
    </row>
    <row r="196" spans="1:21" x14ac:dyDescent="0.35">
      <c r="A196" s="276" t="s">
        <v>2198</v>
      </c>
      <c r="C196" s="190" t="s">
        <v>575</v>
      </c>
      <c r="D196" s="190" t="s">
        <v>580</v>
      </c>
      <c r="E196" s="190" t="s">
        <v>577</v>
      </c>
      <c r="F196" s="192" t="s">
        <v>611</v>
      </c>
      <c r="G196" s="185"/>
      <c r="H196" s="192" t="s">
        <v>612</v>
      </c>
      <c r="I196" s="185"/>
      <c r="J196" s="43">
        <v>615</v>
      </c>
      <c r="K196" s="185" t="s">
        <v>332</v>
      </c>
      <c r="L196" s="187"/>
      <c r="N196" s="210" t="s">
        <v>2196</v>
      </c>
      <c r="O196" s="210" t="str">
        <f>INDEX('Standard Descriptions'!$E:$E,MATCH(Guidance!E196,'Standard Descriptions'!$C:$C,0))</f>
        <v xml:space="preserve"> This policy prevents new capacity of the selected type(s) from being built or deployed.//</v>
      </c>
      <c r="P196" s="289" t="s">
        <v>2197</v>
      </c>
      <c r="Q196" s="289" t="s">
        <v>310</v>
      </c>
      <c r="R196" s="289" t="str">
        <f t="shared" si="15"/>
        <v xml:space="preserve">Offshore Wind </v>
      </c>
      <c r="S196" s="289" t="str">
        <f t="shared" si="11"/>
        <v>//**Offshore Wind : **</v>
      </c>
      <c r="T196" s="276" t="str">
        <f t="shared" ref="T196:T259" si="16">IF(K196="Yes",S196&amp;L196,"")</f>
        <v/>
      </c>
    </row>
    <row r="197" spans="1:21" x14ac:dyDescent="0.35">
      <c r="A197" s="276" t="s">
        <v>2198</v>
      </c>
      <c r="C197" s="190" t="s">
        <v>575</v>
      </c>
      <c r="D197" s="190" t="s">
        <v>580</v>
      </c>
      <c r="E197" s="190" t="s">
        <v>577</v>
      </c>
      <c r="F197" s="192" t="s">
        <v>613</v>
      </c>
      <c r="G197" s="185"/>
      <c r="H197" s="192" t="s">
        <v>614</v>
      </c>
      <c r="I197" s="185"/>
      <c r="J197" s="43">
        <v>616</v>
      </c>
      <c r="K197" s="185" t="s">
        <v>332</v>
      </c>
      <c r="L197" s="187"/>
      <c r="N197" s="210" t="s">
        <v>2196</v>
      </c>
      <c r="O197" s="210" t="str">
        <f>INDEX('Standard Descriptions'!$E:$E,MATCH(Guidance!E197,'Standard Descriptions'!$C:$C,0))</f>
        <v xml:space="preserve"> This policy prevents new capacity of the selected type(s) from being built or deployed.//</v>
      </c>
      <c r="P197" s="289" t="s">
        <v>2197</v>
      </c>
      <c r="Q197" s="289" t="s">
        <v>310</v>
      </c>
      <c r="R197" s="289" t="str">
        <f t="shared" si="15"/>
        <v xml:space="preserve">Crude Oil </v>
      </c>
      <c r="S197" s="289" t="str">
        <f t="shared" ref="S197:S260" si="17">IF(R197="","","//**"&amp;R197&amp;": **")</f>
        <v>//**Crude Oil : **</v>
      </c>
      <c r="T197" s="276" t="str">
        <f t="shared" si="16"/>
        <v/>
      </c>
    </row>
    <row r="198" spans="1:21" x14ac:dyDescent="0.35">
      <c r="A198" s="276" t="s">
        <v>2198</v>
      </c>
      <c r="C198" s="190" t="s">
        <v>575</v>
      </c>
      <c r="D198" s="190" t="s">
        <v>580</v>
      </c>
      <c r="E198" s="190" t="s">
        <v>577</v>
      </c>
      <c r="F198" s="192" t="s">
        <v>615</v>
      </c>
      <c r="G198" s="185"/>
      <c r="H198" s="192" t="s">
        <v>616</v>
      </c>
      <c r="I198" s="185"/>
      <c r="J198" s="43">
        <v>617</v>
      </c>
      <c r="K198" s="185" t="s">
        <v>332</v>
      </c>
      <c r="L198" s="187"/>
      <c r="N198" s="210" t="s">
        <v>2196</v>
      </c>
      <c r="O198" s="210" t="str">
        <f>INDEX('Standard Descriptions'!$E:$E,MATCH(Guidance!E198,'Standard Descriptions'!$C:$C,0))</f>
        <v xml:space="preserve"> This policy prevents new capacity of the selected type(s) from being built or deployed.//</v>
      </c>
      <c r="P198" s="289" t="s">
        <v>2197</v>
      </c>
      <c r="Q198" s="289" t="s">
        <v>310</v>
      </c>
      <c r="R198" s="289" t="str">
        <f t="shared" si="15"/>
        <v xml:space="preserve">Heavy or Residual Fuel Oil </v>
      </c>
      <c r="S198" s="289" t="str">
        <f t="shared" si="17"/>
        <v>//**Heavy or Residual Fuel Oil : **</v>
      </c>
      <c r="T198" s="276" t="str">
        <f t="shared" si="16"/>
        <v/>
      </c>
    </row>
    <row r="199" spans="1:21" x14ac:dyDescent="0.35">
      <c r="A199" s="276" t="s">
        <v>2198</v>
      </c>
      <c r="C199" s="190" t="s">
        <v>575</v>
      </c>
      <c r="D199" s="190" t="s">
        <v>580</v>
      </c>
      <c r="E199" s="190" t="s">
        <v>577</v>
      </c>
      <c r="F199" s="192" t="s">
        <v>617</v>
      </c>
      <c r="G199" s="185"/>
      <c r="H199" s="192" t="s">
        <v>618</v>
      </c>
      <c r="I199" s="185"/>
      <c r="J199" s="43">
        <v>618</v>
      </c>
      <c r="K199" s="185" t="s">
        <v>332</v>
      </c>
      <c r="L199" s="187"/>
      <c r="N199" s="210" t="s">
        <v>2196</v>
      </c>
      <c r="O199" s="210" t="str">
        <f>INDEX('Standard Descriptions'!$E:$E,MATCH(Guidance!E199,'Standard Descriptions'!$C:$C,0))</f>
        <v xml:space="preserve"> This policy prevents new capacity of the selected type(s) from being built or deployed.//</v>
      </c>
      <c r="P199" s="289" t="s">
        <v>2197</v>
      </c>
      <c r="Q199" s="289" t="s">
        <v>310</v>
      </c>
      <c r="R199" s="289" t="str">
        <f t="shared" si="15"/>
        <v xml:space="preserve">Municipal Solid Waste </v>
      </c>
      <c r="S199" s="289" t="str">
        <f t="shared" si="17"/>
        <v>//**Municipal Solid Waste : **</v>
      </c>
      <c r="T199" s="276" t="str">
        <f t="shared" si="16"/>
        <v/>
      </c>
    </row>
    <row r="200" spans="1:21" s="291" customFormat="1" ht="203" x14ac:dyDescent="0.35">
      <c r="A200" s="291" t="s">
        <v>2195</v>
      </c>
      <c r="B200" s="277"/>
      <c r="C200" s="291" t="s">
        <v>575</v>
      </c>
      <c r="D200" s="291" t="s">
        <v>619</v>
      </c>
      <c r="E200" s="291" t="str">
        <f>E201</f>
        <v>Electricity Sector Fraction of Potential Additional CCS Achieved</v>
      </c>
      <c r="M200" s="277"/>
      <c r="N200" s="293" t="s">
        <v>2196</v>
      </c>
      <c r="O200" s="293" t="str">
        <f>INDEX('Standard Descriptions'!$E:$E,MATCH(Guidance!E200,'Standard Descriptions'!$C:$C,0))</f>
        <v xml:space="preserve"> This policy specifies the fraction of CO2 emissions from power plants that is captured and stored, above the amount predicted in the business-as-usual scenario. // </v>
      </c>
      <c r="P200" s="291" t="s">
        <v>2197</v>
      </c>
      <c r="Q200" s="291" t="s">
        <v>310</v>
      </c>
      <c r="S200" s="291" t="str">
        <f t="shared" si="17"/>
        <v/>
      </c>
      <c r="T200" s="291" t="str">
        <f t="shared" si="16"/>
        <v/>
      </c>
      <c r="U200" s="304"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6" t="s">
        <v>2198</v>
      </c>
      <c r="C201" s="183" t="s">
        <v>575</v>
      </c>
      <c r="D201" s="183" t="s">
        <v>619</v>
      </c>
      <c r="E201" s="183" t="s">
        <v>620</v>
      </c>
      <c r="F201" s="185" t="s">
        <v>578</v>
      </c>
      <c r="G201" s="185"/>
      <c r="H201" s="185" t="s">
        <v>579</v>
      </c>
      <c r="I201" s="192"/>
      <c r="J201" s="184">
        <v>876</v>
      </c>
      <c r="K201" s="192" t="s">
        <v>310</v>
      </c>
      <c r="L201" s="185" t="s">
        <v>2319</v>
      </c>
      <c r="N201" s="210" t="s">
        <v>2196</v>
      </c>
      <c r="O201" s="210" t="str">
        <f>INDEX('Standard Descriptions'!$E:$E,MATCH(Guidance!E201,'Standard Descriptions'!$C:$C,0))</f>
        <v xml:space="preserve"> This policy specifies the fraction of CO2 emissions from power plants that is captured and stored, above the amount predicted in the business-as-usual scenario. // </v>
      </c>
      <c r="P201" s="289" t="s">
        <v>2197</v>
      </c>
      <c r="Q201" s="289" t="s">
        <v>310</v>
      </c>
      <c r="R201" s="289" t="str">
        <f t="shared" ref="R201:R218" si="18">H201&amp;" "&amp;I201</f>
        <v xml:space="preserve">Hard Coal </v>
      </c>
      <c r="S201" s="289" t="str">
        <f t="shared" si="17"/>
        <v>//**Hard Coal : **</v>
      </c>
      <c r="T201" s="276"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7"/>
    </row>
    <row r="202" spans="1:21" x14ac:dyDescent="0.35">
      <c r="A202" s="276" t="s">
        <v>2198</v>
      </c>
      <c r="C202" s="190" t="s">
        <v>575</v>
      </c>
      <c r="D202" s="190" t="s">
        <v>619</v>
      </c>
      <c r="E202" s="190" t="s">
        <v>620</v>
      </c>
      <c r="F202" s="192" t="s">
        <v>585</v>
      </c>
      <c r="G202" s="185"/>
      <c r="H202" s="192" t="s">
        <v>586</v>
      </c>
      <c r="I202" s="185"/>
      <c r="J202" s="184">
        <v>877</v>
      </c>
      <c r="K202" s="192" t="s">
        <v>310</v>
      </c>
      <c r="L202" s="191" t="s">
        <v>2319</v>
      </c>
      <c r="N202" s="210" t="s">
        <v>2196</v>
      </c>
      <c r="O202" s="210" t="str">
        <f>INDEX('Standard Descriptions'!$E:$E,MATCH(Guidance!E202,'Standard Descriptions'!$C:$C,0))</f>
        <v xml:space="preserve"> This policy specifies the fraction of CO2 emissions from power plants that is captured and stored, above the amount predicted in the business-as-usual scenario. // </v>
      </c>
      <c r="P202" s="289" t="s">
        <v>2197</v>
      </c>
      <c r="Q202" s="289" t="s">
        <v>310</v>
      </c>
      <c r="R202" s="289" t="str">
        <f t="shared" si="18"/>
        <v xml:space="preserve">Natural Gas Nonpeaker </v>
      </c>
      <c r="S202" s="289" t="str">
        <f t="shared" si="17"/>
        <v>//**Natural Gas Nonpeaker : **</v>
      </c>
      <c r="T202" s="276"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7"/>
    </row>
    <row r="203" spans="1:21" x14ac:dyDescent="0.35">
      <c r="A203" s="276" t="s">
        <v>2198</v>
      </c>
      <c r="C203" s="190" t="s">
        <v>575</v>
      </c>
      <c r="D203" s="190" t="s">
        <v>619</v>
      </c>
      <c r="E203" s="190" t="s">
        <v>620</v>
      </c>
      <c r="F203" s="192" t="s">
        <v>588</v>
      </c>
      <c r="G203" s="185"/>
      <c r="H203" s="192" t="s">
        <v>589</v>
      </c>
      <c r="I203" s="185"/>
      <c r="J203" s="184">
        <v>878</v>
      </c>
      <c r="K203" s="185" t="s">
        <v>332</v>
      </c>
      <c r="L203" s="185"/>
      <c r="N203" s="210" t="s">
        <v>2196</v>
      </c>
      <c r="O203" s="210" t="str">
        <f>INDEX('Standard Descriptions'!$E:$E,MATCH(Guidance!E203,'Standard Descriptions'!$C:$C,0))</f>
        <v xml:space="preserve"> This policy specifies the fraction of CO2 emissions from power plants that is captured and stored, above the amount predicted in the business-as-usual scenario. // </v>
      </c>
      <c r="P203" s="289" t="s">
        <v>2197</v>
      </c>
      <c r="Q203" s="289" t="s">
        <v>310</v>
      </c>
      <c r="R203" s="289" t="str">
        <f t="shared" si="18"/>
        <v xml:space="preserve">Nuclear </v>
      </c>
      <c r="S203" s="289" t="str">
        <f t="shared" si="17"/>
        <v>//**Nuclear : **</v>
      </c>
      <c r="T203" s="276" t="str">
        <f t="shared" si="16"/>
        <v/>
      </c>
      <c r="U203" s="307"/>
    </row>
    <row r="204" spans="1:21" x14ac:dyDescent="0.35">
      <c r="A204" s="276" t="s">
        <v>2198</v>
      </c>
      <c r="C204" s="190" t="s">
        <v>575</v>
      </c>
      <c r="D204" s="190" t="s">
        <v>619</v>
      </c>
      <c r="E204" s="190" t="s">
        <v>620</v>
      </c>
      <c r="F204" s="192" t="s">
        <v>591</v>
      </c>
      <c r="G204" s="185"/>
      <c r="H204" s="192" t="s">
        <v>592</v>
      </c>
      <c r="I204" s="185"/>
      <c r="J204" s="184">
        <v>879</v>
      </c>
      <c r="K204" s="185" t="s">
        <v>332</v>
      </c>
      <c r="L204" s="185"/>
      <c r="N204" s="210" t="s">
        <v>2196</v>
      </c>
      <c r="O204" s="210" t="str">
        <f>INDEX('Standard Descriptions'!$E:$E,MATCH(Guidance!E204,'Standard Descriptions'!$C:$C,0))</f>
        <v xml:space="preserve"> This policy specifies the fraction of CO2 emissions from power plants that is captured and stored, above the amount predicted in the business-as-usual scenario. // </v>
      </c>
      <c r="P204" s="289" t="s">
        <v>2197</v>
      </c>
      <c r="Q204" s="289" t="s">
        <v>310</v>
      </c>
      <c r="R204" s="289" t="str">
        <f t="shared" si="18"/>
        <v xml:space="preserve">Hydro </v>
      </c>
      <c r="S204" s="289" t="str">
        <f t="shared" si="17"/>
        <v>//**Hydro : **</v>
      </c>
      <c r="T204" s="276" t="str">
        <f t="shared" si="16"/>
        <v/>
      </c>
      <c r="U204" s="307"/>
    </row>
    <row r="205" spans="1:21" x14ac:dyDescent="0.35">
      <c r="A205" s="276" t="s">
        <v>2198</v>
      </c>
      <c r="C205" s="190" t="s">
        <v>575</v>
      </c>
      <c r="D205" s="190" t="s">
        <v>619</v>
      </c>
      <c r="E205" s="190" t="s">
        <v>620</v>
      </c>
      <c r="F205" s="192" t="s">
        <v>594</v>
      </c>
      <c r="G205" s="185"/>
      <c r="H205" s="192" t="s">
        <v>595</v>
      </c>
      <c r="I205" s="185"/>
      <c r="J205" s="184">
        <v>880</v>
      </c>
      <c r="K205" s="185" t="s">
        <v>332</v>
      </c>
      <c r="L205" s="185"/>
      <c r="N205" s="210" t="s">
        <v>2196</v>
      </c>
      <c r="O205" s="210" t="str">
        <f>INDEX('Standard Descriptions'!$E:$E,MATCH(Guidance!E205,'Standard Descriptions'!$C:$C,0))</f>
        <v xml:space="preserve"> This policy specifies the fraction of CO2 emissions from power plants that is captured and stored, above the amount predicted in the business-as-usual scenario. // </v>
      </c>
      <c r="P205" s="289" t="s">
        <v>2197</v>
      </c>
      <c r="Q205" s="289" t="s">
        <v>310</v>
      </c>
      <c r="R205" s="289" t="str">
        <f t="shared" si="18"/>
        <v xml:space="preserve">Onshore Wind </v>
      </c>
      <c r="S205" s="289" t="str">
        <f t="shared" si="17"/>
        <v>//**Onshore Wind : **</v>
      </c>
      <c r="T205" s="276" t="str">
        <f t="shared" si="16"/>
        <v/>
      </c>
      <c r="U205" s="307"/>
    </row>
    <row r="206" spans="1:21" x14ac:dyDescent="0.35">
      <c r="A206" s="276" t="s">
        <v>2198</v>
      </c>
      <c r="C206" s="190" t="s">
        <v>575</v>
      </c>
      <c r="D206" s="190" t="s">
        <v>619</v>
      </c>
      <c r="E206" s="190" t="s">
        <v>620</v>
      </c>
      <c r="F206" s="192" t="s">
        <v>596</v>
      </c>
      <c r="G206" s="185"/>
      <c r="H206" s="192" t="s">
        <v>597</v>
      </c>
      <c r="I206" s="185"/>
      <c r="J206" s="184">
        <v>881</v>
      </c>
      <c r="K206" s="185" t="s">
        <v>332</v>
      </c>
      <c r="L206" s="185"/>
      <c r="N206" s="210" t="s">
        <v>2196</v>
      </c>
      <c r="O206" s="210" t="str">
        <f>INDEX('Standard Descriptions'!$E:$E,MATCH(Guidance!E206,'Standard Descriptions'!$C:$C,0))</f>
        <v xml:space="preserve"> This policy specifies the fraction of CO2 emissions from power plants that is captured and stored, above the amount predicted in the business-as-usual scenario. // </v>
      </c>
      <c r="P206" s="289" t="s">
        <v>2197</v>
      </c>
      <c r="Q206" s="289" t="s">
        <v>310</v>
      </c>
      <c r="R206" s="289" t="str">
        <f t="shared" si="18"/>
        <v xml:space="preserve">Solar PV </v>
      </c>
      <c r="S206" s="289" t="str">
        <f t="shared" si="17"/>
        <v>//**Solar PV : **</v>
      </c>
      <c r="T206" s="276" t="str">
        <f t="shared" si="16"/>
        <v/>
      </c>
      <c r="U206" s="307"/>
    </row>
    <row r="207" spans="1:21" x14ac:dyDescent="0.35">
      <c r="A207" s="276" t="s">
        <v>2198</v>
      </c>
      <c r="C207" s="190" t="s">
        <v>575</v>
      </c>
      <c r="D207" s="190" t="s">
        <v>619</v>
      </c>
      <c r="E207" s="190" t="s">
        <v>620</v>
      </c>
      <c r="F207" s="192" t="s">
        <v>598</v>
      </c>
      <c r="G207" s="185"/>
      <c r="H207" s="192" t="s">
        <v>599</v>
      </c>
      <c r="I207" s="185"/>
      <c r="J207" s="184">
        <v>882</v>
      </c>
      <c r="K207" s="185" t="s">
        <v>332</v>
      </c>
      <c r="L207" s="185"/>
      <c r="N207" s="210" t="s">
        <v>2196</v>
      </c>
      <c r="O207" s="210" t="str">
        <f>INDEX('Standard Descriptions'!$E:$E,MATCH(Guidance!E207,'Standard Descriptions'!$C:$C,0))</f>
        <v xml:space="preserve"> This policy specifies the fraction of CO2 emissions from power plants that is captured and stored, above the amount predicted in the business-as-usual scenario. // </v>
      </c>
      <c r="P207" s="289" t="s">
        <v>2197</v>
      </c>
      <c r="Q207" s="289" t="s">
        <v>310</v>
      </c>
      <c r="R207" s="289" t="str">
        <f t="shared" si="18"/>
        <v xml:space="preserve">Solar Thermal </v>
      </c>
      <c r="S207" s="289" t="str">
        <f t="shared" si="17"/>
        <v>//**Solar Thermal : **</v>
      </c>
      <c r="T207" s="276" t="str">
        <f t="shared" si="16"/>
        <v/>
      </c>
      <c r="U207" s="307"/>
    </row>
    <row r="208" spans="1:21" x14ac:dyDescent="0.35">
      <c r="A208" s="276" t="s">
        <v>2198</v>
      </c>
      <c r="C208" s="190" t="s">
        <v>575</v>
      </c>
      <c r="D208" s="190" t="s">
        <v>619</v>
      </c>
      <c r="E208" s="190" t="s">
        <v>620</v>
      </c>
      <c r="F208" s="192" t="s">
        <v>600</v>
      </c>
      <c r="G208" s="185"/>
      <c r="H208" s="192" t="s">
        <v>601</v>
      </c>
      <c r="I208" s="185"/>
      <c r="J208" s="184">
        <v>883</v>
      </c>
      <c r="K208" s="192" t="s">
        <v>310</v>
      </c>
      <c r="L208" s="191" t="s">
        <v>2319</v>
      </c>
      <c r="N208" s="210" t="s">
        <v>2196</v>
      </c>
      <c r="O208" s="210" t="str">
        <f>INDEX('Standard Descriptions'!$E:$E,MATCH(Guidance!E208,'Standard Descriptions'!$C:$C,0))</f>
        <v xml:space="preserve"> This policy specifies the fraction of CO2 emissions from power plants that is captured and stored, above the amount predicted in the business-as-usual scenario. // </v>
      </c>
      <c r="P208" s="289" t="s">
        <v>2197</v>
      </c>
      <c r="Q208" s="289" t="s">
        <v>310</v>
      </c>
      <c r="R208" s="289" t="str">
        <f t="shared" si="18"/>
        <v xml:space="preserve">Biomass </v>
      </c>
      <c r="S208" s="289" t="str">
        <f t="shared" si="17"/>
        <v>//**Biomass : **</v>
      </c>
      <c r="T208" s="276"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7"/>
    </row>
    <row r="209" spans="1:21" x14ac:dyDescent="0.35">
      <c r="A209" s="276" t="s">
        <v>2198</v>
      </c>
      <c r="C209" s="190" t="s">
        <v>575</v>
      </c>
      <c r="D209" s="190" t="s">
        <v>619</v>
      </c>
      <c r="E209" s="190" t="s">
        <v>620</v>
      </c>
      <c r="F209" s="192" t="s">
        <v>602</v>
      </c>
      <c r="G209" s="185"/>
      <c r="H209" s="192" t="s">
        <v>603</v>
      </c>
      <c r="I209" s="185"/>
      <c r="J209" s="184">
        <v>884</v>
      </c>
      <c r="K209" s="185" t="s">
        <v>332</v>
      </c>
      <c r="L209" s="185"/>
      <c r="N209" s="210" t="s">
        <v>2196</v>
      </c>
      <c r="O209" s="210" t="str">
        <f>INDEX('Standard Descriptions'!$E:$E,MATCH(Guidance!E209,'Standard Descriptions'!$C:$C,0))</f>
        <v xml:space="preserve"> This policy specifies the fraction of CO2 emissions from power plants that is captured and stored, above the amount predicted in the business-as-usual scenario. // </v>
      </c>
      <c r="P209" s="289" t="s">
        <v>2197</v>
      </c>
      <c r="Q209" s="289" t="s">
        <v>310</v>
      </c>
      <c r="R209" s="289" t="str">
        <f t="shared" si="18"/>
        <v xml:space="preserve">Geothermal </v>
      </c>
      <c r="S209" s="289" t="str">
        <f t="shared" si="17"/>
        <v>//**Geothermal : **</v>
      </c>
      <c r="T209" s="276" t="str">
        <f t="shared" si="16"/>
        <v/>
      </c>
      <c r="U209" s="307"/>
    </row>
    <row r="210" spans="1:21" x14ac:dyDescent="0.35">
      <c r="A210" s="276" t="s">
        <v>2198</v>
      </c>
      <c r="C210" s="190" t="s">
        <v>575</v>
      </c>
      <c r="D210" s="190" t="s">
        <v>619</v>
      </c>
      <c r="E210" s="190" t="s">
        <v>620</v>
      </c>
      <c r="F210" s="192" t="s">
        <v>604</v>
      </c>
      <c r="G210" s="185"/>
      <c r="H210" s="192" t="s">
        <v>605</v>
      </c>
      <c r="I210" s="185"/>
      <c r="J210" s="184">
        <v>885</v>
      </c>
      <c r="K210" s="192" t="s">
        <v>310</v>
      </c>
      <c r="L210" s="191" t="s">
        <v>2319</v>
      </c>
      <c r="N210" s="210" t="s">
        <v>2196</v>
      </c>
      <c r="O210" s="210" t="str">
        <f>INDEX('Standard Descriptions'!$E:$E,MATCH(Guidance!E210,'Standard Descriptions'!$C:$C,0))</f>
        <v xml:space="preserve"> This policy specifies the fraction of CO2 emissions from power plants that is captured and stored, above the amount predicted in the business-as-usual scenario. // </v>
      </c>
      <c r="P210" s="289" t="s">
        <v>2197</v>
      </c>
      <c r="Q210" s="289" t="s">
        <v>310</v>
      </c>
      <c r="R210" s="289" t="str">
        <f t="shared" si="18"/>
        <v xml:space="preserve">Petroleum </v>
      </c>
      <c r="S210" s="289" t="str">
        <f t="shared" si="17"/>
        <v>//**Petroleum : **</v>
      </c>
      <c r="T210" s="276"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7"/>
    </row>
    <row r="211" spans="1:21" x14ac:dyDescent="0.35">
      <c r="A211" s="276" t="s">
        <v>2198</v>
      </c>
      <c r="C211" s="190" t="s">
        <v>575</v>
      </c>
      <c r="D211" s="190" t="s">
        <v>619</v>
      </c>
      <c r="E211" s="190" t="s">
        <v>620</v>
      </c>
      <c r="F211" s="192" t="s">
        <v>606</v>
      </c>
      <c r="G211" s="185"/>
      <c r="H211" s="192" t="s">
        <v>607</v>
      </c>
      <c r="I211" s="185"/>
      <c r="J211" s="184">
        <v>886</v>
      </c>
      <c r="K211" s="192" t="s">
        <v>310</v>
      </c>
      <c r="L211" s="191" t="s">
        <v>2319</v>
      </c>
      <c r="N211" s="210" t="s">
        <v>2196</v>
      </c>
      <c r="O211" s="210" t="str">
        <f>INDEX('Standard Descriptions'!$E:$E,MATCH(Guidance!E211,'Standard Descriptions'!$C:$C,0))</f>
        <v xml:space="preserve"> This policy specifies the fraction of CO2 emissions from power plants that is captured and stored, above the amount predicted in the business-as-usual scenario. // </v>
      </c>
      <c r="P211" s="289" t="s">
        <v>2197</v>
      </c>
      <c r="Q211" s="289" t="s">
        <v>310</v>
      </c>
      <c r="R211" s="289" t="str">
        <f t="shared" si="18"/>
        <v xml:space="preserve">Natural Gas Peaker </v>
      </c>
      <c r="S211" s="289" t="str">
        <f t="shared" si="17"/>
        <v>//**Natural Gas Peaker : **</v>
      </c>
      <c r="T211" s="276"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7"/>
    </row>
    <row r="212" spans="1:21" x14ac:dyDescent="0.35">
      <c r="A212" s="276" t="s">
        <v>2198</v>
      </c>
      <c r="C212" s="190" t="s">
        <v>575</v>
      </c>
      <c r="D212" s="190" t="s">
        <v>619</v>
      </c>
      <c r="E212" s="190" t="s">
        <v>620</v>
      </c>
      <c r="F212" s="192" t="s">
        <v>608</v>
      </c>
      <c r="G212" s="185"/>
      <c r="H212" s="192" t="s">
        <v>609</v>
      </c>
      <c r="I212" s="185"/>
      <c r="J212" s="184">
        <v>887</v>
      </c>
      <c r="K212" s="192" t="s">
        <v>310</v>
      </c>
      <c r="L212" s="191" t="s">
        <v>2319</v>
      </c>
      <c r="N212" s="210" t="s">
        <v>2196</v>
      </c>
      <c r="O212" s="210" t="str">
        <f>INDEX('Standard Descriptions'!$E:$E,MATCH(Guidance!E212,'Standard Descriptions'!$C:$C,0))</f>
        <v xml:space="preserve"> This policy specifies the fraction of CO2 emissions from power plants that is captured and stored, above the amount predicted in the business-as-usual scenario. // </v>
      </c>
      <c r="P212" s="289" t="s">
        <v>2197</v>
      </c>
      <c r="Q212" s="289" t="s">
        <v>310</v>
      </c>
      <c r="R212" s="289" t="str">
        <f t="shared" si="18"/>
        <v xml:space="preserve">Lignite </v>
      </c>
      <c r="S212" s="289" t="str">
        <f t="shared" si="17"/>
        <v>//**Lignite : **</v>
      </c>
      <c r="T212" s="276"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7"/>
    </row>
    <row r="213" spans="1:21" x14ac:dyDescent="0.35">
      <c r="A213" s="276" t="s">
        <v>2198</v>
      </c>
      <c r="C213" s="190" t="s">
        <v>575</v>
      </c>
      <c r="D213" s="190" t="s">
        <v>619</v>
      </c>
      <c r="E213" s="190" t="s">
        <v>620</v>
      </c>
      <c r="F213" s="192" t="s">
        <v>611</v>
      </c>
      <c r="G213" s="185"/>
      <c r="H213" s="192" t="s">
        <v>612</v>
      </c>
      <c r="I213" s="185"/>
      <c r="J213" s="184">
        <v>888</v>
      </c>
      <c r="K213" s="185" t="s">
        <v>332</v>
      </c>
      <c r="L213" s="185"/>
      <c r="N213" s="210" t="s">
        <v>2196</v>
      </c>
      <c r="O213" s="210" t="str">
        <f>INDEX('Standard Descriptions'!$E:$E,MATCH(Guidance!E213,'Standard Descriptions'!$C:$C,0))</f>
        <v xml:space="preserve"> This policy specifies the fraction of CO2 emissions from power plants that is captured and stored, above the amount predicted in the business-as-usual scenario. // </v>
      </c>
      <c r="P213" s="289" t="s">
        <v>2197</v>
      </c>
      <c r="Q213" s="289" t="s">
        <v>310</v>
      </c>
      <c r="R213" s="289" t="str">
        <f t="shared" si="18"/>
        <v xml:space="preserve">Offshore Wind </v>
      </c>
      <c r="S213" s="289" t="str">
        <f t="shared" si="17"/>
        <v>//**Offshore Wind : **</v>
      </c>
      <c r="T213" s="276" t="str">
        <f t="shared" si="16"/>
        <v/>
      </c>
      <c r="U213" s="307"/>
    </row>
    <row r="214" spans="1:21" x14ac:dyDescent="0.35">
      <c r="A214" s="276" t="s">
        <v>2198</v>
      </c>
      <c r="C214" s="190" t="s">
        <v>575</v>
      </c>
      <c r="D214" s="190" t="s">
        <v>619</v>
      </c>
      <c r="E214" s="190" t="s">
        <v>620</v>
      </c>
      <c r="F214" s="192" t="s">
        <v>613</v>
      </c>
      <c r="G214" s="185"/>
      <c r="H214" s="192" t="s">
        <v>614</v>
      </c>
      <c r="I214" s="185"/>
      <c r="J214" s="184">
        <v>889</v>
      </c>
      <c r="K214" s="185" t="s">
        <v>332</v>
      </c>
      <c r="L214" s="185"/>
      <c r="N214" s="210" t="s">
        <v>2196</v>
      </c>
      <c r="O214" s="210" t="str">
        <f>INDEX('Standard Descriptions'!$E:$E,MATCH(Guidance!E214,'Standard Descriptions'!$C:$C,0))</f>
        <v xml:space="preserve"> This policy specifies the fraction of CO2 emissions from power plants that is captured and stored, above the amount predicted in the business-as-usual scenario. // </v>
      </c>
      <c r="P214" s="289" t="s">
        <v>2197</v>
      </c>
      <c r="Q214" s="289" t="s">
        <v>310</v>
      </c>
      <c r="R214" s="289" t="str">
        <f t="shared" si="18"/>
        <v xml:space="preserve">Crude Oil </v>
      </c>
      <c r="S214" s="289" t="str">
        <f t="shared" si="17"/>
        <v>//**Crude Oil : **</v>
      </c>
      <c r="T214" s="276" t="str">
        <f t="shared" si="16"/>
        <v/>
      </c>
      <c r="U214" s="307"/>
    </row>
    <row r="215" spans="1:21" x14ac:dyDescent="0.35">
      <c r="A215" s="276" t="s">
        <v>2198</v>
      </c>
      <c r="C215" s="190" t="s">
        <v>575</v>
      </c>
      <c r="D215" s="190" t="s">
        <v>619</v>
      </c>
      <c r="E215" s="190" t="s">
        <v>620</v>
      </c>
      <c r="F215" s="192" t="s">
        <v>615</v>
      </c>
      <c r="G215" s="185"/>
      <c r="H215" s="192" t="s">
        <v>616</v>
      </c>
      <c r="I215" s="185"/>
      <c r="J215" s="184">
        <v>890</v>
      </c>
      <c r="K215" s="185" t="s">
        <v>332</v>
      </c>
      <c r="L215" s="185"/>
      <c r="N215" s="210" t="s">
        <v>2196</v>
      </c>
      <c r="O215" s="210" t="str">
        <f>INDEX('Standard Descriptions'!$E:$E,MATCH(Guidance!E215,'Standard Descriptions'!$C:$C,0))</f>
        <v xml:space="preserve"> This policy specifies the fraction of CO2 emissions from power plants that is captured and stored, above the amount predicted in the business-as-usual scenario. // </v>
      </c>
      <c r="P215" s="289" t="s">
        <v>2197</v>
      </c>
      <c r="Q215" s="289" t="s">
        <v>310</v>
      </c>
      <c r="R215" s="289" t="str">
        <f t="shared" si="18"/>
        <v xml:space="preserve">Heavy or Residual Fuel Oil </v>
      </c>
      <c r="S215" s="289" t="str">
        <f t="shared" si="17"/>
        <v>//**Heavy or Residual Fuel Oil : **</v>
      </c>
      <c r="T215" s="276" t="str">
        <f t="shared" si="16"/>
        <v/>
      </c>
      <c r="U215" s="307"/>
    </row>
    <row r="216" spans="1:21" x14ac:dyDescent="0.35">
      <c r="A216" s="276" t="s">
        <v>2198</v>
      </c>
      <c r="C216" s="190" t="s">
        <v>575</v>
      </c>
      <c r="D216" s="190" t="s">
        <v>619</v>
      </c>
      <c r="E216" s="190" t="s">
        <v>620</v>
      </c>
      <c r="F216" s="192" t="s">
        <v>617</v>
      </c>
      <c r="G216" s="185"/>
      <c r="H216" s="192" t="s">
        <v>618</v>
      </c>
      <c r="I216" s="185"/>
      <c r="J216" s="184">
        <v>891</v>
      </c>
      <c r="K216" s="192" t="s">
        <v>310</v>
      </c>
      <c r="L216" s="191" t="s">
        <v>2319</v>
      </c>
      <c r="N216" s="210" t="s">
        <v>2196</v>
      </c>
      <c r="O216" s="210" t="str">
        <f>INDEX('Standard Descriptions'!$E:$E,MATCH(Guidance!E216,'Standard Descriptions'!$C:$C,0))</f>
        <v xml:space="preserve"> This policy specifies the fraction of CO2 emissions from power plants that is captured and stored, above the amount predicted in the business-as-usual scenario. // </v>
      </c>
      <c r="P216" s="289" t="s">
        <v>2197</v>
      </c>
      <c r="Q216" s="289" t="s">
        <v>310</v>
      </c>
      <c r="R216" s="289" t="str">
        <f t="shared" si="18"/>
        <v xml:space="preserve">Municipal Solid Waste </v>
      </c>
      <c r="S216" s="289" t="str">
        <f t="shared" si="17"/>
        <v>//**Municipal Solid Waste : **</v>
      </c>
      <c r="T216" s="276"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7"/>
    </row>
    <row r="217" spans="1:21" s="292" customFormat="1" ht="116" x14ac:dyDescent="0.35">
      <c r="A217" s="292" t="s">
        <v>2195</v>
      </c>
      <c r="B217" s="278"/>
      <c r="C217" s="311" t="s">
        <v>575</v>
      </c>
      <c r="D217" s="312" t="s">
        <v>2162</v>
      </c>
      <c r="E217" s="311" t="s">
        <v>628</v>
      </c>
      <c r="F217" s="312"/>
      <c r="G217" s="312"/>
      <c r="H217" s="312"/>
      <c r="I217" s="312"/>
      <c r="J217" s="324">
        <v>508</v>
      </c>
      <c r="K217" s="312" t="s">
        <v>310</v>
      </c>
      <c r="L217" s="311"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8"/>
      <c r="N217" s="293" t="s">
        <v>2196</v>
      </c>
      <c r="O217" s="293"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2" t="s">
        <v>2197</v>
      </c>
      <c r="Q217" s="292" t="s">
        <v>332</v>
      </c>
      <c r="R217" s="292" t="str">
        <f t="shared" si="18"/>
        <v xml:space="preserve"> </v>
      </c>
      <c r="S217" s="291"/>
      <c r="T217" s="291" t="str">
        <f t="shared" si="16"/>
        <v>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4"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2" customFormat="1" ht="29" x14ac:dyDescent="0.35">
      <c r="A218" s="292" t="s">
        <v>2195</v>
      </c>
      <c r="B218" s="278"/>
      <c r="C218" s="308" t="s">
        <v>575</v>
      </c>
      <c r="D218" s="308" t="s">
        <v>634</v>
      </c>
      <c r="E218" s="308" t="s">
        <v>635</v>
      </c>
      <c r="F218" s="310"/>
      <c r="G218" s="310"/>
      <c r="H218" s="310"/>
      <c r="I218" s="310"/>
      <c r="J218" s="309">
        <v>148</v>
      </c>
      <c r="K218" s="312" t="s">
        <v>310</v>
      </c>
      <c r="L218" s="308" t="str">
        <f>_xlfn.CONCAT("From 2010-2018, electricity exports in ",'Supporting Data'!$A$6," ",IF('Supporting Data'!$N$6 &lt; 0,"declined","increased")," by ",'Supporting Data'!$N$6,"%.")</f>
        <v>From 2010-2018, electricity exports in New Mexico declined by -46%.</v>
      </c>
      <c r="M218" s="278"/>
      <c r="N218" s="293" t="s">
        <v>2196</v>
      </c>
      <c r="O218" s="293"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2" t="s">
        <v>2197</v>
      </c>
      <c r="Q218" s="292" t="s">
        <v>332</v>
      </c>
      <c r="R218" s="292" t="str">
        <f t="shared" si="18"/>
        <v xml:space="preserve"> </v>
      </c>
      <c r="S218" s="291"/>
      <c r="T218" s="291" t="str">
        <f t="shared" si="16"/>
        <v>From 2010-2018, electricity exports in New Mexico declined by -46%.</v>
      </c>
      <c r="U218" s="30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row>
    <row r="219" spans="1:21" s="292" customFormat="1" ht="87" x14ac:dyDescent="0.35">
      <c r="A219" s="292" t="s">
        <v>2195</v>
      </c>
      <c r="B219" s="278"/>
      <c r="C219" s="292" t="s">
        <v>575</v>
      </c>
      <c r="D219" s="292" t="s">
        <v>642</v>
      </c>
      <c r="E219" s="292" t="str">
        <f>E220</f>
        <v>Percent Change in Electricity Imports</v>
      </c>
      <c r="M219" s="278"/>
      <c r="N219" s="293" t="s">
        <v>2196</v>
      </c>
      <c r="O219" s="293"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1" t="s">
        <v>2197</v>
      </c>
      <c r="Q219" s="291" t="s">
        <v>310</v>
      </c>
      <c r="S219" s="291" t="str">
        <f t="shared" si="17"/>
        <v/>
      </c>
      <c r="T219" s="291" t="str">
        <f t="shared" si="16"/>
        <v/>
      </c>
      <c r="U219" s="304"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row>
    <row r="220" spans="1:21" x14ac:dyDescent="0.35">
      <c r="A220" s="276" t="s">
        <v>2198</v>
      </c>
      <c r="C220" s="183" t="s">
        <v>575</v>
      </c>
      <c r="D220" s="183" t="s">
        <v>642</v>
      </c>
      <c r="E220" s="183" t="s">
        <v>643</v>
      </c>
      <c r="F220" s="185" t="s">
        <v>578</v>
      </c>
      <c r="G220" s="185"/>
      <c r="H220" s="185" t="s">
        <v>579</v>
      </c>
      <c r="I220" s="192"/>
      <c r="J220" s="184">
        <v>149</v>
      </c>
      <c r="K220" s="185" t="s">
        <v>310</v>
      </c>
      <c r="L220" s="299" t="str">
        <f>_xlfn.CONCAT("From 2010-2018, electricity exports in ",'Supporting Data'!$A$6," ",IF('Supporting Data'!$M$6 &lt; 0,"declined","increased")," by ",'Supporting Data'!$M$6,"%.")</f>
        <v>From 2010-2018, electricity exports in New Mexico declined by -90%.</v>
      </c>
      <c r="N220" s="210" t="s">
        <v>2196</v>
      </c>
      <c r="O220" s="210"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89" t="s">
        <v>2197</v>
      </c>
      <c r="Q220" s="289" t="s">
        <v>310</v>
      </c>
      <c r="R220" s="289" t="str">
        <f t="shared" ref="R220:R237" si="19">H220&amp;" "&amp;I220</f>
        <v xml:space="preserve">Hard Coal </v>
      </c>
      <c r="S220" s="289" t="str">
        <f t="shared" si="17"/>
        <v>//**Hard Coal : **</v>
      </c>
      <c r="T220" s="276" t="str">
        <f t="shared" si="16"/>
        <v>//**Hard Coal : **From 2010-2018, electricity exports in New Mexico declined by -90%.</v>
      </c>
    </row>
    <row r="221" spans="1:21" x14ac:dyDescent="0.35">
      <c r="A221" s="276" t="s">
        <v>2198</v>
      </c>
      <c r="C221" s="190" t="s">
        <v>575</v>
      </c>
      <c r="D221" s="190" t="s">
        <v>642</v>
      </c>
      <c r="E221" s="190" t="s">
        <v>643</v>
      </c>
      <c r="F221" s="192" t="s">
        <v>585</v>
      </c>
      <c r="G221" s="185"/>
      <c r="H221" s="192" t="s">
        <v>586</v>
      </c>
      <c r="I221" s="192"/>
      <c r="J221" s="184">
        <v>526</v>
      </c>
      <c r="K221" s="185" t="s">
        <v>310</v>
      </c>
      <c r="L221" s="194" t="str">
        <f>$L$220</f>
        <v>From 2010-2018, electricity exports in New Mexico declined by -90%.</v>
      </c>
      <c r="N221" s="210" t="s">
        <v>2196</v>
      </c>
      <c r="O221" s="210"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89" t="s">
        <v>2197</v>
      </c>
      <c r="Q221" s="289" t="s">
        <v>310</v>
      </c>
      <c r="R221" s="289" t="str">
        <f t="shared" si="19"/>
        <v xml:space="preserve">Natural Gas Nonpeaker </v>
      </c>
      <c r="S221" s="289" t="str">
        <f t="shared" si="17"/>
        <v>//**Natural Gas Nonpeaker : **</v>
      </c>
      <c r="T221" s="276" t="str">
        <f t="shared" si="16"/>
        <v>//**Natural Gas Nonpeaker : **From 2010-2018, electricity exports in New Mexico declined by -90%.</v>
      </c>
    </row>
    <row r="222" spans="1:21" x14ac:dyDescent="0.35">
      <c r="A222" s="276" t="s">
        <v>2198</v>
      </c>
      <c r="C222" s="190" t="s">
        <v>575</v>
      </c>
      <c r="D222" s="190" t="s">
        <v>642</v>
      </c>
      <c r="E222" s="190" t="s">
        <v>643</v>
      </c>
      <c r="F222" s="192" t="s">
        <v>588</v>
      </c>
      <c r="G222" s="185"/>
      <c r="H222" s="192" t="s">
        <v>589</v>
      </c>
      <c r="I222" s="192"/>
      <c r="J222" s="184">
        <v>527</v>
      </c>
      <c r="K222" s="185" t="s">
        <v>310</v>
      </c>
      <c r="L222" s="194" t="str">
        <f t="shared" ref="L222:L229" si="20">$L$220</f>
        <v>From 2010-2018, electricity exports in New Mexico declined by -90%.</v>
      </c>
      <c r="N222" s="210" t="s">
        <v>2196</v>
      </c>
      <c r="O222" s="210"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89" t="s">
        <v>2197</v>
      </c>
      <c r="Q222" s="289" t="s">
        <v>310</v>
      </c>
      <c r="R222" s="289" t="str">
        <f t="shared" si="19"/>
        <v xml:space="preserve">Nuclear </v>
      </c>
      <c r="S222" s="289" t="str">
        <f t="shared" si="17"/>
        <v>//**Nuclear : **</v>
      </c>
      <c r="T222" s="276" t="str">
        <f t="shared" si="16"/>
        <v>//**Nuclear : **From 2010-2018, electricity exports in New Mexico declined by -90%.</v>
      </c>
    </row>
    <row r="223" spans="1:21" x14ac:dyDescent="0.35">
      <c r="A223" s="276" t="s">
        <v>2198</v>
      </c>
      <c r="C223" s="190" t="s">
        <v>575</v>
      </c>
      <c r="D223" s="190" t="s">
        <v>642</v>
      </c>
      <c r="E223" s="190" t="s">
        <v>643</v>
      </c>
      <c r="F223" s="192" t="s">
        <v>591</v>
      </c>
      <c r="G223" s="185"/>
      <c r="H223" s="192" t="s">
        <v>592</v>
      </c>
      <c r="I223" s="192"/>
      <c r="J223" s="184">
        <v>528</v>
      </c>
      <c r="K223" s="185" t="s">
        <v>310</v>
      </c>
      <c r="L223" s="194" t="str">
        <f t="shared" si="20"/>
        <v>From 2010-2018, electricity exports in New Mexico declined by -90%.</v>
      </c>
      <c r="N223" s="210" t="s">
        <v>2196</v>
      </c>
      <c r="O223" s="210"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89" t="s">
        <v>2197</v>
      </c>
      <c r="Q223" s="289" t="s">
        <v>310</v>
      </c>
      <c r="R223" s="289" t="str">
        <f t="shared" si="19"/>
        <v xml:space="preserve">Hydro </v>
      </c>
      <c r="S223" s="289" t="str">
        <f t="shared" si="17"/>
        <v>//**Hydro : **</v>
      </c>
      <c r="T223" s="276" t="str">
        <f t="shared" si="16"/>
        <v>//**Hydro : **From 2010-2018, electricity exports in New Mexico declined by -90%.</v>
      </c>
    </row>
    <row r="224" spans="1:21" x14ac:dyDescent="0.35">
      <c r="A224" s="276" t="s">
        <v>2198</v>
      </c>
      <c r="C224" s="190" t="s">
        <v>575</v>
      </c>
      <c r="D224" s="190" t="s">
        <v>642</v>
      </c>
      <c r="E224" s="190" t="s">
        <v>643</v>
      </c>
      <c r="F224" s="192" t="s">
        <v>594</v>
      </c>
      <c r="G224" s="185"/>
      <c r="H224" s="192" t="s">
        <v>595</v>
      </c>
      <c r="I224" s="192"/>
      <c r="J224" s="184">
        <v>529</v>
      </c>
      <c r="K224" s="185" t="s">
        <v>310</v>
      </c>
      <c r="L224" s="194" t="str">
        <f t="shared" si="20"/>
        <v>From 2010-2018, electricity exports in New Mexico declined by -90%.</v>
      </c>
      <c r="N224" s="210" t="s">
        <v>2196</v>
      </c>
      <c r="O224" s="210"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89" t="s">
        <v>2197</v>
      </c>
      <c r="Q224" s="289" t="s">
        <v>310</v>
      </c>
      <c r="R224" s="289" t="str">
        <f t="shared" si="19"/>
        <v xml:space="preserve">Onshore Wind </v>
      </c>
      <c r="S224" s="289" t="str">
        <f t="shared" si="17"/>
        <v>//**Onshore Wind : **</v>
      </c>
      <c r="T224" s="276" t="str">
        <f t="shared" si="16"/>
        <v>//**Onshore Wind : **From 2010-2018, electricity exports in New Mexico declined by -90%.</v>
      </c>
    </row>
    <row r="225" spans="1:21" x14ac:dyDescent="0.35">
      <c r="A225" s="276" t="s">
        <v>2198</v>
      </c>
      <c r="C225" s="190" t="s">
        <v>575</v>
      </c>
      <c r="D225" s="190" t="s">
        <v>642</v>
      </c>
      <c r="E225" s="190" t="s">
        <v>643</v>
      </c>
      <c r="F225" s="192" t="s">
        <v>596</v>
      </c>
      <c r="G225" s="185"/>
      <c r="H225" s="192" t="s">
        <v>597</v>
      </c>
      <c r="I225" s="192"/>
      <c r="J225" s="184">
        <v>530</v>
      </c>
      <c r="K225" s="185" t="s">
        <v>310</v>
      </c>
      <c r="L225" s="194" t="str">
        <f t="shared" si="20"/>
        <v>From 2010-2018, electricity exports in New Mexico declined by -90%.</v>
      </c>
      <c r="N225" s="210" t="s">
        <v>2196</v>
      </c>
      <c r="O225" s="210"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89" t="s">
        <v>2197</v>
      </c>
      <c r="Q225" s="289" t="s">
        <v>310</v>
      </c>
      <c r="R225" s="289" t="str">
        <f t="shared" si="19"/>
        <v xml:space="preserve">Solar PV </v>
      </c>
      <c r="S225" s="289" t="str">
        <f t="shared" si="17"/>
        <v>//**Solar PV : **</v>
      </c>
      <c r="T225" s="276" t="str">
        <f t="shared" si="16"/>
        <v>//**Solar PV : **From 2010-2018, electricity exports in New Mexico declined by -90%.</v>
      </c>
    </row>
    <row r="226" spans="1:21" x14ac:dyDescent="0.35">
      <c r="A226" s="276" t="s">
        <v>2198</v>
      </c>
      <c r="C226" s="190" t="s">
        <v>575</v>
      </c>
      <c r="D226" s="190" t="s">
        <v>642</v>
      </c>
      <c r="E226" s="190" t="s">
        <v>643</v>
      </c>
      <c r="F226" s="192" t="s">
        <v>598</v>
      </c>
      <c r="G226" s="185"/>
      <c r="H226" s="192" t="s">
        <v>599</v>
      </c>
      <c r="I226" s="192"/>
      <c r="J226" s="184">
        <v>531</v>
      </c>
      <c r="K226" s="185" t="s">
        <v>332</v>
      </c>
      <c r="L226" s="187"/>
      <c r="N226" s="210" t="s">
        <v>2196</v>
      </c>
      <c r="O226" s="210"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89" t="s">
        <v>2197</v>
      </c>
      <c r="Q226" s="289" t="s">
        <v>310</v>
      </c>
      <c r="R226" s="289" t="str">
        <f t="shared" si="19"/>
        <v xml:space="preserve">Solar Thermal </v>
      </c>
      <c r="S226" s="289" t="str">
        <f t="shared" si="17"/>
        <v>//**Solar Thermal : **</v>
      </c>
      <c r="T226" s="276" t="str">
        <f t="shared" si="16"/>
        <v/>
      </c>
    </row>
    <row r="227" spans="1:21" x14ac:dyDescent="0.35">
      <c r="A227" s="276" t="s">
        <v>2198</v>
      </c>
      <c r="C227" s="190" t="s">
        <v>575</v>
      </c>
      <c r="D227" s="190" t="s">
        <v>642</v>
      </c>
      <c r="E227" s="190" t="s">
        <v>643</v>
      </c>
      <c r="F227" s="192" t="s">
        <v>600</v>
      </c>
      <c r="G227" s="185"/>
      <c r="H227" s="192" t="s">
        <v>601</v>
      </c>
      <c r="I227" s="192"/>
      <c r="J227" s="184">
        <v>532</v>
      </c>
      <c r="K227" s="185" t="s">
        <v>310</v>
      </c>
      <c r="L227" s="194" t="str">
        <f t="shared" si="20"/>
        <v>From 2010-2018, electricity exports in New Mexico declined by -90%.</v>
      </c>
      <c r="N227" s="210" t="s">
        <v>2196</v>
      </c>
      <c r="O227" s="210"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89" t="s">
        <v>2197</v>
      </c>
      <c r="Q227" s="289" t="s">
        <v>310</v>
      </c>
      <c r="R227" s="289" t="str">
        <f t="shared" si="19"/>
        <v xml:space="preserve">Biomass </v>
      </c>
      <c r="S227" s="289" t="str">
        <f t="shared" si="17"/>
        <v>//**Biomass : **</v>
      </c>
      <c r="T227" s="276" t="str">
        <f t="shared" si="16"/>
        <v>//**Biomass : **From 2010-2018, electricity exports in New Mexico declined by -90%.</v>
      </c>
    </row>
    <row r="228" spans="1:21" x14ac:dyDescent="0.35">
      <c r="A228" s="276" t="s">
        <v>2198</v>
      </c>
      <c r="C228" s="190" t="s">
        <v>575</v>
      </c>
      <c r="D228" s="190" t="s">
        <v>642</v>
      </c>
      <c r="E228" s="190" t="s">
        <v>643</v>
      </c>
      <c r="F228" s="192" t="s">
        <v>602</v>
      </c>
      <c r="G228" s="185"/>
      <c r="H228" s="192" t="s">
        <v>603</v>
      </c>
      <c r="I228" s="192"/>
      <c r="J228" s="184">
        <v>533</v>
      </c>
      <c r="K228" s="185" t="s">
        <v>332</v>
      </c>
      <c r="L228" s="187"/>
      <c r="N228" s="210" t="s">
        <v>2196</v>
      </c>
      <c r="O228" s="210"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89" t="s">
        <v>2197</v>
      </c>
      <c r="Q228" s="289" t="s">
        <v>310</v>
      </c>
      <c r="R228" s="289" t="str">
        <f t="shared" si="19"/>
        <v xml:space="preserve">Geothermal </v>
      </c>
      <c r="S228" s="289" t="str">
        <f t="shared" si="17"/>
        <v>//**Geothermal : **</v>
      </c>
      <c r="T228" s="276" t="str">
        <f t="shared" si="16"/>
        <v/>
      </c>
    </row>
    <row r="229" spans="1:21" x14ac:dyDescent="0.35">
      <c r="A229" s="276" t="s">
        <v>2198</v>
      </c>
      <c r="C229" s="190" t="s">
        <v>575</v>
      </c>
      <c r="D229" s="190" t="s">
        <v>642</v>
      </c>
      <c r="E229" s="190" t="s">
        <v>643</v>
      </c>
      <c r="F229" s="192" t="s">
        <v>604</v>
      </c>
      <c r="G229" s="185"/>
      <c r="H229" s="192" t="s">
        <v>605</v>
      </c>
      <c r="I229" s="192"/>
      <c r="J229" s="184">
        <v>534</v>
      </c>
      <c r="K229" s="185" t="s">
        <v>310</v>
      </c>
      <c r="L229" s="194" t="str">
        <f t="shared" si="20"/>
        <v>From 2010-2018, electricity exports in New Mexico declined by -90%.</v>
      </c>
      <c r="N229" s="210" t="s">
        <v>2196</v>
      </c>
      <c r="O229" s="210"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89" t="s">
        <v>2197</v>
      </c>
      <c r="Q229" s="289" t="s">
        <v>310</v>
      </c>
      <c r="R229" s="289" t="str">
        <f t="shared" si="19"/>
        <v xml:space="preserve">Petroleum </v>
      </c>
      <c r="S229" s="289" t="str">
        <f t="shared" si="17"/>
        <v>//**Petroleum : **</v>
      </c>
      <c r="T229" s="276" t="str">
        <f t="shared" si="16"/>
        <v>//**Petroleum : **From 2010-2018, electricity exports in New Mexico declined by -90%.</v>
      </c>
    </row>
    <row r="230" spans="1:21" x14ac:dyDescent="0.35">
      <c r="A230" s="276" t="s">
        <v>2198</v>
      </c>
      <c r="C230" s="190" t="s">
        <v>575</v>
      </c>
      <c r="D230" s="190" t="s">
        <v>642</v>
      </c>
      <c r="E230" s="190" t="s">
        <v>643</v>
      </c>
      <c r="F230" s="192" t="s">
        <v>606</v>
      </c>
      <c r="G230" s="185"/>
      <c r="H230" s="192" t="s">
        <v>607</v>
      </c>
      <c r="I230" s="192"/>
      <c r="J230" s="184">
        <v>535</v>
      </c>
      <c r="K230" s="185" t="s">
        <v>332</v>
      </c>
      <c r="L230" s="187"/>
      <c r="N230" s="210" t="s">
        <v>2196</v>
      </c>
      <c r="O230" s="210"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89" t="s">
        <v>2197</v>
      </c>
      <c r="Q230" s="289" t="s">
        <v>310</v>
      </c>
      <c r="R230" s="289" t="str">
        <f t="shared" si="19"/>
        <v xml:space="preserve">Natural Gas Peaker </v>
      </c>
      <c r="S230" s="289" t="str">
        <f t="shared" si="17"/>
        <v>//**Natural Gas Peaker : **</v>
      </c>
      <c r="T230" s="276" t="str">
        <f t="shared" si="16"/>
        <v/>
      </c>
    </row>
    <row r="231" spans="1:21" x14ac:dyDescent="0.35">
      <c r="A231" s="276" t="s">
        <v>2198</v>
      </c>
      <c r="C231" s="190" t="s">
        <v>575</v>
      </c>
      <c r="D231" s="190" t="s">
        <v>642</v>
      </c>
      <c r="E231" s="190" t="s">
        <v>643</v>
      </c>
      <c r="F231" s="192" t="s">
        <v>608</v>
      </c>
      <c r="G231" s="185"/>
      <c r="H231" s="192" t="s">
        <v>609</v>
      </c>
      <c r="I231" s="192"/>
      <c r="J231" s="184">
        <v>536</v>
      </c>
      <c r="K231" s="185" t="s">
        <v>332</v>
      </c>
      <c r="L231" s="187"/>
      <c r="N231" s="210" t="s">
        <v>2196</v>
      </c>
      <c r="O231" s="210"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89" t="s">
        <v>2197</v>
      </c>
      <c r="Q231" s="289" t="s">
        <v>310</v>
      </c>
      <c r="R231" s="289" t="str">
        <f t="shared" si="19"/>
        <v xml:space="preserve">Lignite </v>
      </c>
      <c r="S231" s="289" t="str">
        <f t="shared" si="17"/>
        <v>//**Lignite : **</v>
      </c>
      <c r="T231" s="276" t="str">
        <f t="shared" si="16"/>
        <v/>
      </c>
    </row>
    <row r="232" spans="1:21" x14ac:dyDescent="0.35">
      <c r="A232" s="276" t="s">
        <v>2198</v>
      </c>
      <c r="C232" s="190" t="s">
        <v>575</v>
      </c>
      <c r="D232" s="190" t="s">
        <v>642</v>
      </c>
      <c r="E232" s="190" t="s">
        <v>643</v>
      </c>
      <c r="F232" s="192" t="s">
        <v>611</v>
      </c>
      <c r="G232" s="185"/>
      <c r="H232" s="192" t="s">
        <v>612</v>
      </c>
      <c r="I232" s="192"/>
      <c r="J232" s="184">
        <v>537</v>
      </c>
      <c r="K232" s="185" t="s">
        <v>332</v>
      </c>
      <c r="L232" s="187"/>
      <c r="N232" s="210" t="s">
        <v>2196</v>
      </c>
      <c r="O232" s="210"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89" t="s">
        <v>2197</v>
      </c>
      <c r="Q232" s="289" t="s">
        <v>310</v>
      </c>
      <c r="R232" s="289" t="str">
        <f t="shared" si="19"/>
        <v xml:space="preserve">Offshore Wind </v>
      </c>
      <c r="S232" s="289" t="str">
        <f t="shared" si="17"/>
        <v>//**Offshore Wind : **</v>
      </c>
      <c r="T232" s="276" t="str">
        <f t="shared" si="16"/>
        <v/>
      </c>
    </row>
    <row r="233" spans="1:21" x14ac:dyDescent="0.35">
      <c r="A233" s="276" t="s">
        <v>2198</v>
      </c>
      <c r="C233" s="190" t="s">
        <v>575</v>
      </c>
      <c r="D233" s="190" t="s">
        <v>642</v>
      </c>
      <c r="E233" s="190" t="s">
        <v>643</v>
      </c>
      <c r="F233" s="192" t="s">
        <v>613</v>
      </c>
      <c r="G233" s="185"/>
      <c r="H233" s="192" t="s">
        <v>614</v>
      </c>
      <c r="I233" s="192"/>
      <c r="J233" s="184">
        <v>538</v>
      </c>
      <c r="K233" s="185" t="s">
        <v>332</v>
      </c>
      <c r="L233" s="187"/>
      <c r="N233" s="210" t="s">
        <v>2196</v>
      </c>
      <c r="O233" s="210"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89" t="s">
        <v>2197</v>
      </c>
      <c r="Q233" s="289" t="s">
        <v>310</v>
      </c>
      <c r="R233" s="289" t="str">
        <f t="shared" si="19"/>
        <v xml:space="preserve">Crude Oil </v>
      </c>
      <c r="S233" s="289" t="str">
        <f t="shared" si="17"/>
        <v>//**Crude Oil : **</v>
      </c>
      <c r="T233" s="276" t="str">
        <f t="shared" si="16"/>
        <v/>
      </c>
    </row>
    <row r="234" spans="1:21" x14ac:dyDescent="0.35">
      <c r="A234" s="276" t="s">
        <v>2198</v>
      </c>
      <c r="C234" s="190" t="s">
        <v>575</v>
      </c>
      <c r="D234" s="190" t="s">
        <v>642</v>
      </c>
      <c r="E234" s="190" t="s">
        <v>643</v>
      </c>
      <c r="F234" s="192" t="s">
        <v>615</v>
      </c>
      <c r="G234" s="185"/>
      <c r="H234" s="192" t="s">
        <v>616</v>
      </c>
      <c r="I234" s="192"/>
      <c r="J234" s="184">
        <v>539</v>
      </c>
      <c r="K234" s="185" t="s">
        <v>332</v>
      </c>
      <c r="L234" s="187"/>
      <c r="N234" s="210" t="s">
        <v>2196</v>
      </c>
      <c r="O234" s="210"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89" t="s">
        <v>2197</v>
      </c>
      <c r="Q234" s="289" t="s">
        <v>310</v>
      </c>
      <c r="R234" s="289" t="str">
        <f t="shared" si="19"/>
        <v xml:space="preserve">Heavy or Residual Fuel Oil </v>
      </c>
      <c r="S234" s="289" t="str">
        <f t="shared" si="17"/>
        <v>//**Heavy or Residual Fuel Oil : **</v>
      </c>
      <c r="T234" s="276" t="str">
        <f t="shared" si="16"/>
        <v/>
      </c>
    </row>
    <row r="235" spans="1:21" x14ac:dyDescent="0.35">
      <c r="A235" s="276" t="s">
        <v>2198</v>
      </c>
      <c r="C235" s="190" t="s">
        <v>575</v>
      </c>
      <c r="D235" s="190" t="s">
        <v>642</v>
      </c>
      <c r="E235" s="190" t="s">
        <v>643</v>
      </c>
      <c r="F235" s="192" t="s">
        <v>617</v>
      </c>
      <c r="G235" s="185"/>
      <c r="H235" s="192" t="s">
        <v>618</v>
      </c>
      <c r="I235" s="192"/>
      <c r="J235" s="184">
        <v>540</v>
      </c>
      <c r="K235" s="185" t="s">
        <v>332</v>
      </c>
      <c r="L235" s="187"/>
      <c r="N235" s="210" t="s">
        <v>2196</v>
      </c>
      <c r="O235" s="210"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89" t="s">
        <v>2197</v>
      </c>
      <c r="Q235" s="289" t="s">
        <v>310</v>
      </c>
      <c r="R235" s="289" t="str">
        <f t="shared" si="19"/>
        <v xml:space="preserve">Municipal Solid Waste </v>
      </c>
      <c r="S235" s="289" t="str">
        <f t="shared" si="17"/>
        <v>//**Municipal Solid Waste : **</v>
      </c>
      <c r="T235" s="276" t="str">
        <f t="shared" si="16"/>
        <v/>
      </c>
    </row>
    <row r="236" spans="1:21" s="292" customFormat="1" x14ac:dyDescent="0.35">
      <c r="A236" s="292" t="s">
        <v>2195</v>
      </c>
      <c r="B236" s="278"/>
      <c r="C236" s="311" t="s">
        <v>575</v>
      </c>
      <c r="D236" s="311" t="s">
        <v>647</v>
      </c>
      <c r="E236" s="311" t="s">
        <v>648</v>
      </c>
      <c r="F236" s="312"/>
      <c r="G236" s="312"/>
      <c r="H236" s="312"/>
      <c r="I236" s="312"/>
      <c r="J236" s="324">
        <v>619</v>
      </c>
      <c r="K236" s="312" t="s">
        <v>332</v>
      </c>
      <c r="L236" s="313"/>
      <c r="M236" s="278"/>
      <c r="N236" s="293" t="s">
        <v>2196</v>
      </c>
      <c r="O236" s="295">
        <f>INDEX('Standard Descriptions'!$E:$E,MATCH(Guidance!E236,'Standard Descriptions'!$C:$C,0))</f>
        <v>0</v>
      </c>
      <c r="P236" s="292" t="s">
        <v>2197</v>
      </c>
      <c r="Q236" s="292" t="s">
        <v>332</v>
      </c>
      <c r="R236" s="292" t="str">
        <f t="shared" si="19"/>
        <v xml:space="preserve"> </v>
      </c>
      <c r="S236" s="291"/>
      <c r="T236" s="291" t="str">
        <f t="shared" si="16"/>
        <v/>
      </c>
      <c r="U236" s="304" t="str">
        <f>N236&amp;O236</f>
        <v>**Description:**0</v>
      </c>
    </row>
    <row r="237" spans="1:21" s="292" customFormat="1" ht="43.5" x14ac:dyDescent="0.35">
      <c r="A237" s="292" t="s">
        <v>2195</v>
      </c>
      <c r="B237" s="278"/>
      <c r="C237" s="311" t="s">
        <v>575</v>
      </c>
      <c r="D237" s="311" t="s">
        <v>650</v>
      </c>
      <c r="E237" s="311" t="s">
        <v>651</v>
      </c>
      <c r="F237" s="312"/>
      <c r="G237" s="312"/>
      <c r="H237" s="312"/>
      <c r="I237" s="312"/>
      <c r="J237" s="324">
        <v>30</v>
      </c>
      <c r="K237" s="312" t="s">
        <v>310</v>
      </c>
      <c r="L237" s="311" t="str">
        <f>_xlfn.CONCAT("For ",'Supporting Data'!$A$6,", a 100% setting provides for an additional ",'Supporting Data'!$AU$6," MW of demand response capacity in 2050 (on top of a BAU quantity of ",'Supporting Data'!$AT$6," MW).")</f>
        <v>For New Mexico, a 100% setting provides for an additional 284 MW of demand response capacity in 2050 (on top of a BAU quantity of 92 MW).</v>
      </c>
      <c r="M237" s="278"/>
      <c r="N237" s="293" t="s">
        <v>2196</v>
      </c>
      <c r="O237" s="293"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2" t="s">
        <v>2197</v>
      </c>
      <c r="Q237" s="292" t="s">
        <v>332</v>
      </c>
      <c r="R237" s="292" t="str">
        <f t="shared" si="19"/>
        <v xml:space="preserve"> </v>
      </c>
      <c r="S237" s="291"/>
      <c r="T237" s="291" t="str">
        <f t="shared" si="16"/>
        <v>For New Mexico, a 100% setting provides for an additional 284 MW of demand response capacity in 2050 (on top of a BAU quantity of 92 MW).</v>
      </c>
      <c r="U237" s="30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row>
    <row r="238" spans="1:21" s="292" customFormat="1" ht="43.5" x14ac:dyDescent="0.35">
      <c r="A238" s="292" t="s">
        <v>2195</v>
      </c>
      <c r="B238" s="278"/>
      <c r="C238" s="292" t="s">
        <v>575</v>
      </c>
      <c r="D238" s="292" t="s">
        <v>656</v>
      </c>
      <c r="E238" s="292" t="str">
        <f>E239</f>
        <v>Annual Additional Capacity Retired due to Early Retirement Policy</v>
      </c>
      <c r="M238" s="278"/>
      <c r="N238" s="294" t="s">
        <v>2196</v>
      </c>
      <c r="O238" s="294" t="str">
        <f>INDEX('Standard Descriptions'!$E:$E,MATCH(Guidance!E238,'Standard Descriptions'!$C:$C,0))</f>
        <v xml:space="preserve"> This policy causes the specified quantity of otherwise non-retiring capacity of the selected type(s) to be retired each year. // </v>
      </c>
      <c r="P238" s="292" t="s">
        <v>2197</v>
      </c>
      <c r="Q238" s="292" t="s">
        <v>310</v>
      </c>
      <c r="T238" s="292" t="str">
        <f t="shared" si="16"/>
        <v/>
      </c>
      <c r="U238" s="30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row>
    <row r="239" spans="1:21" x14ac:dyDescent="0.35">
      <c r="A239" s="276" t="s">
        <v>2198</v>
      </c>
      <c r="C239" s="182" t="s">
        <v>575</v>
      </c>
      <c r="D239" s="182" t="s">
        <v>656</v>
      </c>
      <c r="E239" s="182" t="s">
        <v>657</v>
      </c>
      <c r="F239" s="185" t="s">
        <v>578</v>
      </c>
      <c r="G239" s="185"/>
      <c r="H239" s="185" t="s">
        <v>579</v>
      </c>
      <c r="I239" s="185"/>
      <c r="J239" s="43">
        <v>31</v>
      </c>
      <c r="K239" s="185" t="s">
        <v>310</v>
      </c>
      <c r="L239" s="298" t="str">
        <f>_xlfn.CONCAT("The EIA projects that ", 'Supporting Data'!$A$6, " will retire ",'Supporting Data'!$Q$6, " MW of coal by 2050. ",'Supporting Data'!$A$6, " currently has ", 'Supporting Data'!$X$6, " MW of coal capacity.")</f>
        <v>The EIA projects that New Mexico will retire 0 MW of coal by 2050. New Mexico currently has 2640 MW of coal capacity.</v>
      </c>
      <c r="N239" s="210" t="s">
        <v>2196</v>
      </c>
      <c r="O239" s="210" t="str">
        <f>INDEX('Standard Descriptions'!$E:$E,MATCH(Guidance!E239,'Standard Descriptions'!$C:$C,0))</f>
        <v xml:space="preserve"> This policy causes the specified quantity of otherwise non-retiring capacity of the selected type(s) to be retired each year. // </v>
      </c>
      <c r="P239" s="289" t="s">
        <v>2197</v>
      </c>
      <c r="Q239" s="289" t="s">
        <v>310</v>
      </c>
      <c r="R239" s="289" t="str">
        <f t="shared" ref="R239:R257" si="21">H239&amp;" "&amp;I239</f>
        <v xml:space="preserve">Hard Coal </v>
      </c>
      <c r="S239" s="289" t="str">
        <f t="shared" si="17"/>
        <v>//**Hard Coal : **</v>
      </c>
      <c r="T239" s="276" t="str">
        <f t="shared" si="16"/>
        <v>//**Hard Coal : **The EIA projects that New Mexico will retire 0 MW of coal by 2050. New Mexico currently has 2640 MW of coal capacity.</v>
      </c>
    </row>
    <row r="240" spans="1:21" x14ac:dyDescent="0.35">
      <c r="A240" s="276" t="s">
        <v>2198</v>
      </c>
      <c r="C240" s="190" t="s">
        <v>575</v>
      </c>
      <c r="D240" s="190" t="s">
        <v>656</v>
      </c>
      <c r="E240" s="190" t="s">
        <v>657</v>
      </c>
      <c r="F240" s="192" t="s">
        <v>585</v>
      </c>
      <c r="G240" s="185"/>
      <c r="H240" s="192" t="s">
        <v>586</v>
      </c>
      <c r="I240" s="185"/>
      <c r="J240" s="43">
        <v>620</v>
      </c>
      <c r="K240" s="185" t="s">
        <v>310</v>
      </c>
      <c r="L240" s="298"/>
      <c r="N240" s="210" t="s">
        <v>2196</v>
      </c>
      <c r="O240" s="210" t="str">
        <f>INDEX('Standard Descriptions'!$E:$E,MATCH(Guidance!E240,'Standard Descriptions'!$C:$C,0))</f>
        <v xml:space="preserve"> This policy causes the specified quantity of otherwise non-retiring capacity of the selected type(s) to be retired each year. // </v>
      </c>
      <c r="P240" s="289" t="s">
        <v>2197</v>
      </c>
      <c r="Q240" s="289" t="s">
        <v>310</v>
      </c>
      <c r="R240" s="289" t="str">
        <f t="shared" si="21"/>
        <v xml:space="preserve">Natural Gas Nonpeaker </v>
      </c>
      <c r="S240" s="289" t="str">
        <f t="shared" si="17"/>
        <v>//**Natural Gas Nonpeaker : **</v>
      </c>
      <c r="T240" s="276" t="str">
        <f t="shared" si="16"/>
        <v>//**Natural Gas Nonpeaker : **</v>
      </c>
    </row>
    <row r="241" spans="1:21" x14ac:dyDescent="0.35">
      <c r="A241" s="276" t="s">
        <v>2198</v>
      </c>
      <c r="C241" s="190" t="s">
        <v>575</v>
      </c>
      <c r="D241" s="190" t="s">
        <v>656</v>
      </c>
      <c r="E241" s="190" t="s">
        <v>657</v>
      </c>
      <c r="F241" s="192" t="s">
        <v>588</v>
      </c>
      <c r="G241" s="185"/>
      <c r="H241" s="192" t="s">
        <v>589</v>
      </c>
      <c r="I241" s="185"/>
      <c r="J241" s="43">
        <v>32</v>
      </c>
      <c r="K241" s="185" t="s">
        <v>310</v>
      </c>
      <c r="L241" s="298"/>
      <c r="N241" s="210" t="s">
        <v>2196</v>
      </c>
      <c r="O241" s="210" t="str">
        <f>INDEX('Standard Descriptions'!$E:$E,MATCH(Guidance!E241,'Standard Descriptions'!$C:$C,0))</f>
        <v xml:space="preserve"> This policy causes the specified quantity of otherwise non-retiring capacity of the selected type(s) to be retired each year. // </v>
      </c>
      <c r="P241" s="289" t="s">
        <v>2197</v>
      </c>
      <c r="Q241" s="289" t="s">
        <v>310</v>
      </c>
      <c r="R241" s="289" t="str">
        <f t="shared" si="21"/>
        <v xml:space="preserve">Nuclear </v>
      </c>
      <c r="S241" s="289" t="str">
        <f t="shared" si="17"/>
        <v>//**Nuclear : **</v>
      </c>
      <c r="T241" s="276" t="str">
        <f t="shared" si="16"/>
        <v>//**Nuclear : **</v>
      </c>
    </row>
    <row r="242" spans="1:21" x14ac:dyDescent="0.35">
      <c r="A242" s="276" t="s">
        <v>2198</v>
      </c>
      <c r="C242" s="190" t="s">
        <v>575</v>
      </c>
      <c r="D242" s="190" t="s">
        <v>656</v>
      </c>
      <c r="E242" s="190" t="s">
        <v>657</v>
      </c>
      <c r="F242" s="192" t="s">
        <v>591</v>
      </c>
      <c r="G242" s="185"/>
      <c r="H242" s="192" t="s">
        <v>592</v>
      </c>
      <c r="I242" s="185"/>
      <c r="J242" s="43">
        <v>621</v>
      </c>
      <c r="K242" s="185" t="s">
        <v>332</v>
      </c>
      <c r="L242" s="187"/>
      <c r="N242" s="210" t="s">
        <v>2196</v>
      </c>
      <c r="O242" s="210" t="str">
        <f>INDEX('Standard Descriptions'!$E:$E,MATCH(Guidance!E242,'Standard Descriptions'!$C:$C,0))</f>
        <v xml:space="preserve"> This policy causes the specified quantity of otherwise non-retiring capacity of the selected type(s) to be retired each year. // </v>
      </c>
      <c r="P242" s="289" t="s">
        <v>2197</v>
      </c>
      <c r="Q242" s="289" t="s">
        <v>310</v>
      </c>
      <c r="R242" s="289" t="str">
        <f t="shared" si="21"/>
        <v xml:space="preserve">Hydro </v>
      </c>
      <c r="S242" s="289" t="str">
        <f t="shared" si="17"/>
        <v>//**Hydro : **</v>
      </c>
      <c r="T242" s="276" t="str">
        <f t="shared" si="16"/>
        <v/>
      </c>
    </row>
    <row r="243" spans="1:21" x14ac:dyDescent="0.35">
      <c r="A243" s="276" t="s">
        <v>2198</v>
      </c>
      <c r="C243" s="190" t="s">
        <v>575</v>
      </c>
      <c r="D243" s="190" t="s">
        <v>656</v>
      </c>
      <c r="E243" s="190" t="s">
        <v>657</v>
      </c>
      <c r="F243" s="192" t="s">
        <v>594</v>
      </c>
      <c r="G243" s="185"/>
      <c r="H243" s="192" t="s">
        <v>595</v>
      </c>
      <c r="I243" s="185"/>
      <c r="J243" s="43">
        <v>622</v>
      </c>
      <c r="K243" s="185" t="s">
        <v>332</v>
      </c>
      <c r="L243" s="187"/>
      <c r="N243" s="210" t="s">
        <v>2196</v>
      </c>
      <c r="O243" s="210" t="str">
        <f>INDEX('Standard Descriptions'!$E:$E,MATCH(Guidance!E243,'Standard Descriptions'!$C:$C,0))</f>
        <v xml:space="preserve"> This policy causes the specified quantity of otherwise non-retiring capacity of the selected type(s) to be retired each year. // </v>
      </c>
      <c r="P243" s="289" t="s">
        <v>2197</v>
      </c>
      <c r="Q243" s="289" t="s">
        <v>310</v>
      </c>
      <c r="R243" s="289" t="str">
        <f t="shared" si="21"/>
        <v xml:space="preserve">Onshore Wind </v>
      </c>
      <c r="S243" s="289" t="str">
        <f t="shared" si="17"/>
        <v>//**Onshore Wind : **</v>
      </c>
      <c r="T243" s="276" t="str">
        <f t="shared" si="16"/>
        <v/>
      </c>
    </row>
    <row r="244" spans="1:21" x14ac:dyDescent="0.35">
      <c r="A244" s="276" t="s">
        <v>2198</v>
      </c>
      <c r="C244" s="190" t="s">
        <v>575</v>
      </c>
      <c r="D244" s="190" t="s">
        <v>656</v>
      </c>
      <c r="E244" s="190" t="s">
        <v>657</v>
      </c>
      <c r="F244" s="192" t="s">
        <v>596</v>
      </c>
      <c r="G244" s="185"/>
      <c r="H244" s="192" t="s">
        <v>597</v>
      </c>
      <c r="I244" s="185"/>
      <c r="J244" s="43">
        <v>623</v>
      </c>
      <c r="K244" s="185" t="s">
        <v>332</v>
      </c>
      <c r="L244" s="187"/>
      <c r="N244" s="210" t="s">
        <v>2196</v>
      </c>
      <c r="O244" s="210" t="str">
        <f>INDEX('Standard Descriptions'!$E:$E,MATCH(Guidance!E244,'Standard Descriptions'!$C:$C,0))</f>
        <v xml:space="preserve"> This policy causes the specified quantity of otherwise non-retiring capacity of the selected type(s) to be retired each year. // </v>
      </c>
      <c r="P244" s="289" t="s">
        <v>2197</v>
      </c>
      <c r="Q244" s="289" t="s">
        <v>310</v>
      </c>
      <c r="R244" s="289" t="str">
        <f t="shared" si="21"/>
        <v xml:space="preserve">Solar PV </v>
      </c>
      <c r="S244" s="289" t="str">
        <f t="shared" si="17"/>
        <v>//**Solar PV : **</v>
      </c>
      <c r="T244" s="276" t="str">
        <f t="shared" si="16"/>
        <v/>
      </c>
    </row>
    <row r="245" spans="1:21" x14ac:dyDescent="0.35">
      <c r="A245" s="276" t="s">
        <v>2198</v>
      </c>
      <c r="C245" s="190" t="s">
        <v>575</v>
      </c>
      <c r="D245" s="190" t="s">
        <v>656</v>
      </c>
      <c r="E245" s="190" t="s">
        <v>657</v>
      </c>
      <c r="F245" s="192" t="s">
        <v>598</v>
      </c>
      <c r="G245" s="185"/>
      <c r="H245" s="192" t="s">
        <v>599</v>
      </c>
      <c r="I245" s="185"/>
      <c r="J245" s="43">
        <v>624</v>
      </c>
      <c r="K245" s="185" t="s">
        <v>332</v>
      </c>
      <c r="L245" s="187"/>
      <c r="N245" s="210" t="s">
        <v>2196</v>
      </c>
      <c r="O245" s="210" t="str">
        <f>INDEX('Standard Descriptions'!$E:$E,MATCH(Guidance!E245,'Standard Descriptions'!$C:$C,0))</f>
        <v xml:space="preserve"> This policy causes the specified quantity of otherwise non-retiring capacity of the selected type(s) to be retired each year. // </v>
      </c>
      <c r="P245" s="289" t="s">
        <v>2197</v>
      </c>
      <c r="Q245" s="289" t="s">
        <v>310</v>
      </c>
      <c r="R245" s="289" t="str">
        <f t="shared" si="21"/>
        <v xml:space="preserve">Solar Thermal </v>
      </c>
      <c r="S245" s="289" t="str">
        <f t="shared" si="17"/>
        <v>//**Solar Thermal : **</v>
      </c>
      <c r="T245" s="276" t="str">
        <f t="shared" si="16"/>
        <v/>
      </c>
    </row>
    <row r="246" spans="1:21" x14ac:dyDescent="0.35">
      <c r="A246" s="276" t="s">
        <v>2198</v>
      </c>
      <c r="C246" s="190" t="s">
        <v>575</v>
      </c>
      <c r="D246" s="190" t="s">
        <v>656</v>
      </c>
      <c r="E246" s="190" t="s">
        <v>657</v>
      </c>
      <c r="F246" s="192" t="s">
        <v>600</v>
      </c>
      <c r="G246" s="185"/>
      <c r="H246" s="192" t="s">
        <v>601</v>
      </c>
      <c r="I246" s="185"/>
      <c r="J246" s="43">
        <v>625</v>
      </c>
      <c r="K246" s="185" t="s">
        <v>332</v>
      </c>
      <c r="L246" s="298" t="str">
        <f>_xlfn.CONCAT("The EIA projects that ",'Supporting Data'!$A$6," will retire ",'Supporting Data'!$T$6," MW of biomass capacity by 2050. ",'Supporting Data'!$A$6," currently has ", 'Supporting Data'!$AE$6, " MW of biomass capacity.")</f>
        <v>The EIA projects that New Mexico will retire 0 MW of biomass capacity by 2050. New Mexico currently has 5 MW of biomass capacity.</v>
      </c>
      <c r="N246" s="210" t="s">
        <v>2196</v>
      </c>
      <c r="O246" s="210" t="str">
        <f>INDEX('Standard Descriptions'!$E:$E,MATCH(Guidance!E246,'Standard Descriptions'!$C:$C,0))</f>
        <v xml:space="preserve"> This policy causes the specified quantity of otherwise non-retiring capacity of the selected type(s) to be retired each year. // </v>
      </c>
      <c r="P246" s="289" t="s">
        <v>2197</v>
      </c>
      <c r="Q246" s="289" t="s">
        <v>310</v>
      </c>
      <c r="R246" s="289" t="str">
        <f t="shared" si="21"/>
        <v xml:space="preserve">Biomass </v>
      </c>
      <c r="S246" s="289" t="str">
        <f t="shared" si="17"/>
        <v>//**Biomass : **</v>
      </c>
      <c r="T246" s="276" t="str">
        <f t="shared" si="16"/>
        <v/>
      </c>
    </row>
    <row r="247" spans="1:21" x14ac:dyDescent="0.35">
      <c r="A247" s="276" t="s">
        <v>2198</v>
      </c>
      <c r="C247" s="190" t="s">
        <v>575</v>
      </c>
      <c r="D247" s="190" t="s">
        <v>656</v>
      </c>
      <c r="E247" s="190" t="s">
        <v>657</v>
      </c>
      <c r="F247" s="192" t="s">
        <v>602</v>
      </c>
      <c r="G247" s="185"/>
      <c r="H247" s="192" t="s">
        <v>603</v>
      </c>
      <c r="I247" s="185"/>
      <c r="J247" s="43">
        <v>626</v>
      </c>
      <c r="K247" s="185" t="s">
        <v>332</v>
      </c>
      <c r="L247" s="187"/>
      <c r="N247" s="210" t="s">
        <v>2196</v>
      </c>
      <c r="O247" s="210" t="str">
        <f>INDEX('Standard Descriptions'!$E:$E,MATCH(Guidance!E247,'Standard Descriptions'!$C:$C,0))</f>
        <v xml:space="preserve"> This policy causes the specified quantity of otherwise non-retiring capacity of the selected type(s) to be retired each year. // </v>
      </c>
      <c r="P247" s="289" t="s">
        <v>2197</v>
      </c>
      <c r="Q247" s="289" t="s">
        <v>310</v>
      </c>
      <c r="R247" s="289" t="str">
        <f t="shared" si="21"/>
        <v xml:space="preserve">Geothermal </v>
      </c>
      <c r="S247" s="289" t="str">
        <f t="shared" si="17"/>
        <v>//**Geothermal : **</v>
      </c>
      <c r="T247" s="276" t="str">
        <f t="shared" si="16"/>
        <v/>
      </c>
    </row>
    <row r="248" spans="1:21" x14ac:dyDescent="0.35">
      <c r="A248" s="276" t="s">
        <v>2198</v>
      </c>
      <c r="C248" s="190" t="s">
        <v>575</v>
      </c>
      <c r="D248" s="190" t="s">
        <v>656</v>
      </c>
      <c r="E248" s="190" t="s">
        <v>657</v>
      </c>
      <c r="F248" s="192" t="s">
        <v>604</v>
      </c>
      <c r="G248" s="185"/>
      <c r="H248" s="192" t="s">
        <v>605</v>
      </c>
      <c r="I248" s="185"/>
      <c r="J248" s="43">
        <v>627</v>
      </c>
      <c r="K248" s="185" t="s">
        <v>332</v>
      </c>
      <c r="L248" s="298" t="str">
        <f>_xlfn.CONCAT("The EIA projects that ",'Supporting Data'!$A$6," will retire ",'Supporting Data'!$U$6," MW of petroleum capacity by 2050. ",'Supporting Data'!$A$6," currently has ", 'Supporting Data'!$AG$6, " MW of petroleum capacity.")</f>
        <v>The EIA projects that New Mexico will retire 0 MW of petroleum capacity by 2050. New Mexico currently has 19 MW of petroleum capacity.</v>
      </c>
      <c r="N248" s="210" t="s">
        <v>2196</v>
      </c>
      <c r="O248" s="210" t="str">
        <f>INDEX('Standard Descriptions'!$E:$E,MATCH(Guidance!E248,'Standard Descriptions'!$C:$C,0))</f>
        <v xml:space="preserve"> This policy causes the specified quantity of otherwise non-retiring capacity of the selected type(s) to be retired each year. // </v>
      </c>
      <c r="P248" s="289" t="s">
        <v>2197</v>
      </c>
      <c r="Q248" s="289" t="s">
        <v>310</v>
      </c>
      <c r="R248" s="289" t="str">
        <f t="shared" si="21"/>
        <v xml:space="preserve">Petroleum </v>
      </c>
      <c r="S248" s="289" t="str">
        <f t="shared" si="17"/>
        <v>//**Petroleum : **</v>
      </c>
      <c r="T248" s="276" t="str">
        <f t="shared" si="16"/>
        <v/>
      </c>
    </row>
    <row r="249" spans="1:21" x14ac:dyDescent="0.35">
      <c r="A249" s="276" t="s">
        <v>2198</v>
      </c>
      <c r="C249" s="190" t="s">
        <v>575</v>
      </c>
      <c r="D249" s="190" t="s">
        <v>656</v>
      </c>
      <c r="E249" s="190" t="s">
        <v>657</v>
      </c>
      <c r="F249" s="192" t="s">
        <v>606</v>
      </c>
      <c r="G249" s="185"/>
      <c r="H249" s="192" t="s">
        <v>607</v>
      </c>
      <c r="I249" s="185"/>
      <c r="J249" s="43">
        <v>628</v>
      </c>
      <c r="K249" s="185" t="s">
        <v>310</v>
      </c>
      <c r="L249" s="298" t="str">
        <f>_xlfn.CONCAT("The EIA projects that ",'Supporting Data'!$A$6," will retire ",'Supporting Data'!$V$6," MW of natural gas peaker capacity by 2050. ",'Supporting Data'!$A$6," currently has ", 'Supporting Data'!$AH$6, " MW of natural gas peaker capacity.")</f>
        <v>The EIA projects that New Mexico will retire 0 MW of natural gas peaker capacity by 2050. New Mexico currently has 1792 MW of natural gas peaker capacity.</v>
      </c>
      <c r="N249" s="210" t="s">
        <v>2196</v>
      </c>
      <c r="O249" s="210" t="str">
        <f>INDEX('Standard Descriptions'!$E:$E,MATCH(Guidance!E249,'Standard Descriptions'!$C:$C,0))</f>
        <v xml:space="preserve"> This policy causes the specified quantity of otherwise non-retiring capacity of the selected type(s) to be retired each year. // </v>
      </c>
      <c r="P249" s="289" t="s">
        <v>2197</v>
      </c>
      <c r="Q249" s="289" t="s">
        <v>310</v>
      </c>
      <c r="R249" s="289" t="str">
        <f t="shared" si="21"/>
        <v xml:space="preserve">Natural Gas Peaker </v>
      </c>
      <c r="S249" s="289" t="str">
        <f t="shared" si="17"/>
        <v>//**Natural Gas Peaker : **</v>
      </c>
      <c r="T249" s="276" t="str">
        <f t="shared" si="16"/>
        <v>//**Natural Gas Peaker : **The EIA projects that New Mexico will retire 0 MW of natural gas peaker capacity by 2050. New Mexico currently has 1792 MW of natural gas peaker capacity.</v>
      </c>
    </row>
    <row r="250" spans="1:21" x14ac:dyDescent="0.35">
      <c r="A250" s="276" t="s">
        <v>2198</v>
      </c>
      <c r="C250" s="190" t="s">
        <v>575</v>
      </c>
      <c r="D250" s="190" t="s">
        <v>656</v>
      </c>
      <c r="E250" s="190" t="s">
        <v>657</v>
      </c>
      <c r="F250" s="192" t="s">
        <v>608</v>
      </c>
      <c r="G250" s="185"/>
      <c r="H250" s="192" t="s">
        <v>609</v>
      </c>
      <c r="I250" s="185"/>
      <c r="J250" s="43">
        <v>590</v>
      </c>
      <c r="K250" s="185" t="s">
        <v>310</v>
      </c>
      <c r="L250" s="298"/>
      <c r="N250" s="210" t="s">
        <v>2196</v>
      </c>
      <c r="O250" s="210" t="str">
        <f>INDEX('Standard Descriptions'!$E:$E,MATCH(Guidance!E250,'Standard Descriptions'!$C:$C,0))</f>
        <v xml:space="preserve"> This policy causes the specified quantity of otherwise non-retiring capacity of the selected type(s) to be retired each year. // </v>
      </c>
      <c r="P250" s="289" t="s">
        <v>2197</v>
      </c>
      <c r="Q250" s="289" t="s">
        <v>310</v>
      </c>
      <c r="R250" s="289" t="str">
        <f t="shared" si="21"/>
        <v xml:space="preserve">Lignite </v>
      </c>
      <c r="S250" s="289" t="str">
        <f t="shared" si="17"/>
        <v>//**Lignite : **</v>
      </c>
      <c r="T250" s="276" t="str">
        <f t="shared" si="16"/>
        <v>//**Lignite : **</v>
      </c>
    </row>
    <row r="251" spans="1:21" x14ac:dyDescent="0.35">
      <c r="A251" s="276" t="s">
        <v>2198</v>
      </c>
      <c r="C251" s="190" t="s">
        <v>575</v>
      </c>
      <c r="D251" s="190" t="s">
        <v>656</v>
      </c>
      <c r="E251" s="190" t="s">
        <v>657</v>
      </c>
      <c r="F251" s="192" t="s">
        <v>611</v>
      </c>
      <c r="G251" s="185"/>
      <c r="H251" s="192" t="s">
        <v>612</v>
      </c>
      <c r="I251" s="185"/>
      <c r="J251" s="43">
        <v>629</v>
      </c>
      <c r="K251" s="185" t="s">
        <v>332</v>
      </c>
      <c r="L251" s="187"/>
      <c r="N251" s="210" t="s">
        <v>2196</v>
      </c>
      <c r="O251" s="210" t="str">
        <f>INDEX('Standard Descriptions'!$E:$E,MATCH(Guidance!E251,'Standard Descriptions'!$C:$C,0))</f>
        <v xml:space="preserve"> This policy causes the specified quantity of otherwise non-retiring capacity of the selected type(s) to be retired each year. // </v>
      </c>
      <c r="P251" s="289" t="s">
        <v>2197</v>
      </c>
      <c r="Q251" s="289" t="s">
        <v>310</v>
      </c>
      <c r="R251" s="289" t="str">
        <f t="shared" si="21"/>
        <v xml:space="preserve">Offshore Wind </v>
      </c>
      <c r="S251" s="289" t="str">
        <f t="shared" si="17"/>
        <v>//**Offshore Wind : **</v>
      </c>
      <c r="T251" s="276" t="str">
        <f t="shared" si="16"/>
        <v/>
      </c>
    </row>
    <row r="252" spans="1:21" x14ac:dyDescent="0.35">
      <c r="A252" s="276" t="s">
        <v>2198</v>
      </c>
      <c r="C252" s="190" t="s">
        <v>575</v>
      </c>
      <c r="D252" s="190" t="s">
        <v>656</v>
      </c>
      <c r="E252" s="190" t="s">
        <v>657</v>
      </c>
      <c r="F252" s="192" t="s">
        <v>613</v>
      </c>
      <c r="G252" s="185"/>
      <c r="H252" s="192" t="s">
        <v>614</v>
      </c>
      <c r="I252" s="185"/>
      <c r="J252" s="43">
        <v>630</v>
      </c>
      <c r="K252" s="185" t="s">
        <v>332</v>
      </c>
      <c r="L252" s="187"/>
      <c r="N252" s="210" t="s">
        <v>2196</v>
      </c>
      <c r="O252" s="210" t="str">
        <f>INDEX('Standard Descriptions'!$E:$E,MATCH(Guidance!E252,'Standard Descriptions'!$C:$C,0))</f>
        <v xml:space="preserve"> This policy causes the specified quantity of otherwise non-retiring capacity of the selected type(s) to be retired each year. // </v>
      </c>
      <c r="P252" s="289" t="s">
        <v>2197</v>
      </c>
      <c r="Q252" s="289" t="s">
        <v>310</v>
      </c>
      <c r="R252" s="289" t="str">
        <f t="shared" si="21"/>
        <v xml:space="preserve">Crude Oil </v>
      </c>
      <c r="S252" s="289" t="str">
        <f t="shared" si="17"/>
        <v>//**Crude Oil : **</v>
      </c>
      <c r="T252" s="276" t="str">
        <f t="shared" si="16"/>
        <v/>
      </c>
    </row>
    <row r="253" spans="1:21" x14ac:dyDescent="0.35">
      <c r="A253" s="276" t="s">
        <v>2198</v>
      </c>
      <c r="C253" s="190" t="s">
        <v>575</v>
      </c>
      <c r="D253" s="190" t="s">
        <v>656</v>
      </c>
      <c r="E253" s="190" t="s">
        <v>657</v>
      </c>
      <c r="F253" s="192" t="s">
        <v>615</v>
      </c>
      <c r="G253" s="185"/>
      <c r="H253" s="192" t="s">
        <v>616</v>
      </c>
      <c r="I253" s="185"/>
      <c r="J253" s="43">
        <v>631</v>
      </c>
      <c r="K253" s="185" t="s">
        <v>332</v>
      </c>
      <c r="L253" s="187"/>
      <c r="N253" s="210" t="s">
        <v>2196</v>
      </c>
      <c r="O253" s="210" t="str">
        <f>INDEX('Standard Descriptions'!$E:$E,MATCH(Guidance!E253,'Standard Descriptions'!$C:$C,0))</f>
        <v xml:space="preserve"> This policy causes the specified quantity of otherwise non-retiring capacity of the selected type(s) to be retired each year. // </v>
      </c>
      <c r="P253" s="289" t="s">
        <v>2197</v>
      </c>
      <c r="Q253" s="289" t="s">
        <v>310</v>
      </c>
      <c r="R253" s="289" t="str">
        <f t="shared" si="21"/>
        <v xml:space="preserve">Heavy or Residual Fuel Oil </v>
      </c>
      <c r="S253" s="289" t="str">
        <f t="shared" si="17"/>
        <v>//**Heavy or Residual Fuel Oil : **</v>
      </c>
      <c r="T253" s="276" t="str">
        <f t="shared" si="16"/>
        <v/>
      </c>
    </row>
    <row r="254" spans="1:21" x14ac:dyDescent="0.35">
      <c r="A254" s="276" t="s">
        <v>2198</v>
      </c>
      <c r="C254" s="190" t="s">
        <v>575</v>
      </c>
      <c r="D254" s="190" t="s">
        <v>656</v>
      </c>
      <c r="E254" s="190" t="s">
        <v>657</v>
      </c>
      <c r="F254" s="192" t="s">
        <v>617</v>
      </c>
      <c r="G254" s="185"/>
      <c r="H254" s="192" t="s">
        <v>618</v>
      </c>
      <c r="I254" s="185"/>
      <c r="J254" s="43">
        <v>632</v>
      </c>
      <c r="K254" s="185" t="s">
        <v>332</v>
      </c>
      <c r="L254" s="187"/>
      <c r="N254" s="210" t="s">
        <v>2196</v>
      </c>
      <c r="O254" s="210" t="str">
        <f>INDEX('Standard Descriptions'!$E:$E,MATCH(Guidance!E254,'Standard Descriptions'!$C:$C,0))</f>
        <v xml:space="preserve"> This policy causes the specified quantity of otherwise non-retiring capacity of the selected type(s) to be retired each year. // </v>
      </c>
      <c r="P254" s="289" t="s">
        <v>2197</v>
      </c>
      <c r="Q254" s="289" t="s">
        <v>310</v>
      </c>
      <c r="R254" s="289" t="str">
        <f t="shared" si="21"/>
        <v xml:space="preserve">Municipal Solid Waste </v>
      </c>
      <c r="S254" s="289" t="str">
        <f t="shared" si="17"/>
        <v>//**Municipal Solid Waste : **</v>
      </c>
      <c r="T254" s="276" t="str">
        <f t="shared" si="16"/>
        <v/>
      </c>
    </row>
    <row r="255" spans="1:21" s="292" customFormat="1" ht="43.5" x14ac:dyDescent="0.35">
      <c r="A255" s="292" t="s">
        <v>2195</v>
      </c>
      <c r="B255" s="278"/>
      <c r="C255" s="311" t="s">
        <v>575</v>
      </c>
      <c r="D255" s="311" t="s">
        <v>666</v>
      </c>
      <c r="E255" s="311" t="s">
        <v>667</v>
      </c>
      <c r="F255" s="312"/>
      <c r="G255" s="312"/>
      <c r="H255" s="312"/>
      <c r="I255" s="312"/>
      <c r="J255" s="324">
        <v>33</v>
      </c>
      <c r="K255" s="312" t="s">
        <v>310</v>
      </c>
      <c r="L255" s="311"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M255" s="278"/>
      <c r="N255" s="293" t="s">
        <v>2196</v>
      </c>
      <c r="O255" s="293" t="str">
        <f>INDEX('Standard Descriptions'!$E:$E,MATCH(Guidance!E255,'Standard Descriptions'!$C:$C,0))</f>
        <v xml:space="preserve"> This policy causes grid-scale electricity storage from chemical batteries to increase above the amount predicted in the BAU Scenario. // </v>
      </c>
      <c r="P255" s="292" t="s">
        <v>2197</v>
      </c>
      <c r="Q255" s="292" t="s">
        <v>332</v>
      </c>
      <c r="R255" s="292" t="str">
        <f t="shared" si="21"/>
        <v xml:space="preserve"> </v>
      </c>
      <c r="S255" s="291"/>
      <c r="T255" s="291" t="str">
        <f t="shared" si="16"/>
        <v>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U255" s="304" t="str">
        <f>N255&amp;O255&amp;P255&amp;T255</f>
        <v>**Description:** This policy causes grid-scale electricity storage from chemical batteries to increase above the amount predicted in the BAU Scenario. // **Guidance for setting values: **In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row>
    <row r="256" spans="1:21" s="292" customFormat="1" ht="43.5" x14ac:dyDescent="0.35">
      <c r="A256" s="292" t="s">
        <v>2195</v>
      </c>
      <c r="B256" s="278"/>
      <c r="C256" s="311" t="s">
        <v>575</v>
      </c>
      <c r="D256" s="311" t="s">
        <v>672</v>
      </c>
      <c r="E256" s="311" t="s">
        <v>673</v>
      </c>
      <c r="F256" s="312"/>
      <c r="G256" s="312"/>
      <c r="H256" s="312"/>
      <c r="I256" s="312"/>
      <c r="J256" s="324">
        <v>34</v>
      </c>
      <c r="K256" s="312" t="s">
        <v>310</v>
      </c>
      <c r="L256" s="313" t="s">
        <v>2320</v>
      </c>
      <c r="M256" s="278"/>
      <c r="N256" s="293" t="s">
        <v>2196</v>
      </c>
      <c r="O256" s="293"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2" t="s">
        <v>2197</v>
      </c>
      <c r="Q256" s="292" t="s">
        <v>332</v>
      </c>
      <c r="R256" s="292" t="str">
        <f t="shared" si="21"/>
        <v xml:space="preserve"> </v>
      </c>
      <c r="S256" s="291"/>
      <c r="T256" s="291" t="str">
        <f t="shared" si="16"/>
        <v xml:space="preserve"> NREL's Renewable Electricity Futures study suggest that the most economical method of achieving 50% renewables penetration involves building 21% new transmission capacity.</v>
      </c>
      <c r="U256" s="30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2" customFormat="1" x14ac:dyDescent="0.35">
      <c r="A257" s="292" t="s">
        <v>2195</v>
      </c>
      <c r="B257" s="278"/>
      <c r="C257" s="292" t="s">
        <v>575</v>
      </c>
      <c r="D257" s="292" t="s">
        <v>682</v>
      </c>
      <c r="E257" s="292" t="s">
        <v>683</v>
      </c>
      <c r="F257" s="292" t="s">
        <v>578</v>
      </c>
      <c r="H257" s="292" t="s">
        <v>579</v>
      </c>
      <c r="J257" s="292">
        <v>860</v>
      </c>
      <c r="K257" s="292" t="s">
        <v>332</v>
      </c>
      <c r="M257" s="278"/>
      <c r="N257" s="293" t="s">
        <v>2196</v>
      </c>
      <c r="O257" s="293" t="str">
        <f>INDEX('Standard Descriptions'!$E:$E,MATCH(Guidance!E257,'Standard Descriptions'!$C:$C,0))</f>
        <v xml:space="preserve"> This policy uses an alternative retirement schedule for existing capacity of the selected type(s). // </v>
      </c>
      <c r="P257" s="292" t="s">
        <v>2197</v>
      </c>
      <c r="Q257" s="292" t="s">
        <v>332</v>
      </c>
      <c r="R257" s="292" t="str">
        <f t="shared" si="21"/>
        <v xml:space="preserve">Hard Coal </v>
      </c>
      <c r="S257" s="291" t="str">
        <f t="shared" si="17"/>
        <v>//**Hard Coal : **</v>
      </c>
      <c r="T257" s="291" t="str">
        <f t="shared" si="16"/>
        <v/>
      </c>
      <c r="U257" s="304" t="str">
        <f>N257&amp;O257&amp;L257</f>
        <v xml:space="preserve">**Description:** This policy uses an alternative retirement schedule for existing capacity of the selected type(s). // </v>
      </c>
    </row>
    <row r="258" spans="1:21" s="292" customFormat="1" ht="29" x14ac:dyDescent="0.35">
      <c r="A258" s="292" t="s">
        <v>2195</v>
      </c>
      <c r="B258" s="278"/>
      <c r="C258" s="292" t="s">
        <v>575</v>
      </c>
      <c r="D258" s="292" t="s">
        <v>684</v>
      </c>
      <c r="E258" s="292" t="s">
        <v>685</v>
      </c>
      <c r="M258" s="278"/>
      <c r="N258" s="293" t="s">
        <v>2196</v>
      </c>
      <c r="O258" s="293"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1" t="s">
        <v>2197</v>
      </c>
      <c r="Q258" s="291" t="s">
        <v>310</v>
      </c>
      <c r="S258" s="291" t="str">
        <f t="shared" si="17"/>
        <v/>
      </c>
      <c r="T258" s="291" t="str">
        <f t="shared" si="16"/>
        <v/>
      </c>
      <c r="U258" s="304"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6" t="s">
        <v>2198</v>
      </c>
      <c r="C259" s="276" t="s">
        <v>575</v>
      </c>
      <c r="D259" s="276" t="s">
        <v>684</v>
      </c>
      <c r="E259" s="276" t="s">
        <v>685</v>
      </c>
      <c r="F259" s="276" t="s">
        <v>585</v>
      </c>
      <c r="H259" s="276" t="s">
        <v>586</v>
      </c>
      <c r="J259" s="276">
        <v>861</v>
      </c>
      <c r="K259" s="276" t="s">
        <v>332</v>
      </c>
      <c r="N259" s="210" t="s">
        <v>2196</v>
      </c>
      <c r="O259" s="210"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89" t="s">
        <v>2197</v>
      </c>
      <c r="Q259" s="289" t="s">
        <v>310</v>
      </c>
      <c r="R259" s="289" t="str">
        <f t="shared" ref="R259:R291" si="22">H259&amp;" "&amp;I259</f>
        <v xml:space="preserve">Natural Gas Nonpeaker </v>
      </c>
      <c r="S259" s="289" t="str">
        <f t="shared" si="17"/>
        <v>//**Natural Gas Nonpeaker : **</v>
      </c>
      <c r="T259" s="276" t="str">
        <f t="shared" si="16"/>
        <v/>
      </c>
    </row>
    <row r="260" spans="1:21" x14ac:dyDescent="0.35">
      <c r="A260" s="276" t="s">
        <v>2198</v>
      </c>
      <c r="C260" s="276" t="s">
        <v>575</v>
      </c>
      <c r="D260" s="276" t="s">
        <v>684</v>
      </c>
      <c r="E260" s="276" t="s">
        <v>685</v>
      </c>
      <c r="F260" s="276" t="s">
        <v>588</v>
      </c>
      <c r="H260" s="276" t="s">
        <v>589</v>
      </c>
      <c r="J260" s="276">
        <v>862</v>
      </c>
      <c r="K260" s="276" t="s">
        <v>332</v>
      </c>
      <c r="N260" s="210" t="s">
        <v>2196</v>
      </c>
      <c r="O260" s="210"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89" t="s">
        <v>2197</v>
      </c>
      <c r="Q260" s="289" t="s">
        <v>310</v>
      </c>
      <c r="R260" s="289" t="str">
        <f t="shared" si="22"/>
        <v xml:space="preserve">Nuclear </v>
      </c>
      <c r="S260" s="289" t="str">
        <f t="shared" si="17"/>
        <v>//**Nuclear : **</v>
      </c>
      <c r="T260" s="276" t="str">
        <f t="shared" ref="T260:T323" si="23">IF(K260="Yes",S260&amp;L260,"")</f>
        <v/>
      </c>
    </row>
    <row r="261" spans="1:21" x14ac:dyDescent="0.35">
      <c r="A261" s="276" t="s">
        <v>2198</v>
      </c>
      <c r="C261" s="276" t="s">
        <v>575</v>
      </c>
      <c r="D261" s="276" t="s">
        <v>684</v>
      </c>
      <c r="E261" s="276" t="s">
        <v>685</v>
      </c>
      <c r="F261" s="276" t="s">
        <v>591</v>
      </c>
      <c r="H261" s="276" t="s">
        <v>592</v>
      </c>
      <c r="J261" s="276">
        <v>863</v>
      </c>
      <c r="K261" s="276" t="s">
        <v>332</v>
      </c>
      <c r="N261" s="210" t="s">
        <v>2196</v>
      </c>
      <c r="O261" s="210"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89" t="s">
        <v>2197</v>
      </c>
      <c r="Q261" s="289" t="s">
        <v>310</v>
      </c>
      <c r="R261" s="289" t="str">
        <f t="shared" si="22"/>
        <v xml:space="preserve">Hydro </v>
      </c>
      <c r="S261" s="289" t="str">
        <f t="shared" ref="S261:S310" si="24">IF(R261="","","//**"&amp;R261&amp;": **")</f>
        <v>//**Hydro : **</v>
      </c>
      <c r="T261" s="276" t="str">
        <f t="shared" si="23"/>
        <v/>
      </c>
    </row>
    <row r="262" spans="1:21" x14ac:dyDescent="0.35">
      <c r="A262" s="276" t="s">
        <v>2198</v>
      </c>
      <c r="C262" s="276" t="s">
        <v>575</v>
      </c>
      <c r="D262" s="276" t="s">
        <v>684</v>
      </c>
      <c r="E262" s="276" t="s">
        <v>685</v>
      </c>
      <c r="F262" s="276" t="s">
        <v>594</v>
      </c>
      <c r="H262" s="276" t="s">
        <v>595</v>
      </c>
      <c r="J262" s="276">
        <v>864</v>
      </c>
      <c r="K262" s="276" t="s">
        <v>332</v>
      </c>
      <c r="N262" s="210" t="s">
        <v>2196</v>
      </c>
      <c r="O262" s="210"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89" t="s">
        <v>2197</v>
      </c>
      <c r="Q262" s="289" t="s">
        <v>310</v>
      </c>
      <c r="R262" s="289" t="str">
        <f t="shared" si="22"/>
        <v xml:space="preserve">Onshore Wind </v>
      </c>
      <c r="S262" s="289" t="str">
        <f t="shared" si="24"/>
        <v>//**Onshore Wind : **</v>
      </c>
      <c r="T262" s="276" t="str">
        <f t="shared" si="23"/>
        <v/>
      </c>
    </row>
    <row r="263" spans="1:21" x14ac:dyDescent="0.35">
      <c r="A263" s="276" t="s">
        <v>2198</v>
      </c>
      <c r="C263" s="276" t="s">
        <v>575</v>
      </c>
      <c r="D263" s="276" t="s">
        <v>684</v>
      </c>
      <c r="E263" s="276" t="s">
        <v>685</v>
      </c>
      <c r="F263" s="276" t="s">
        <v>596</v>
      </c>
      <c r="H263" s="276" t="s">
        <v>597</v>
      </c>
      <c r="J263" s="276">
        <v>865</v>
      </c>
      <c r="K263" s="276" t="s">
        <v>332</v>
      </c>
      <c r="N263" s="210" t="s">
        <v>2196</v>
      </c>
      <c r="O263" s="210"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89" t="s">
        <v>2197</v>
      </c>
      <c r="Q263" s="289" t="s">
        <v>310</v>
      </c>
      <c r="R263" s="289" t="str">
        <f t="shared" si="22"/>
        <v xml:space="preserve">Solar PV </v>
      </c>
      <c r="S263" s="289" t="str">
        <f t="shared" si="24"/>
        <v>//**Solar PV : **</v>
      </c>
      <c r="T263" s="276" t="str">
        <f t="shared" si="23"/>
        <v/>
      </c>
    </row>
    <row r="264" spans="1:21" x14ac:dyDescent="0.35">
      <c r="A264" s="276" t="s">
        <v>2198</v>
      </c>
      <c r="C264" s="276" t="s">
        <v>575</v>
      </c>
      <c r="D264" s="276" t="s">
        <v>684</v>
      </c>
      <c r="E264" s="276" t="s">
        <v>685</v>
      </c>
      <c r="F264" s="276" t="s">
        <v>598</v>
      </c>
      <c r="H264" s="276" t="s">
        <v>599</v>
      </c>
      <c r="J264" s="276">
        <v>866</v>
      </c>
      <c r="K264" s="276" t="s">
        <v>332</v>
      </c>
      <c r="N264" s="210" t="s">
        <v>2196</v>
      </c>
      <c r="O264" s="210"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89" t="s">
        <v>2197</v>
      </c>
      <c r="Q264" s="289" t="s">
        <v>310</v>
      </c>
      <c r="R264" s="289" t="str">
        <f t="shared" si="22"/>
        <v xml:space="preserve">Solar Thermal </v>
      </c>
      <c r="S264" s="289" t="str">
        <f t="shared" si="24"/>
        <v>//**Solar Thermal : **</v>
      </c>
      <c r="T264" s="276" t="str">
        <f t="shared" si="23"/>
        <v/>
      </c>
    </row>
    <row r="265" spans="1:21" x14ac:dyDescent="0.35">
      <c r="A265" s="276" t="s">
        <v>2198</v>
      </c>
      <c r="C265" s="276" t="s">
        <v>575</v>
      </c>
      <c r="D265" s="276" t="s">
        <v>684</v>
      </c>
      <c r="E265" s="276" t="s">
        <v>685</v>
      </c>
      <c r="F265" s="276" t="s">
        <v>600</v>
      </c>
      <c r="H265" s="276" t="s">
        <v>601</v>
      </c>
      <c r="J265" s="276">
        <v>867</v>
      </c>
      <c r="K265" s="276" t="s">
        <v>332</v>
      </c>
      <c r="N265" s="210" t="s">
        <v>2196</v>
      </c>
      <c r="O265" s="210"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89" t="s">
        <v>2197</v>
      </c>
      <c r="Q265" s="289" t="s">
        <v>310</v>
      </c>
      <c r="R265" s="289" t="str">
        <f t="shared" si="22"/>
        <v xml:space="preserve">Biomass </v>
      </c>
      <c r="S265" s="289" t="str">
        <f t="shared" si="24"/>
        <v>//**Biomass : **</v>
      </c>
      <c r="T265" s="276" t="str">
        <f t="shared" si="23"/>
        <v/>
      </c>
    </row>
    <row r="266" spans="1:21" x14ac:dyDescent="0.35">
      <c r="A266" s="276" t="s">
        <v>2198</v>
      </c>
      <c r="C266" s="276" t="s">
        <v>575</v>
      </c>
      <c r="D266" s="276" t="s">
        <v>684</v>
      </c>
      <c r="E266" s="276" t="s">
        <v>685</v>
      </c>
      <c r="F266" s="276" t="s">
        <v>602</v>
      </c>
      <c r="H266" s="276" t="s">
        <v>603</v>
      </c>
      <c r="J266" s="276">
        <v>868</v>
      </c>
      <c r="K266" s="276" t="s">
        <v>332</v>
      </c>
      <c r="N266" s="210" t="s">
        <v>2196</v>
      </c>
      <c r="O266" s="210"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89" t="s">
        <v>2197</v>
      </c>
      <c r="Q266" s="289" t="s">
        <v>310</v>
      </c>
      <c r="R266" s="289" t="str">
        <f t="shared" si="22"/>
        <v xml:space="preserve">Geothermal </v>
      </c>
      <c r="S266" s="289" t="str">
        <f t="shared" si="24"/>
        <v>//**Geothermal : **</v>
      </c>
      <c r="T266" s="276" t="str">
        <f t="shared" si="23"/>
        <v/>
      </c>
    </row>
    <row r="267" spans="1:21" x14ac:dyDescent="0.35">
      <c r="A267" s="276" t="s">
        <v>2198</v>
      </c>
      <c r="C267" s="276" t="s">
        <v>575</v>
      </c>
      <c r="D267" s="276" t="s">
        <v>684</v>
      </c>
      <c r="E267" s="276" t="s">
        <v>685</v>
      </c>
      <c r="F267" s="276" t="s">
        <v>604</v>
      </c>
      <c r="H267" s="276" t="s">
        <v>605</v>
      </c>
      <c r="J267" s="276">
        <v>869</v>
      </c>
      <c r="K267" s="276" t="s">
        <v>332</v>
      </c>
      <c r="N267" s="210" t="s">
        <v>2196</v>
      </c>
      <c r="O267" s="210"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89" t="s">
        <v>2197</v>
      </c>
      <c r="Q267" s="289" t="s">
        <v>310</v>
      </c>
      <c r="R267" s="289" t="str">
        <f t="shared" si="22"/>
        <v xml:space="preserve">Petroleum </v>
      </c>
      <c r="S267" s="289" t="str">
        <f t="shared" si="24"/>
        <v>//**Petroleum : **</v>
      </c>
      <c r="T267" s="276" t="str">
        <f t="shared" si="23"/>
        <v/>
      </c>
    </row>
    <row r="268" spans="1:21" x14ac:dyDescent="0.35">
      <c r="A268" s="276" t="s">
        <v>2198</v>
      </c>
      <c r="C268" s="276" t="s">
        <v>575</v>
      </c>
      <c r="D268" s="276" t="s">
        <v>684</v>
      </c>
      <c r="E268" s="276" t="s">
        <v>685</v>
      </c>
      <c r="F268" s="276" t="s">
        <v>606</v>
      </c>
      <c r="H268" s="276" t="s">
        <v>607</v>
      </c>
      <c r="J268" s="276">
        <v>870</v>
      </c>
      <c r="K268" s="276" t="s">
        <v>332</v>
      </c>
      <c r="N268" s="210" t="s">
        <v>2196</v>
      </c>
      <c r="O268" s="210"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89" t="s">
        <v>2197</v>
      </c>
      <c r="Q268" s="289" t="s">
        <v>310</v>
      </c>
      <c r="R268" s="289" t="str">
        <f t="shared" si="22"/>
        <v xml:space="preserve">Natural Gas Peaker </v>
      </c>
      <c r="S268" s="289" t="str">
        <f t="shared" si="24"/>
        <v>//**Natural Gas Peaker : **</v>
      </c>
      <c r="T268" s="276" t="str">
        <f t="shared" si="23"/>
        <v/>
      </c>
    </row>
    <row r="269" spans="1:21" x14ac:dyDescent="0.35">
      <c r="A269" s="276" t="s">
        <v>2198</v>
      </c>
      <c r="C269" s="276" t="s">
        <v>575</v>
      </c>
      <c r="D269" s="276" t="s">
        <v>684</v>
      </c>
      <c r="E269" s="276" t="s">
        <v>685</v>
      </c>
      <c r="F269" s="276" t="s">
        <v>608</v>
      </c>
      <c r="H269" s="276" t="s">
        <v>609</v>
      </c>
      <c r="J269" s="276">
        <v>871</v>
      </c>
      <c r="K269" s="276" t="s">
        <v>332</v>
      </c>
      <c r="N269" s="210" t="s">
        <v>2196</v>
      </c>
      <c r="O269" s="210"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89" t="s">
        <v>2197</v>
      </c>
      <c r="Q269" s="289" t="s">
        <v>310</v>
      </c>
      <c r="R269" s="289" t="str">
        <f t="shared" si="22"/>
        <v xml:space="preserve">Lignite </v>
      </c>
      <c r="S269" s="289" t="str">
        <f t="shared" si="24"/>
        <v>//**Lignite : **</v>
      </c>
      <c r="T269" s="276" t="str">
        <f t="shared" si="23"/>
        <v/>
      </c>
    </row>
    <row r="270" spans="1:21" x14ac:dyDescent="0.35">
      <c r="A270" s="276" t="s">
        <v>2198</v>
      </c>
      <c r="C270" s="276" t="s">
        <v>575</v>
      </c>
      <c r="D270" s="276" t="s">
        <v>684</v>
      </c>
      <c r="E270" s="276" t="s">
        <v>685</v>
      </c>
      <c r="F270" s="276" t="s">
        <v>611</v>
      </c>
      <c r="H270" s="276" t="s">
        <v>612</v>
      </c>
      <c r="J270" s="276">
        <v>872</v>
      </c>
      <c r="K270" s="276" t="s">
        <v>332</v>
      </c>
      <c r="N270" s="210" t="s">
        <v>2196</v>
      </c>
      <c r="O270" s="210"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89" t="s">
        <v>2197</v>
      </c>
      <c r="Q270" s="289" t="s">
        <v>310</v>
      </c>
      <c r="R270" s="289" t="str">
        <f t="shared" si="22"/>
        <v xml:space="preserve">Offshore Wind </v>
      </c>
      <c r="S270" s="289" t="str">
        <f t="shared" si="24"/>
        <v>//**Offshore Wind : **</v>
      </c>
      <c r="T270" s="276" t="str">
        <f t="shared" si="23"/>
        <v/>
      </c>
    </row>
    <row r="271" spans="1:21" x14ac:dyDescent="0.35">
      <c r="A271" s="276" t="s">
        <v>2198</v>
      </c>
      <c r="C271" s="276" t="s">
        <v>575</v>
      </c>
      <c r="D271" s="276" t="s">
        <v>684</v>
      </c>
      <c r="E271" s="276" t="s">
        <v>685</v>
      </c>
      <c r="F271" s="276" t="s">
        <v>613</v>
      </c>
      <c r="H271" s="276" t="s">
        <v>614</v>
      </c>
      <c r="J271" s="276">
        <v>873</v>
      </c>
      <c r="K271" s="276" t="s">
        <v>332</v>
      </c>
      <c r="N271" s="210" t="s">
        <v>2196</v>
      </c>
      <c r="O271" s="210"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89" t="s">
        <v>2197</v>
      </c>
      <c r="Q271" s="289" t="s">
        <v>310</v>
      </c>
      <c r="R271" s="289" t="str">
        <f t="shared" si="22"/>
        <v xml:space="preserve">Crude Oil </v>
      </c>
      <c r="S271" s="289" t="str">
        <f t="shared" si="24"/>
        <v>//**Crude Oil : **</v>
      </c>
      <c r="T271" s="276" t="str">
        <f t="shared" si="23"/>
        <v/>
      </c>
    </row>
    <row r="272" spans="1:21" x14ac:dyDescent="0.35">
      <c r="A272" s="276" t="s">
        <v>2198</v>
      </c>
      <c r="C272" s="276" t="s">
        <v>575</v>
      </c>
      <c r="D272" s="276" t="s">
        <v>684</v>
      </c>
      <c r="E272" s="276" t="s">
        <v>685</v>
      </c>
      <c r="F272" s="276" t="s">
        <v>615</v>
      </c>
      <c r="H272" s="276" t="s">
        <v>616</v>
      </c>
      <c r="J272" s="276">
        <v>874</v>
      </c>
      <c r="K272" s="276" t="s">
        <v>332</v>
      </c>
      <c r="N272" s="210" t="s">
        <v>2196</v>
      </c>
      <c r="O272" s="210"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89" t="s">
        <v>2197</v>
      </c>
      <c r="Q272" s="289" t="s">
        <v>310</v>
      </c>
      <c r="R272" s="289" t="str">
        <f t="shared" si="22"/>
        <v xml:space="preserve">Heavy or Residual Fuel Oil </v>
      </c>
      <c r="S272" s="289" t="str">
        <f t="shared" si="24"/>
        <v>//**Heavy or Residual Fuel Oil : **</v>
      </c>
      <c r="T272" s="276" t="str">
        <f t="shared" si="23"/>
        <v/>
      </c>
    </row>
    <row r="273" spans="1:21" s="290" customFormat="1" x14ac:dyDescent="0.35">
      <c r="A273" s="276" t="s">
        <v>2198</v>
      </c>
      <c r="B273" s="277"/>
      <c r="C273" s="276" t="s">
        <v>575</v>
      </c>
      <c r="D273" s="276" t="s">
        <v>684</v>
      </c>
      <c r="E273" s="276" t="s">
        <v>685</v>
      </c>
      <c r="F273" s="276" t="s">
        <v>617</v>
      </c>
      <c r="G273" s="276"/>
      <c r="H273" s="276" t="s">
        <v>618</v>
      </c>
      <c r="I273" s="276"/>
      <c r="J273" s="276">
        <v>875</v>
      </c>
      <c r="K273" s="276" t="s">
        <v>332</v>
      </c>
      <c r="L273" s="276"/>
      <c r="M273" s="277"/>
      <c r="N273" s="210" t="s">
        <v>2196</v>
      </c>
      <c r="O273" s="210"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89" t="s">
        <v>2197</v>
      </c>
      <c r="Q273" s="289" t="s">
        <v>310</v>
      </c>
      <c r="R273" s="289" t="str">
        <f t="shared" si="22"/>
        <v xml:space="preserve">Municipal Solid Waste </v>
      </c>
      <c r="S273" s="289" t="str">
        <f t="shared" si="24"/>
        <v>//**Municipal Solid Waste : **</v>
      </c>
      <c r="T273" s="276" t="str">
        <f t="shared" si="23"/>
        <v/>
      </c>
      <c r="U273" s="305"/>
    </row>
    <row r="274" spans="1:21" s="290" customFormat="1" x14ac:dyDescent="0.35">
      <c r="A274" s="276" t="s">
        <v>2198</v>
      </c>
      <c r="B274" s="277"/>
      <c r="C274" s="276" t="s">
        <v>575</v>
      </c>
      <c r="D274" s="276" t="s">
        <v>684</v>
      </c>
      <c r="E274" s="276" t="s">
        <v>685</v>
      </c>
      <c r="F274" s="276" t="s">
        <v>578</v>
      </c>
      <c r="G274" s="276"/>
      <c r="H274" s="276" t="s">
        <v>579</v>
      </c>
      <c r="I274" s="276"/>
      <c r="J274" s="276">
        <v>633</v>
      </c>
      <c r="K274" s="276" t="s">
        <v>332</v>
      </c>
      <c r="L274" s="276"/>
      <c r="M274" s="277"/>
      <c r="N274" s="210" t="s">
        <v>2196</v>
      </c>
      <c r="O274" s="210"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89" t="s">
        <v>2197</v>
      </c>
      <c r="Q274" s="289" t="s">
        <v>310</v>
      </c>
      <c r="R274" s="289" t="str">
        <f t="shared" si="22"/>
        <v xml:space="preserve">Hard Coal </v>
      </c>
      <c r="S274" s="289" t="str">
        <f t="shared" si="24"/>
        <v>//**Hard Coal : **</v>
      </c>
      <c r="T274" s="276" t="str">
        <f t="shared" si="23"/>
        <v/>
      </c>
      <c r="U274" s="305"/>
    </row>
    <row r="275" spans="1:21" s="290" customFormat="1" x14ac:dyDescent="0.35">
      <c r="A275" s="276" t="s">
        <v>2198</v>
      </c>
      <c r="B275" s="277"/>
      <c r="C275" s="276" t="s">
        <v>575</v>
      </c>
      <c r="D275" s="276" t="s">
        <v>684</v>
      </c>
      <c r="E275" s="276" t="s">
        <v>685</v>
      </c>
      <c r="F275" s="276" t="s">
        <v>585</v>
      </c>
      <c r="G275" s="276"/>
      <c r="H275" s="276" t="s">
        <v>586</v>
      </c>
      <c r="I275" s="276"/>
      <c r="J275" s="276">
        <v>634</v>
      </c>
      <c r="K275" s="276" t="s">
        <v>332</v>
      </c>
      <c r="L275" s="276"/>
      <c r="M275" s="277"/>
      <c r="N275" s="210" t="s">
        <v>2196</v>
      </c>
      <c r="O275" s="210"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89" t="s">
        <v>2197</v>
      </c>
      <c r="Q275" s="289" t="s">
        <v>310</v>
      </c>
      <c r="R275" s="289" t="str">
        <f t="shared" si="22"/>
        <v xml:space="preserve">Natural Gas Nonpeaker </v>
      </c>
      <c r="S275" s="289" t="str">
        <f t="shared" si="24"/>
        <v>//**Natural Gas Nonpeaker : **</v>
      </c>
      <c r="T275" s="276" t="str">
        <f t="shared" si="23"/>
        <v/>
      </c>
      <c r="U275" s="305"/>
    </row>
    <row r="276" spans="1:21" s="290" customFormat="1" x14ac:dyDescent="0.35">
      <c r="A276" s="276" t="s">
        <v>2198</v>
      </c>
      <c r="B276" s="277"/>
      <c r="C276" s="276" t="s">
        <v>575</v>
      </c>
      <c r="D276" s="276" t="s">
        <v>684</v>
      </c>
      <c r="E276" s="276" t="s">
        <v>685</v>
      </c>
      <c r="F276" s="276" t="s">
        <v>588</v>
      </c>
      <c r="G276" s="276"/>
      <c r="H276" s="276" t="s">
        <v>589</v>
      </c>
      <c r="I276" s="276"/>
      <c r="J276" s="276">
        <v>635</v>
      </c>
      <c r="K276" s="276" t="s">
        <v>332</v>
      </c>
      <c r="L276" s="276"/>
      <c r="M276" s="277"/>
      <c r="N276" s="210" t="s">
        <v>2196</v>
      </c>
      <c r="O276" s="210"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89" t="s">
        <v>2197</v>
      </c>
      <c r="Q276" s="289" t="s">
        <v>310</v>
      </c>
      <c r="R276" s="289" t="str">
        <f t="shared" si="22"/>
        <v xml:space="preserve">Nuclear </v>
      </c>
      <c r="S276" s="289" t="str">
        <f t="shared" si="24"/>
        <v>//**Nuclear : **</v>
      </c>
      <c r="T276" s="276" t="str">
        <f t="shared" si="23"/>
        <v/>
      </c>
      <c r="U276" s="305"/>
    </row>
    <row r="277" spans="1:21" s="290" customFormat="1" x14ac:dyDescent="0.35">
      <c r="A277" s="276" t="s">
        <v>2198</v>
      </c>
      <c r="B277" s="277"/>
      <c r="C277" s="276" t="s">
        <v>575</v>
      </c>
      <c r="D277" s="276" t="s">
        <v>684</v>
      </c>
      <c r="E277" s="276" t="s">
        <v>685</v>
      </c>
      <c r="F277" s="276" t="s">
        <v>591</v>
      </c>
      <c r="G277" s="276"/>
      <c r="H277" s="276" t="s">
        <v>592</v>
      </c>
      <c r="I277" s="276"/>
      <c r="J277" s="276">
        <v>636</v>
      </c>
      <c r="K277" s="276" t="s">
        <v>332</v>
      </c>
      <c r="L277" s="276"/>
      <c r="M277" s="277"/>
      <c r="N277" s="210" t="s">
        <v>2196</v>
      </c>
      <c r="O277" s="210"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89" t="s">
        <v>2197</v>
      </c>
      <c r="Q277" s="289" t="s">
        <v>310</v>
      </c>
      <c r="R277" s="289" t="str">
        <f t="shared" si="22"/>
        <v xml:space="preserve">Hydro </v>
      </c>
      <c r="S277" s="289" t="str">
        <f t="shared" si="24"/>
        <v>//**Hydro : **</v>
      </c>
      <c r="T277" s="276" t="str">
        <f t="shared" si="23"/>
        <v/>
      </c>
      <c r="U277" s="305"/>
    </row>
    <row r="278" spans="1:21" s="290" customFormat="1" x14ac:dyDescent="0.35">
      <c r="A278" s="276" t="s">
        <v>2198</v>
      </c>
      <c r="B278" s="277"/>
      <c r="C278" s="276" t="s">
        <v>575</v>
      </c>
      <c r="D278" s="276" t="s">
        <v>684</v>
      </c>
      <c r="E278" s="276" t="s">
        <v>685</v>
      </c>
      <c r="F278" s="276" t="s">
        <v>594</v>
      </c>
      <c r="G278" s="276"/>
      <c r="H278" s="276" t="s">
        <v>595</v>
      </c>
      <c r="I278" s="276"/>
      <c r="J278" s="276">
        <v>637</v>
      </c>
      <c r="K278" s="276" t="s">
        <v>332</v>
      </c>
      <c r="L278" s="276"/>
      <c r="M278" s="277"/>
      <c r="N278" s="210" t="s">
        <v>2196</v>
      </c>
      <c r="O278" s="210"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89" t="s">
        <v>2197</v>
      </c>
      <c r="Q278" s="289" t="s">
        <v>310</v>
      </c>
      <c r="R278" s="289" t="str">
        <f t="shared" si="22"/>
        <v xml:space="preserve">Onshore Wind </v>
      </c>
      <c r="S278" s="289" t="str">
        <f t="shared" si="24"/>
        <v>//**Onshore Wind : **</v>
      </c>
      <c r="T278" s="276" t="str">
        <f t="shared" si="23"/>
        <v/>
      </c>
      <c r="U278" s="305"/>
    </row>
    <row r="279" spans="1:21" s="290" customFormat="1" x14ac:dyDescent="0.35">
      <c r="A279" s="276" t="s">
        <v>2198</v>
      </c>
      <c r="B279" s="277"/>
      <c r="C279" s="276" t="s">
        <v>575</v>
      </c>
      <c r="D279" s="276" t="s">
        <v>684</v>
      </c>
      <c r="E279" s="276" t="s">
        <v>685</v>
      </c>
      <c r="F279" s="276" t="s">
        <v>596</v>
      </c>
      <c r="G279" s="276"/>
      <c r="H279" s="276" t="s">
        <v>597</v>
      </c>
      <c r="I279" s="276"/>
      <c r="J279" s="276">
        <v>638</v>
      </c>
      <c r="K279" s="276" t="s">
        <v>332</v>
      </c>
      <c r="L279" s="276"/>
      <c r="M279" s="277"/>
      <c r="N279" s="210" t="s">
        <v>2196</v>
      </c>
      <c r="O279" s="210"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89" t="s">
        <v>2197</v>
      </c>
      <c r="Q279" s="289" t="s">
        <v>310</v>
      </c>
      <c r="R279" s="289" t="str">
        <f t="shared" si="22"/>
        <v xml:space="preserve">Solar PV </v>
      </c>
      <c r="S279" s="289" t="str">
        <f t="shared" si="24"/>
        <v>//**Solar PV : **</v>
      </c>
      <c r="T279" s="276" t="str">
        <f t="shared" si="23"/>
        <v/>
      </c>
      <c r="U279" s="305"/>
    </row>
    <row r="280" spans="1:21" s="290" customFormat="1" x14ac:dyDescent="0.35">
      <c r="A280" s="276" t="s">
        <v>2198</v>
      </c>
      <c r="B280" s="277"/>
      <c r="C280" s="276" t="s">
        <v>575</v>
      </c>
      <c r="D280" s="276" t="s">
        <v>684</v>
      </c>
      <c r="E280" s="276" t="s">
        <v>685</v>
      </c>
      <c r="F280" s="276" t="s">
        <v>598</v>
      </c>
      <c r="G280" s="276"/>
      <c r="H280" s="276" t="s">
        <v>599</v>
      </c>
      <c r="I280" s="276"/>
      <c r="J280" s="276">
        <v>639</v>
      </c>
      <c r="K280" s="276" t="s">
        <v>332</v>
      </c>
      <c r="L280" s="276"/>
      <c r="M280" s="277"/>
      <c r="N280" s="210" t="s">
        <v>2196</v>
      </c>
      <c r="O280" s="210"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89" t="s">
        <v>2197</v>
      </c>
      <c r="Q280" s="289" t="s">
        <v>310</v>
      </c>
      <c r="R280" s="289" t="str">
        <f t="shared" si="22"/>
        <v xml:space="preserve">Solar Thermal </v>
      </c>
      <c r="S280" s="289" t="str">
        <f t="shared" si="24"/>
        <v>//**Solar Thermal : **</v>
      </c>
      <c r="T280" s="276" t="str">
        <f t="shared" si="23"/>
        <v/>
      </c>
      <c r="U280" s="305"/>
    </row>
    <row r="281" spans="1:21" s="290" customFormat="1" x14ac:dyDescent="0.35">
      <c r="A281" s="276" t="s">
        <v>2198</v>
      </c>
      <c r="B281" s="277"/>
      <c r="C281" s="276" t="s">
        <v>575</v>
      </c>
      <c r="D281" s="276" t="s">
        <v>684</v>
      </c>
      <c r="E281" s="276" t="s">
        <v>685</v>
      </c>
      <c r="F281" s="276" t="s">
        <v>600</v>
      </c>
      <c r="G281" s="276"/>
      <c r="H281" s="276" t="s">
        <v>601</v>
      </c>
      <c r="I281" s="276"/>
      <c r="J281" s="276">
        <v>640</v>
      </c>
      <c r="K281" s="276" t="s">
        <v>332</v>
      </c>
      <c r="L281" s="276"/>
      <c r="M281" s="277"/>
      <c r="N281" s="210" t="s">
        <v>2196</v>
      </c>
      <c r="O281" s="210"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89" t="s">
        <v>2197</v>
      </c>
      <c r="Q281" s="289" t="s">
        <v>310</v>
      </c>
      <c r="R281" s="289" t="str">
        <f t="shared" si="22"/>
        <v xml:space="preserve">Biomass </v>
      </c>
      <c r="S281" s="289" t="str">
        <f t="shared" si="24"/>
        <v>//**Biomass : **</v>
      </c>
      <c r="T281" s="276" t="str">
        <f t="shared" si="23"/>
        <v/>
      </c>
      <c r="U281" s="305"/>
    </row>
    <row r="282" spans="1:21" s="290" customFormat="1" x14ac:dyDescent="0.35">
      <c r="A282" s="276" t="s">
        <v>2198</v>
      </c>
      <c r="B282" s="277"/>
      <c r="C282" s="276" t="s">
        <v>575</v>
      </c>
      <c r="D282" s="276" t="s">
        <v>684</v>
      </c>
      <c r="E282" s="276" t="s">
        <v>685</v>
      </c>
      <c r="F282" s="276" t="s">
        <v>602</v>
      </c>
      <c r="G282" s="276"/>
      <c r="H282" s="276" t="s">
        <v>2208</v>
      </c>
      <c r="I282" s="276"/>
      <c r="J282" s="276">
        <v>641</v>
      </c>
      <c r="K282" s="276" t="s">
        <v>332</v>
      </c>
      <c r="L282" s="276"/>
      <c r="M282" s="277"/>
      <c r="N282" s="210" t="s">
        <v>2196</v>
      </c>
      <c r="O282" s="210"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89" t="s">
        <v>2197</v>
      </c>
      <c r="Q282" s="289" t="s">
        <v>310</v>
      </c>
      <c r="R282" s="289" t="str">
        <f t="shared" si="22"/>
        <v xml:space="preserve">Pumped Hydro </v>
      </c>
      <c r="S282" s="289" t="str">
        <f t="shared" si="24"/>
        <v>//**Pumped Hydro : **</v>
      </c>
      <c r="T282" s="276" t="str">
        <f t="shared" si="23"/>
        <v/>
      </c>
      <c r="U282" s="305"/>
    </row>
    <row r="283" spans="1:21" s="290" customFormat="1" x14ac:dyDescent="0.35">
      <c r="A283" s="276" t="s">
        <v>2198</v>
      </c>
      <c r="B283" s="277"/>
      <c r="C283" s="276" t="s">
        <v>575</v>
      </c>
      <c r="D283" s="276" t="s">
        <v>684</v>
      </c>
      <c r="E283" s="276" t="s">
        <v>685</v>
      </c>
      <c r="F283" s="276" t="s">
        <v>604</v>
      </c>
      <c r="G283" s="276"/>
      <c r="H283" s="276" t="s">
        <v>605</v>
      </c>
      <c r="I283" s="276"/>
      <c r="J283" s="276">
        <v>642</v>
      </c>
      <c r="K283" s="276" t="s">
        <v>332</v>
      </c>
      <c r="L283" s="276"/>
      <c r="M283" s="277"/>
      <c r="N283" s="210" t="s">
        <v>2196</v>
      </c>
      <c r="O283" s="210"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89" t="s">
        <v>2197</v>
      </c>
      <c r="Q283" s="289" t="s">
        <v>310</v>
      </c>
      <c r="R283" s="289" t="str">
        <f t="shared" si="22"/>
        <v xml:space="preserve">Petroleum </v>
      </c>
      <c r="S283" s="289" t="str">
        <f t="shared" si="24"/>
        <v>//**Petroleum : **</v>
      </c>
      <c r="T283" s="276" t="str">
        <f t="shared" si="23"/>
        <v/>
      </c>
      <c r="U283" s="305"/>
    </row>
    <row r="284" spans="1:21" s="290" customFormat="1" x14ac:dyDescent="0.35">
      <c r="A284" s="276" t="s">
        <v>2198</v>
      </c>
      <c r="B284" s="277"/>
      <c r="C284" s="276" t="s">
        <v>575</v>
      </c>
      <c r="D284" s="276" t="s">
        <v>684</v>
      </c>
      <c r="E284" s="276" t="s">
        <v>685</v>
      </c>
      <c r="F284" s="276" t="s">
        <v>606</v>
      </c>
      <c r="G284" s="276"/>
      <c r="H284" s="276" t="s">
        <v>607</v>
      </c>
      <c r="I284" s="276"/>
      <c r="J284" s="276">
        <v>643</v>
      </c>
      <c r="K284" s="276" t="s">
        <v>332</v>
      </c>
      <c r="L284" s="276"/>
      <c r="M284" s="277"/>
      <c r="N284" s="210" t="s">
        <v>2196</v>
      </c>
      <c r="O284" s="210"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89" t="s">
        <v>2197</v>
      </c>
      <c r="Q284" s="289" t="s">
        <v>310</v>
      </c>
      <c r="R284" s="289" t="str">
        <f t="shared" si="22"/>
        <v xml:space="preserve">Natural Gas Peaker </v>
      </c>
      <c r="S284" s="289" t="str">
        <f t="shared" si="24"/>
        <v>//**Natural Gas Peaker : **</v>
      </c>
      <c r="T284" s="276" t="str">
        <f t="shared" si="23"/>
        <v/>
      </c>
      <c r="U284" s="305"/>
    </row>
    <row r="285" spans="1:21" s="290" customFormat="1" x14ac:dyDescent="0.35">
      <c r="A285" s="276" t="s">
        <v>2198</v>
      </c>
      <c r="B285" s="277"/>
      <c r="C285" s="276" t="s">
        <v>575</v>
      </c>
      <c r="D285" s="276" t="s">
        <v>684</v>
      </c>
      <c r="E285" s="276" t="s">
        <v>685</v>
      </c>
      <c r="F285" s="276" t="s">
        <v>608</v>
      </c>
      <c r="G285" s="276"/>
      <c r="H285" s="276" t="s">
        <v>609</v>
      </c>
      <c r="I285" s="276"/>
      <c r="J285" s="276">
        <v>644</v>
      </c>
      <c r="K285" s="276" t="s">
        <v>332</v>
      </c>
      <c r="L285" s="276"/>
      <c r="M285" s="277"/>
      <c r="N285" s="210" t="s">
        <v>2196</v>
      </c>
      <c r="O285" s="210"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89" t="s">
        <v>2197</v>
      </c>
      <c r="Q285" s="289" t="s">
        <v>310</v>
      </c>
      <c r="R285" s="289" t="str">
        <f t="shared" si="22"/>
        <v xml:space="preserve">Lignite </v>
      </c>
      <c r="S285" s="289" t="str">
        <f t="shared" si="24"/>
        <v>//**Lignite : **</v>
      </c>
      <c r="T285" s="276" t="str">
        <f t="shared" si="23"/>
        <v/>
      </c>
      <c r="U285" s="305"/>
    </row>
    <row r="286" spans="1:21" s="290" customFormat="1" x14ac:dyDescent="0.35">
      <c r="A286" s="276" t="s">
        <v>2198</v>
      </c>
      <c r="B286" s="277"/>
      <c r="C286" s="276" t="s">
        <v>575</v>
      </c>
      <c r="D286" s="276" t="s">
        <v>684</v>
      </c>
      <c r="E286" s="276" t="s">
        <v>685</v>
      </c>
      <c r="F286" s="276" t="s">
        <v>611</v>
      </c>
      <c r="G286" s="276"/>
      <c r="H286" s="276" t="s">
        <v>612</v>
      </c>
      <c r="I286" s="276"/>
      <c r="J286" s="276">
        <v>645</v>
      </c>
      <c r="K286" s="276" t="s">
        <v>332</v>
      </c>
      <c r="L286" s="276"/>
      <c r="M286" s="277"/>
      <c r="N286" s="210" t="s">
        <v>2196</v>
      </c>
      <c r="O286" s="210"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89" t="s">
        <v>2197</v>
      </c>
      <c r="Q286" s="289" t="s">
        <v>310</v>
      </c>
      <c r="R286" s="289" t="str">
        <f t="shared" si="22"/>
        <v xml:space="preserve">Offshore Wind </v>
      </c>
      <c r="S286" s="289" t="str">
        <f t="shared" si="24"/>
        <v>//**Offshore Wind : **</v>
      </c>
      <c r="T286" s="276" t="str">
        <f t="shared" si="23"/>
        <v/>
      </c>
      <c r="U286" s="305"/>
    </row>
    <row r="287" spans="1:21" s="290" customFormat="1" x14ac:dyDescent="0.35">
      <c r="A287" s="276" t="s">
        <v>2198</v>
      </c>
      <c r="B287" s="277"/>
      <c r="C287" s="276" t="s">
        <v>575</v>
      </c>
      <c r="D287" s="276" t="s">
        <v>684</v>
      </c>
      <c r="E287" s="276" t="s">
        <v>685</v>
      </c>
      <c r="F287" s="276" t="s">
        <v>613</v>
      </c>
      <c r="G287" s="276"/>
      <c r="H287" s="276" t="s">
        <v>614</v>
      </c>
      <c r="I287" s="276"/>
      <c r="J287" s="276">
        <v>646</v>
      </c>
      <c r="K287" s="276" t="s">
        <v>332</v>
      </c>
      <c r="L287" s="276"/>
      <c r="M287" s="277"/>
      <c r="N287" s="210" t="s">
        <v>2196</v>
      </c>
      <c r="O287" s="210"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89" t="s">
        <v>2197</v>
      </c>
      <c r="Q287" s="289" t="s">
        <v>310</v>
      </c>
      <c r="R287" s="289" t="str">
        <f t="shared" si="22"/>
        <v xml:space="preserve">Crude Oil </v>
      </c>
      <c r="S287" s="289" t="str">
        <f t="shared" si="24"/>
        <v>//**Crude Oil : **</v>
      </c>
      <c r="T287" s="276" t="str">
        <f t="shared" si="23"/>
        <v/>
      </c>
      <c r="U287" s="305"/>
    </row>
    <row r="288" spans="1:21" s="290" customFormat="1" x14ac:dyDescent="0.35">
      <c r="A288" s="276" t="s">
        <v>2198</v>
      </c>
      <c r="B288" s="277"/>
      <c r="C288" s="276" t="s">
        <v>575</v>
      </c>
      <c r="D288" s="276" t="s">
        <v>684</v>
      </c>
      <c r="E288" s="276" t="s">
        <v>685</v>
      </c>
      <c r="F288" s="276" t="s">
        <v>615</v>
      </c>
      <c r="G288" s="276"/>
      <c r="H288" s="276" t="s">
        <v>616</v>
      </c>
      <c r="I288" s="276"/>
      <c r="J288" s="276">
        <v>647</v>
      </c>
      <c r="K288" s="276" t="s">
        <v>332</v>
      </c>
      <c r="L288" s="276"/>
      <c r="M288" s="277"/>
      <c r="N288" s="210" t="s">
        <v>2196</v>
      </c>
      <c r="O288" s="210"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89" t="s">
        <v>2197</v>
      </c>
      <c r="Q288" s="289" t="s">
        <v>310</v>
      </c>
      <c r="R288" s="289" t="str">
        <f t="shared" si="22"/>
        <v xml:space="preserve">Heavy or Residual Fuel Oil </v>
      </c>
      <c r="S288" s="289" t="str">
        <f t="shared" si="24"/>
        <v>//**Heavy or Residual Fuel Oil : **</v>
      </c>
      <c r="T288" s="276" t="str">
        <f t="shared" si="23"/>
        <v/>
      </c>
      <c r="U288" s="305"/>
    </row>
    <row r="289" spans="1:21" x14ac:dyDescent="0.35">
      <c r="A289" s="276" t="s">
        <v>2198</v>
      </c>
      <c r="C289" s="276" t="s">
        <v>575</v>
      </c>
      <c r="D289" s="276" t="s">
        <v>684</v>
      </c>
      <c r="E289" s="276" t="s">
        <v>685</v>
      </c>
      <c r="F289" s="276" t="s">
        <v>617</v>
      </c>
      <c r="H289" s="276" t="s">
        <v>618</v>
      </c>
      <c r="J289" s="276">
        <v>648</v>
      </c>
      <c r="K289" s="276" t="s">
        <v>332</v>
      </c>
      <c r="N289" s="210" t="s">
        <v>2196</v>
      </c>
      <c r="O289" s="210"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89" t="s">
        <v>2197</v>
      </c>
      <c r="Q289" s="289" t="s">
        <v>310</v>
      </c>
      <c r="R289" s="289" t="str">
        <f t="shared" si="22"/>
        <v xml:space="preserve">Municipal Solid Waste </v>
      </c>
      <c r="S289" s="289" t="str">
        <f t="shared" si="24"/>
        <v>//**Municipal Solid Waste : **</v>
      </c>
      <c r="T289" s="276" t="str">
        <f t="shared" si="23"/>
        <v/>
      </c>
    </row>
    <row r="290" spans="1:21" s="292" customFormat="1" ht="29" x14ac:dyDescent="0.35">
      <c r="A290" s="292" t="s">
        <v>2195</v>
      </c>
      <c r="B290" s="278"/>
      <c r="C290" s="311" t="s">
        <v>575</v>
      </c>
      <c r="D290" s="311" t="s">
        <v>688</v>
      </c>
      <c r="E290" s="311" t="s">
        <v>689</v>
      </c>
      <c r="F290" s="312"/>
      <c r="G290" s="312"/>
      <c r="H290" s="312"/>
      <c r="I290" s="312"/>
      <c r="J290" s="324">
        <v>649</v>
      </c>
      <c r="K290" s="312" t="s">
        <v>332</v>
      </c>
      <c r="L290" s="313"/>
      <c r="M290" s="278"/>
      <c r="N290" s="293" t="s">
        <v>2196</v>
      </c>
      <c r="O290" s="295" t="str">
        <f>INDEX('Standard Descriptions'!$E:$E,MATCH(Guidance!E290,'Standard Descriptions'!$C:$C,0))</f>
        <v>This policy expands the definitions for qualifying carbon-free sources for the carbon-free electricity standard to be wind, solar, hydro, nuclear, and municipal solid waste.//</v>
      </c>
      <c r="P290" s="292" t="s">
        <v>2197</v>
      </c>
      <c r="Q290" s="292" t="s">
        <v>332</v>
      </c>
      <c r="R290" s="292" t="str">
        <f t="shared" si="22"/>
        <v xml:space="preserve"> </v>
      </c>
      <c r="S290" s="291"/>
      <c r="T290" s="291" t="str">
        <f t="shared" si="23"/>
        <v/>
      </c>
      <c r="U290" s="304" t="str">
        <f>N290&amp;O290&amp;P290&amp;T290</f>
        <v>**Description:**This policy expands the definitions for qualifying carbon-free sources for the carbon-free electricity standard to be wind, solar, hydro, nuclear, and municipal solid waste.//**Guidance for setting values: **</v>
      </c>
    </row>
    <row r="291" spans="1:21" s="292" customFormat="1" x14ac:dyDescent="0.35">
      <c r="A291" s="292" t="s">
        <v>2195</v>
      </c>
      <c r="B291" s="278"/>
      <c r="C291" s="311" t="s">
        <v>575</v>
      </c>
      <c r="D291" s="311" t="s">
        <v>691</v>
      </c>
      <c r="E291" s="311" t="s">
        <v>692</v>
      </c>
      <c r="F291" s="310"/>
      <c r="G291" s="328"/>
      <c r="H291" s="310"/>
      <c r="I291" s="328"/>
      <c r="J291" s="324">
        <v>35</v>
      </c>
      <c r="K291" s="310" t="s">
        <v>332</v>
      </c>
      <c r="L291" s="313"/>
      <c r="M291" s="278"/>
      <c r="N291" s="293" t="s">
        <v>2196</v>
      </c>
      <c r="O291" s="293" t="str">
        <f>INDEX('Standard Descriptions'!$E:$E,MATCH(Guidance!E291,'Standard Descriptions'!$C:$C,0))</f>
        <v xml:space="preserve"> This policy extends the lifetime of all nuclear plants by the specified number of years.//</v>
      </c>
      <c r="P291" s="292" t="s">
        <v>2197</v>
      </c>
      <c r="Q291" s="292" t="s">
        <v>332</v>
      </c>
      <c r="R291" s="292" t="str">
        <f t="shared" si="22"/>
        <v xml:space="preserve"> </v>
      </c>
      <c r="S291" s="291"/>
      <c r="T291" s="291" t="str">
        <f t="shared" si="23"/>
        <v/>
      </c>
      <c r="U291" s="304" t="str">
        <f>N291&amp;O291</f>
        <v>**Description:** This policy extends the lifetime of all nuclear plants by the specified number of years.//</v>
      </c>
    </row>
    <row r="292" spans="1:21" s="292" customFormat="1" ht="188.5" x14ac:dyDescent="0.35">
      <c r="A292" s="292" t="s">
        <v>2195</v>
      </c>
      <c r="B292" s="278"/>
      <c r="C292" s="292" t="s">
        <v>575</v>
      </c>
      <c r="D292" s="292" t="s">
        <v>699</v>
      </c>
      <c r="E292" s="292" t="str">
        <f>E293</f>
        <v>Percentage Reduction in Plant Downtime</v>
      </c>
      <c r="M292" s="278"/>
      <c r="N292" s="293" t="s">
        <v>2196</v>
      </c>
      <c r="O292" s="293"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1" t="s">
        <v>2197</v>
      </c>
      <c r="Q292" s="291" t="s">
        <v>310</v>
      </c>
      <c r="S292" s="291"/>
      <c r="T292" s="291" t="str">
        <f t="shared" si="23"/>
        <v/>
      </c>
      <c r="U292" s="30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6" t="s">
        <v>2198</v>
      </c>
      <c r="C293" s="183" t="s">
        <v>575</v>
      </c>
      <c r="D293" s="183" t="s">
        <v>699</v>
      </c>
      <c r="E293" s="183" t="s">
        <v>700</v>
      </c>
      <c r="F293" s="192" t="s">
        <v>578</v>
      </c>
      <c r="G293" s="192" t="s">
        <v>701</v>
      </c>
      <c r="H293" s="185"/>
      <c r="I293" s="192"/>
      <c r="J293" s="184">
        <v>650</v>
      </c>
      <c r="K293" s="192" t="s">
        <v>332</v>
      </c>
      <c r="L293" s="187"/>
      <c r="N293" s="210" t="s">
        <v>2196</v>
      </c>
      <c r="O293" s="210"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89" t="s">
        <v>2197</v>
      </c>
      <c r="Q293" s="289" t="s">
        <v>310</v>
      </c>
      <c r="R293" s="289" t="str">
        <f t="shared" ref="R293:R337" si="25">H293&amp;" "&amp;I293</f>
        <v xml:space="preserve"> </v>
      </c>
      <c r="S293" s="289"/>
      <c r="T293" s="276" t="str">
        <f t="shared" si="23"/>
        <v/>
      </c>
    </row>
    <row r="294" spans="1:21" x14ac:dyDescent="0.35">
      <c r="A294" s="276" t="s">
        <v>2198</v>
      </c>
      <c r="C294" s="208" t="s">
        <v>575</v>
      </c>
      <c r="D294" s="208" t="s">
        <v>699</v>
      </c>
      <c r="E294" s="208" t="s">
        <v>700</v>
      </c>
      <c r="F294" s="192" t="s">
        <v>578</v>
      </c>
      <c r="G294" s="192" t="s">
        <v>703</v>
      </c>
      <c r="H294" s="185"/>
      <c r="I294" s="192"/>
      <c r="J294" s="184">
        <v>651</v>
      </c>
      <c r="K294" s="192" t="s">
        <v>332</v>
      </c>
      <c r="L294" s="187"/>
      <c r="N294" s="210" t="s">
        <v>2196</v>
      </c>
      <c r="O294" s="210"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89" t="s">
        <v>2197</v>
      </c>
      <c r="Q294" s="289" t="s">
        <v>310</v>
      </c>
      <c r="R294" s="289" t="str">
        <f t="shared" si="25"/>
        <v xml:space="preserve"> </v>
      </c>
      <c r="S294" s="289"/>
      <c r="T294" s="276" t="str">
        <f t="shared" si="23"/>
        <v/>
      </c>
    </row>
    <row r="295" spans="1:21" x14ac:dyDescent="0.35">
      <c r="A295" s="276" t="s">
        <v>2198</v>
      </c>
      <c r="C295" s="208" t="s">
        <v>575</v>
      </c>
      <c r="D295" s="208" t="s">
        <v>699</v>
      </c>
      <c r="E295" s="208" t="s">
        <v>700</v>
      </c>
      <c r="F295" s="192" t="s">
        <v>578</v>
      </c>
      <c r="G295" s="192" t="s">
        <v>704</v>
      </c>
      <c r="H295" s="185"/>
      <c r="I295" s="192"/>
      <c r="J295" s="184">
        <v>652</v>
      </c>
      <c r="K295" s="192" t="s">
        <v>332</v>
      </c>
      <c r="L295" s="187"/>
      <c r="N295" s="210" t="s">
        <v>2196</v>
      </c>
      <c r="O295" s="210"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89" t="s">
        <v>2197</v>
      </c>
      <c r="Q295" s="289" t="s">
        <v>310</v>
      </c>
      <c r="R295" s="289" t="str">
        <f t="shared" si="25"/>
        <v xml:space="preserve"> </v>
      </c>
      <c r="S295" s="289"/>
      <c r="T295" s="276" t="str">
        <f t="shared" si="23"/>
        <v/>
      </c>
    </row>
    <row r="296" spans="1:21" x14ac:dyDescent="0.35">
      <c r="A296" s="276" t="s">
        <v>2198</v>
      </c>
      <c r="C296" s="208" t="s">
        <v>575</v>
      </c>
      <c r="D296" s="208" t="s">
        <v>699</v>
      </c>
      <c r="E296" s="208" t="s">
        <v>700</v>
      </c>
      <c r="F296" s="192" t="s">
        <v>585</v>
      </c>
      <c r="G296" s="192" t="s">
        <v>701</v>
      </c>
      <c r="H296" s="192" t="s">
        <v>705</v>
      </c>
      <c r="I296" s="192" t="s">
        <v>586</v>
      </c>
      <c r="J296" s="184">
        <v>141</v>
      </c>
      <c r="K296" s="192" t="s">
        <v>310</v>
      </c>
      <c r="L296" s="187" t="s">
        <v>2321</v>
      </c>
      <c r="N296" s="210" t="s">
        <v>2196</v>
      </c>
      <c r="O296" s="210"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89" t="s">
        <v>2197</v>
      </c>
      <c r="Q296" s="289" t="s">
        <v>310</v>
      </c>
      <c r="R296" s="289" t="str">
        <f t="shared" si="25"/>
        <v>Preexisting Natural Gas Nonpeaker</v>
      </c>
      <c r="S296" s="289" t="str">
        <f t="shared" si="24"/>
        <v>//**Preexisting Natural Gas Nonpeaker: **</v>
      </c>
      <c r="T296" s="276"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6" t="s">
        <v>2198</v>
      </c>
      <c r="C297" s="208" t="s">
        <v>575</v>
      </c>
      <c r="D297" s="208" t="s">
        <v>699</v>
      </c>
      <c r="E297" s="208" t="s">
        <v>700</v>
      </c>
      <c r="F297" s="192" t="s">
        <v>585</v>
      </c>
      <c r="G297" s="192" t="s">
        <v>703</v>
      </c>
      <c r="H297" s="192"/>
      <c r="I297" s="192"/>
      <c r="J297" s="184">
        <v>653</v>
      </c>
      <c r="K297" s="192" t="s">
        <v>332</v>
      </c>
      <c r="L297" s="187"/>
      <c r="N297" s="210" t="s">
        <v>2196</v>
      </c>
      <c r="O297" s="210"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89" t="s">
        <v>2197</v>
      </c>
      <c r="Q297" s="289" t="s">
        <v>310</v>
      </c>
      <c r="R297" s="289" t="str">
        <f t="shared" si="25"/>
        <v xml:space="preserve"> </v>
      </c>
      <c r="S297" s="289"/>
      <c r="T297" s="276" t="str">
        <f t="shared" si="23"/>
        <v/>
      </c>
    </row>
    <row r="298" spans="1:21" x14ac:dyDescent="0.35">
      <c r="A298" s="276" t="s">
        <v>2198</v>
      </c>
      <c r="C298" s="208" t="s">
        <v>575</v>
      </c>
      <c r="D298" s="208" t="s">
        <v>699</v>
      </c>
      <c r="E298" s="208" t="s">
        <v>700</v>
      </c>
      <c r="F298" s="192" t="s">
        <v>585</v>
      </c>
      <c r="G298" s="192" t="s">
        <v>704</v>
      </c>
      <c r="H298" s="192"/>
      <c r="I298" s="192"/>
      <c r="J298" s="184">
        <v>654</v>
      </c>
      <c r="K298" s="192" t="s">
        <v>332</v>
      </c>
      <c r="L298" s="187"/>
      <c r="N298" s="210" t="s">
        <v>2196</v>
      </c>
      <c r="O298" s="210"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89" t="s">
        <v>2197</v>
      </c>
      <c r="Q298" s="289" t="s">
        <v>310</v>
      </c>
      <c r="R298" s="289" t="str">
        <f t="shared" si="25"/>
        <v xml:space="preserve"> </v>
      </c>
      <c r="S298" s="289"/>
      <c r="T298" s="276" t="str">
        <f t="shared" si="23"/>
        <v/>
      </c>
    </row>
    <row r="299" spans="1:21" x14ac:dyDescent="0.35">
      <c r="A299" s="276" t="s">
        <v>2198</v>
      </c>
      <c r="C299" s="208" t="s">
        <v>575</v>
      </c>
      <c r="D299" s="208" t="s">
        <v>699</v>
      </c>
      <c r="E299" s="208" t="s">
        <v>700</v>
      </c>
      <c r="F299" s="192" t="s">
        <v>588</v>
      </c>
      <c r="G299" s="192" t="s">
        <v>701</v>
      </c>
      <c r="H299" s="192"/>
      <c r="I299" s="192"/>
      <c r="J299" s="184">
        <v>655</v>
      </c>
      <c r="K299" s="192" t="s">
        <v>332</v>
      </c>
      <c r="L299" s="187"/>
      <c r="N299" s="210" t="s">
        <v>2196</v>
      </c>
      <c r="O299" s="210"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89" t="s">
        <v>2197</v>
      </c>
      <c r="Q299" s="289" t="s">
        <v>310</v>
      </c>
      <c r="R299" s="289" t="str">
        <f t="shared" si="25"/>
        <v xml:space="preserve"> </v>
      </c>
      <c r="S299" s="289"/>
      <c r="T299" s="276" t="str">
        <f t="shared" si="23"/>
        <v/>
      </c>
    </row>
    <row r="300" spans="1:21" x14ac:dyDescent="0.35">
      <c r="A300" s="276" t="s">
        <v>2198</v>
      </c>
      <c r="C300" s="208" t="s">
        <v>575</v>
      </c>
      <c r="D300" s="208" t="s">
        <v>699</v>
      </c>
      <c r="E300" s="208" t="s">
        <v>700</v>
      </c>
      <c r="F300" s="192" t="s">
        <v>588</v>
      </c>
      <c r="G300" s="192" t="s">
        <v>703</v>
      </c>
      <c r="H300" s="192"/>
      <c r="I300" s="192"/>
      <c r="J300" s="184">
        <v>656</v>
      </c>
      <c r="K300" s="192" t="s">
        <v>332</v>
      </c>
      <c r="L300" s="187"/>
      <c r="N300" s="210" t="s">
        <v>2196</v>
      </c>
      <c r="O300" s="210"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89" t="s">
        <v>2197</v>
      </c>
      <c r="Q300" s="289" t="s">
        <v>310</v>
      </c>
      <c r="R300" s="289" t="str">
        <f t="shared" si="25"/>
        <v xml:space="preserve"> </v>
      </c>
      <c r="S300" s="289"/>
      <c r="T300" s="276" t="str">
        <f t="shared" si="23"/>
        <v/>
      </c>
    </row>
    <row r="301" spans="1:21" x14ac:dyDescent="0.35">
      <c r="A301" s="276" t="s">
        <v>2198</v>
      </c>
      <c r="C301" s="208" t="s">
        <v>575</v>
      </c>
      <c r="D301" s="208" t="s">
        <v>699</v>
      </c>
      <c r="E301" s="208" t="s">
        <v>700</v>
      </c>
      <c r="F301" s="192" t="s">
        <v>588</v>
      </c>
      <c r="G301" s="192" t="s">
        <v>704</v>
      </c>
      <c r="H301" s="192"/>
      <c r="I301" s="192"/>
      <c r="J301" s="184">
        <v>657</v>
      </c>
      <c r="K301" s="192" t="s">
        <v>332</v>
      </c>
      <c r="L301" s="187"/>
      <c r="N301" s="210" t="s">
        <v>2196</v>
      </c>
      <c r="O301" s="210"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89" t="s">
        <v>2197</v>
      </c>
      <c r="Q301" s="289" t="s">
        <v>310</v>
      </c>
      <c r="R301" s="289" t="str">
        <f t="shared" si="25"/>
        <v xml:space="preserve"> </v>
      </c>
      <c r="S301" s="289"/>
      <c r="T301" s="276" t="str">
        <f t="shared" si="23"/>
        <v/>
      </c>
    </row>
    <row r="302" spans="1:21" x14ac:dyDescent="0.35">
      <c r="A302" s="276" t="s">
        <v>2198</v>
      </c>
      <c r="C302" s="208" t="s">
        <v>575</v>
      </c>
      <c r="D302" s="208" t="s">
        <v>699</v>
      </c>
      <c r="E302" s="208" t="s">
        <v>700</v>
      </c>
      <c r="F302" s="192" t="s">
        <v>591</v>
      </c>
      <c r="G302" s="192" t="s">
        <v>701</v>
      </c>
      <c r="H302" s="192"/>
      <c r="I302" s="192"/>
      <c r="J302" s="184">
        <v>658</v>
      </c>
      <c r="K302" s="192" t="s">
        <v>332</v>
      </c>
      <c r="L302" s="187"/>
      <c r="N302" s="210" t="s">
        <v>2196</v>
      </c>
      <c r="O302" s="210"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89" t="s">
        <v>2197</v>
      </c>
      <c r="Q302" s="289" t="s">
        <v>310</v>
      </c>
      <c r="R302" s="289" t="str">
        <f t="shared" si="25"/>
        <v xml:space="preserve"> </v>
      </c>
      <c r="S302" s="289"/>
      <c r="T302" s="276" t="str">
        <f t="shared" si="23"/>
        <v/>
      </c>
    </row>
    <row r="303" spans="1:21" x14ac:dyDescent="0.35">
      <c r="A303" s="276" t="s">
        <v>2198</v>
      </c>
      <c r="C303" s="208" t="s">
        <v>575</v>
      </c>
      <c r="D303" s="208" t="s">
        <v>699</v>
      </c>
      <c r="E303" s="208" t="s">
        <v>700</v>
      </c>
      <c r="F303" s="192" t="s">
        <v>591</v>
      </c>
      <c r="G303" s="192" t="s">
        <v>703</v>
      </c>
      <c r="H303" s="192"/>
      <c r="I303" s="192"/>
      <c r="J303" s="184">
        <v>659</v>
      </c>
      <c r="K303" s="192" t="s">
        <v>332</v>
      </c>
      <c r="L303" s="187"/>
      <c r="N303" s="210" t="s">
        <v>2196</v>
      </c>
      <c r="O303" s="210"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89" t="s">
        <v>2197</v>
      </c>
      <c r="Q303" s="289" t="s">
        <v>310</v>
      </c>
      <c r="R303" s="289" t="str">
        <f t="shared" si="25"/>
        <v xml:space="preserve"> </v>
      </c>
      <c r="S303" s="289"/>
      <c r="T303" s="276" t="str">
        <f t="shared" si="23"/>
        <v/>
      </c>
    </row>
    <row r="304" spans="1:21" x14ac:dyDescent="0.35">
      <c r="A304" s="276" t="s">
        <v>2198</v>
      </c>
      <c r="C304" s="208" t="s">
        <v>575</v>
      </c>
      <c r="D304" s="208" t="s">
        <v>699</v>
      </c>
      <c r="E304" s="208" t="s">
        <v>700</v>
      </c>
      <c r="F304" s="192" t="s">
        <v>591</v>
      </c>
      <c r="G304" s="192" t="s">
        <v>704</v>
      </c>
      <c r="H304" s="192"/>
      <c r="I304" s="192"/>
      <c r="J304" s="184">
        <v>660</v>
      </c>
      <c r="K304" s="192" t="s">
        <v>332</v>
      </c>
      <c r="L304" s="187"/>
      <c r="N304" s="210" t="s">
        <v>2196</v>
      </c>
      <c r="O304" s="210"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89" t="s">
        <v>2197</v>
      </c>
      <c r="Q304" s="289" t="s">
        <v>310</v>
      </c>
      <c r="R304" s="289" t="str">
        <f t="shared" si="25"/>
        <v xml:space="preserve"> </v>
      </c>
      <c r="S304" s="289"/>
      <c r="T304" s="276" t="str">
        <f t="shared" si="23"/>
        <v/>
      </c>
    </row>
    <row r="305" spans="1:21" s="290" customFormat="1" x14ac:dyDescent="0.35">
      <c r="A305" s="276" t="s">
        <v>2198</v>
      </c>
      <c r="B305" s="277"/>
      <c r="C305" s="208" t="s">
        <v>575</v>
      </c>
      <c r="D305" s="208" t="s">
        <v>699</v>
      </c>
      <c r="E305" s="208" t="s">
        <v>700</v>
      </c>
      <c r="F305" s="192" t="s">
        <v>594</v>
      </c>
      <c r="G305" s="192" t="s">
        <v>701</v>
      </c>
      <c r="H305" s="192"/>
      <c r="I305" s="192"/>
      <c r="J305" s="184">
        <v>661</v>
      </c>
      <c r="K305" s="192" t="s">
        <v>332</v>
      </c>
      <c r="L305" s="187"/>
      <c r="M305" s="277"/>
      <c r="N305" s="210" t="s">
        <v>2196</v>
      </c>
      <c r="O305" s="210"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89" t="s">
        <v>2197</v>
      </c>
      <c r="Q305" s="289" t="s">
        <v>310</v>
      </c>
      <c r="R305" s="289" t="str">
        <f t="shared" si="25"/>
        <v xml:space="preserve"> </v>
      </c>
      <c r="S305" s="289"/>
      <c r="T305" s="276" t="str">
        <f t="shared" si="23"/>
        <v/>
      </c>
      <c r="U305" s="305"/>
    </row>
    <row r="306" spans="1:21" s="290" customFormat="1" x14ac:dyDescent="0.35">
      <c r="A306" s="276" t="s">
        <v>2198</v>
      </c>
      <c r="B306" s="277"/>
      <c r="C306" s="208" t="s">
        <v>575</v>
      </c>
      <c r="D306" s="208" t="s">
        <v>699</v>
      </c>
      <c r="E306" s="208" t="s">
        <v>700</v>
      </c>
      <c r="F306" s="192" t="s">
        <v>594</v>
      </c>
      <c r="G306" s="192" t="s">
        <v>703</v>
      </c>
      <c r="H306" s="192"/>
      <c r="I306" s="192"/>
      <c r="J306" s="184">
        <v>662</v>
      </c>
      <c r="K306" s="192" t="s">
        <v>332</v>
      </c>
      <c r="L306" s="187"/>
      <c r="M306" s="277"/>
      <c r="N306" s="210" t="s">
        <v>2196</v>
      </c>
      <c r="O306" s="210"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89" t="s">
        <v>2197</v>
      </c>
      <c r="Q306" s="289" t="s">
        <v>310</v>
      </c>
      <c r="R306" s="289" t="str">
        <f t="shared" si="25"/>
        <v xml:space="preserve"> </v>
      </c>
      <c r="S306" s="289"/>
      <c r="T306" s="276" t="str">
        <f t="shared" si="23"/>
        <v/>
      </c>
      <c r="U306" s="305"/>
    </row>
    <row r="307" spans="1:21" s="290" customFormat="1" x14ac:dyDescent="0.35">
      <c r="A307" s="276" t="s">
        <v>2198</v>
      </c>
      <c r="B307" s="277"/>
      <c r="C307" s="208" t="s">
        <v>575</v>
      </c>
      <c r="D307" s="208" t="s">
        <v>699</v>
      </c>
      <c r="E307" s="208" t="s">
        <v>700</v>
      </c>
      <c r="F307" s="192" t="s">
        <v>594</v>
      </c>
      <c r="G307" s="192" t="s">
        <v>704</v>
      </c>
      <c r="H307" s="192" t="s">
        <v>711</v>
      </c>
      <c r="I307" s="192" t="s">
        <v>595</v>
      </c>
      <c r="J307" s="184">
        <v>143</v>
      </c>
      <c r="K307" s="192" t="s">
        <v>310</v>
      </c>
      <c r="L307" s="187" t="s">
        <v>2322</v>
      </c>
      <c r="M307" s="277"/>
      <c r="N307" s="210" t="s">
        <v>2196</v>
      </c>
      <c r="O307" s="210"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89" t="s">
        <v>2197</v>
      </c>
      <c r="Q307" s="289" t="s">
        <v>310</v>
      </c>
      <c r="R307" s="289" t="str">
        <f t="shared" si="25"/>
        <v>New Onshore Wind</v>
      </c>
      <c r="S307" s="289" t="str">
        <f t="shared" si="24"/>
        <v>//**New Onshore Wind: **</v>
      </c>
      <c r="T307" s="276"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5"/>
    </row>
    <row r="308" spans="1:21" s="290" customFormat="1" x14ac:dyDescent="0.35">
      <c r="A308" s="276" t="s">
        <v>2198</v>
      </c>
      <c r="B308" s="277"/>
      <c r="C308" s="208" t="s">
        <v>575</v>
      </c>
      <c r="D308" s="208" t="s">
        <v>699</v>
      </c>
      <c r="E308" s="208" t="s">
        <v>700</v>
      </c>
      <c r="F308" s="192" t="s">
        <v>596</v>
      </c>
      <c r="G308" s="192" t="s">
        <v>701</v>
      </c>
      <c r="H308" s="192"/>
      <c r="I308" s="192"/>
      <c r="J308" s="184">
        <v>663</v>
      </c>
      <c r="K308" s="192" t="s">
        <v>332</v>
      </c>
      <c r="L308" s="187"/>
      <c r="M308" s="277"/>
      <c r="N308" s="210" t="s">
        <v>2196</v>
      </c>
      <c r="O308" s="210"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89" t="s">
        <v>2197</v>
      </c>
      <c r="Q308" s="289" t="s">
        <v>310</v>
      </c>
      <c r="R308" s="289" t="str">
        <f t="shared" si="25"/>
        <v xml:space="preserve"> </v>
      </c>
      <c r="S308" s="289"/>
      <c r="T308" s="276" t="str">
        <f t="shared" si="23"/>
        <v/>
      </c>
      <c r="U308" s="305"/>
    </row>
    <row r="309" spans="1:21" s="290" customFormat="1" x14ac:dyDescent="0.35">
      <c r="A309" s="276" t="s">
        <v>2198</v>
      </c>
      <c r="B309" s="277"/>
      <c r="C309" s="208" t="s">
        <v>575</v>
      </c>
      <c r="D309" s="208" t="s">
        <v>699</v>
      </c>
      <c r="E309" s="208" t="s">
        <v>700</v>
      </c>
      <c r="F309" s="192" t="s">
        <v>596</v>
      </c>
      <c r="G309" s="192" t="s">
        <v>703</v>
      </c>
      <c r="H309" s="192"/>
      <c r="I309" s="192"/>
      <c r="J309" s="184">
        <v>664</v>
      </c>
      <c r="K309" s="192" t="s">
        <v>332</v>
      </c>
      <c r="L309" s="187"/>
      <c r="M309" s="277"/>
      <c r="N309" s="210" t="s">
        <v>2196</v>
      </c>
      <c r="O309" s="210"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89" t="s">
        <v>2197</v>
      </c>
      <c r="Q309" s="289" t="s">
        <v>310</v>
      </c>
      <c r="R309" s="289" t="str">
        <f t="shared" si="25"/>
        <v xml:space="preserve"> </v>
      </c>
      <c r="S309" s="289"/>
      <c r="T309" s="276" t="str">
        <f t="shared" si="23"/>
        <v/>
      </c>
      <c r="U309" s="305"/>
    </row>
    <row r="310" spans="1:21" s="290" customFormat="1" x14ac:dyDescent="0.35">
      <c r="A310" s="276" t="s">
        <v>2198</v>
      </c>
      <c r="B310" s="277"/>
      <c r="C310" s="208" t="s">
        <v>575</v>
      </c>
      <c r="D310" s="208" t="s">
        <v>699</v>
      </c>
      <c r="E310" s="208" t="s">
        <v>700</v>
      </c>
      <c r="F310" s="192" t="s">
        <v>596</v>
      </c>
      <c r="G310" s="192" t="s">
        <v>704</v>
      </c>
      <c r="H310" s="192" t="s">
        <v>711</v>
      </c>
      <c r="I310" s="192" t="s">
        <v>597</v>
      </c>
      <c r="J310" s="184">
        <v>144</v>
      </c>
      <c r="K310" s="192" t="s">
        <v>310</v>
      </c>
      <c r="L310" s="187" t="s">
        <v>2209</v>
      </c>
      <c r="M310" s="277"/>
      <c r="N310" s="210" t="s">
        <v>2196</v>
      </c>
      <c r="O310" s="210"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89" t="s">
        <v>2197</v>
      </c>
      <c r="Q310" s="289" t="s">
        <v>310</v>
      </c>
      <c r="R310" s="289" t="str">
        <f t="shared" si="25"/>
        <v>New Solar PV</v>
      </c>
      <c r="S310" s="289" t="str">
        <f t="shared" si="24"/>
        <v>//**New Solar PV: **</v>
      </c>
      <c r="T310" s="276"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5"/>
    </row>
    <row r="311" spans="1:21" s="290" customFormat="1" x14ac:dyDescent="0.35">
      <c r="A311" s="276" t="s">
        <v>2198</v>
      </c>
      <c r="B311" s="277"/>
      <c r="C311" s="208" t="s">
        <v>575</v>
      </c>
      <c r="D311" s="208" t="s">
        <v>699</v>
      </c>
      <c r="E311" s="208" t="s">
        <v>700</v>
      </c>
      <c r="F311" s="192" t="s">
        <v>598</v>
      </c>
      <c r="G311" s="192" t="s">
        <v>701</v>
      </c>
      <c r="H311" s="192"/>
      <c r="I311" s="192"/>
      <c r="J311" s="184">
        <v>665</v>
      </c>
      <c r="K311" s="192" t="s">
        <v>332</v>
      </c>
      <c r="L311" s="187"/>
      <c r="M311" s="277"/>
      <c r="N311" s="210" t="s">
        <v>2196</v>
      </c>
      <c r="O311" s="210"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89" t="s">
        <v>2197</v>
      </c>
      <c r="Q311" s="289" t="s">
        <v>310</v>
      </c>
      <c r="R311" s="289" t="str">
        <f t="shared" si="25"/>
        <v xml:space="preserve"> </v>
      </c>
      <c r="S311" s="289"/>
      <c r="T311" s="276" t="str">
        <f t="shared" si="23"/>
        <v/>
      </c>
      <c r="U311" s="305"/>
    </row>
    <row r="312" spans="1:21" s="290" customFormat="1" x14ac:dyDescent="0.35">
      <c r="A312" s="276" t="s">
        <v>2198</v>
      </c>
      <c r="B312" s="277"/>
      <c r="C312" s="208" t="s">
        <v>575</v>
      </c>
      <c r="D312" s="208" t="s">
        <v>699</v>
      </c>
      <c r="E312" s="208" t="s">
        <v>700</v>
      </c>
      <c r="F312" s="192" t="s">
        <v>598</v>
      </c>
      <c r="G312" s="192" t="s">
        <v>703</v>
      </c>
      <c r="H312" s="192"/>
      <c r="I312" s="192"/>
      <c r="J312" s="184">
        <v>666</v>
      </c>
      <c r="K312" s="192" t="s">
        <v>332</v>
      </c>
      <c r="L312" s="187"/>
      <c r="M312" s="277"/>
      <c r="N312" s="210" t="s">
        <v>2196</v>
      </c>
      <c r="O312" s="210"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89" t="s">
        <v>2197</v>
      </c>
      <c r="Q312" s="289" t="s">
        <v>310</v>
      </c>
      <c r="R312" s="289" t="str">
        <f t="shared" si="25"/>
        <v xml:space="preserve"> </v>
      </c>
      <c r="S312" s="289"/>
      <c r="T312" s="276" t="str">
        <f t="shared" si="23"/>
        <v/>
      </c>
      <c r="U312" s="305"/>
    </row>
    <row r="313" spans="1:21" s="290" customFormat="1" x14ac:dyDescent="0.35">
      <c r="A313" s="276" t="s">
        <v>2198</v>
      </c>
      <c r="B313" s="277"/>
      <c r="C313" s="208" t="s">
        <v>575</v>
      </c>
      <c r="D313" s="208" t="s">
        <v>699</v>
      </c>
      <c r="E313" s="208" t="s">
        <v>700</v>
      </c>
      <c r="F313" s="192" t="s">
        <v>598</v>
      </c>
      <c r="G313" s="192" t="s">
        <v>704</v>
      </c>
      <c r="H313" s="192"/>
      <c r="I313" s="192"/>
      <c r="J313" s="184">
        <v>667</v>
      </c>
      <c r="K313" s="192" t="s">
        <v>332</v>
      </c>
      <c r="L313" s="187"/>
      <c r="M313" s="277"/>
      <c r="N313" s="210" t="s">
        <v>2196</v>
      </c>
      <c r="O313" s="210"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89" t="s">
        <v>2197</v>
      </c>
      <c r="Q313" s="289" t="s">
        <v>310</v>
      </c>
      <c r="R313" s="289" t="str">
        <f t="shared" si="25"/>
        <v xml:space="preserve"> </v>
      </c>
      <c r="S313" s="289"/>
      <c r="T313" s="276" t="str">
        <f t="shared" si="23"/>
        <v/>
      </c>
      <c r="U313" s="305"/>
    </row>
    <row r="314" spans="1:21" s="290" customFormat="1" x14ac:dyDescent="0.35">
      <c r="A314" s="276" t="s">
        <v>2198</v>
      </c>
      <c r="B314" s="277"/>
      <c r="C314" s="208" t="s">
        <v>575</v>
      </c>
      <c r="D314" s="208" t="s">
        <v>699</v>
      </c>
      <c r="E314" s="208" t="s">
        <v>700</v>
      </c>
      <c r="F314" s="192" t="s">
        <v>600</v>
      </c>
      <c r="G314" s="192" t="s">
        <v>701</v>
      </c>
      <c r="H314" s="192"/>
      <c r="I314" s="192"/>
      <c r="J314" s="184">
        <v>668</v>
      </c>
      <c r="K314" s="192" t="s">
        <v>332</v>
      </c>
      <c r="L314" s="187"/>
      <c r="M314" s="277"/>
      <c r="N314" s="210" t="s">
        <v>2196</v>
      </c>
      <c r="O314" s="210"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89" t="s">
        <v>2197</v>
      </c>
      <c r="Q314" s="289" t="s">
        <v>310</v>
      </c>
      <c r="R314" s="289" t="str">
        <f t="shared" si="25"/>
        <v xml:space="preserve"> </v>
      </c>
      <c r="S314" s="289"/>
      <c r="T314" s="276" t="str">
        <f t="shared" si="23"/>
        <v/>
      </c>
      <c r="U314" s="305"/>
    </row>
    <row r="315" spans="1:21" s="290" customFormat="1" x14ac:dyDescent="0.35">
      <c r="A315" s="276" t="s">
        <v>2198</v>
      </c>
      <c r="B315" s="277"/>
      <c r="C315" s="208" t="s">
        <v>575</v>
      </c>
      <c r="D315" s="208" t="s">
        <v>699</v>
      </c>
      <c r="E315" s="208" t="s">
        <v>700</v>
      </c>
      <c r="F315" s="192" t="s">
        <v>600</v>
      </c>
      <c r="G315" s="192" t="s">
        <v>703</v>
      </c>
      <c r="H315" s="192"/>
      <c r="I315" s="192"/>
      <c r="J315" s="184">
        <v>669</v>
      </c>
      <c r="K315" s="192" t="s">
        <v>332</v>
      </c>
      <c r="L315" s="187"/>
      <c r="M315" s="277"/>
      <c r="N315" s="210" t="s">
        <v>2196</v>
      </c>
      <c r="O315" s="210"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89" t="s">
        <v>2197</v>
      </c>
      <c r="Q315" s="289" t="s">
        <v>310</v>
      </c>
      <c r="R315" s="289" t="str">
        <f t="shared" si="25"/>
        <v xml:space="preserve"> </v>
      </c>
      <c r="S315" s="289"/>
      <c r="T315" s="276" t="str">
        <f t="shared" si="23"/>
        <v/>
      </c>
      <c r="U315" s="305"/>
    </row>
    <row r="316" spans="1:21" s="290" customFormat="1" x14ac:dyDescent="0.35">
      <c r="A316" s="276" t="s">
        <v>2198</v>
      </c>
      <c r="B316" s="277"/>
      <c r="C316" s="208" t="s">
        <v>575</v>
      </c>
      <c r="D316" s="208" t="s">
        <v>699</v>
      </c>
      <c r="E316" s="208" t="s">
        <v>700</v>
      </c>
      <c r="F316" s="192" t="s">
        <v>600</v>
      </c>
      <c r="G316" s="192" t="s">
        <v>704</v>
      </c>
      <c r="H316" s="192"/>
      <c r="I316" s="192"/>
      <c r="J316" s="184">
        <v>670</v>
      </c>
      <c r="K316" s="192" t="s">
        <v>332</v>
      </c>
      <c r="L316" s="187"/>
      <c r="M316" s="277"/>
      <c r="N316" s="210" t="s">
        <v>2196</v>
      </c>
      <c r="O316" s="210"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89" t="s">
        <v>2197</v>
      </c>
      <c r="Q316" s="289" t="s">
        <v>310</v>
      </c>
      <c r="R316" s="289" t="str">
        <f t="shared" si="25"/>
        <v xml:space="preserve"> </v>
      </c>
      <c r="S316" s="289"/>
      <c r="T316" s="276" t="str">
        <f t="shared" si="23"/>
        <v/>
      </c>
      <c r="U316" s="305"/>
    </row>
    <row r="317" spans="1:21" s="290" customFormat="1" x14ac:dyDescent="0.35">
      <c r="A317" s="276" t="s">
        <v>2198</v>
      </c>
      <c r="B317" s="277"/>
      <c r="C317" s="208" t="s">
        <v>575</v>
      </c>
      <c r="D317" s="208" t="s">
        <v>699</v>
      </c>
      <c r="E317" s="208" t="s">
        <v>700</v>
      </c>
      <c r="F317" s="192" t="s">
        <v>604</v>
      </c>
      <c r="G317" s="192" t="s">
        <v>701</v>
      </c>
      <c r="H317" s="192"/>
      <c r="I317" s="192"/>
      <c r="J317" s="184">
        <v>671</v>
      </c>
      <c r="K317" s="192" t="s">
        <v>332</v>
      </c>
      <c r="L317" s="187"/>
      <c r="M317" s="277"/>
      <c r="N317" s="210" t="s">
        <v>2196</v>
      </c>
      <c r="O317" s="210"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89" t="s">
        <v>2197</v>
      </c>
      <c r="Q317" s="289" t="s">
        <v>310</v>
      </c>
      <c r="R317" s="289" t="str">
        <f t="shared" si="25"/>
        <v xml:space="preserve"> </v>
      </c>
      <c r="S317" s="289"/>
      <c r="T317" s="276" t="str">
        <f t="shared" si="23"/>
        <v/>
      </c>
      <c r="U317" s="305"/>
    </row>
    <row r="318" spans="1:21" s="290" customFormat="1" x14ac:dyDescent="0.35">
      <c r="A318" s="276" t="s">
        <v>2198</v>
      </c>
      <c r="B318" s="277"/>
      <c r="C318" s="208" t="s">
        <v>575</v>
      </c>
      <c r="D318" s="208" t="s">
        <v>699</v>
      </c>
      <c r="E318" s="208" t="s">
        <v>700</v>
      </c>
      <c r="F318" s="192" t="s">
        <v>604</v>
      </c>
      <c r="G318" s="192" t="s">
        <v>703</v>
      </c>
      <c r="H318" s="192"/>
      <c r="I318" s="192"/>
      <c r="J318" s="184">
        <v>672</v>
      </c>
      <c r="K318" s="192" t="s">
        <v>332</v>
      </c>
      <c r="L318" s="187"/>
      <c r="M318" s="277"/>
      <c r="N318" s="210" t="s">
        <v>2196</v>
      </c>
      <c r="O318" s="210"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89" t="s">
        <v>2197</v>
      </c>
      <c r="Q318" s="289" t="s">
        <v>310</v>
      </c>
      <c r="R318" s="289" t="str">
        <f t="shared" si="25"/>
        <v xml:space="preserve"> </v>
      </c>
      <c r="S318" s="289"/>
      <c r="T318" s="276" t="str">
        <f t="shared" si="23"/>
        <v/>
      </c>
      <c r="U318" s="305"/>
    </row>
    <row r="319" spans="1:21" s="290" customFormat="1" x14ac:dyDescent="0.35">
      <c r="A319" s="276" t="s">
        <v>2198</v>
      </c>
      <c r="B319" s="277"/>
      <c r="C319" s="208" t="s">
        <v>575</v>
      </c>
      <c r="D319" s="208" t="s">
        <v>699</v>
      </c>
      <c r="E319" s="208" t="s">
        <v>700</v>
      </c>
      <c r="F319" s="192" t="s">
        <v>604</v>
      </c>
      <c r="G319" s="192" t="s">
        <v>704</v>
      </c>
      <c r="H319" s="192"/>
      <c r="I319" s="192"/>
      <c r="J319" s="184">
        <v>673</v>
      </c>
      <c r="K319" s="192" t="s">
        <v>332</v>
      </c>
      <c r="L319" s="187"/>
      <c r="M319" s="277"/>
      <c r="N319" s="210" t="s">
        <v>2196</v>
      </c>
      <c r="O319" s="210"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89" t="s">
        <v>2197</v>
      </c>
      <c r="Q319" s="289" t="s">
        <v>310</v>
      </c>
      <c r="R319" s="289" t="str">
        <f t="shared" si="25"/>
        <v xml:space="preserve"> </v>
      </c>
      <c r="S319" s="289"/>
      <c r="T319" s="276" t="str">
        <f t="shared" si="23"/>
        <v/>
      </c>
      <c r="U319" s="305"/>
    </row>
    <row r="320" spans="1:21" s="290" customFormat="1" x14ac:dyDescent="0.35">
      <c r="A320" s="276" t="s">
        <v>2198</v>
      </c>
      <c r="B320" s="277"/>
      <c r="C320" s="208" t="s">
        <v>575</v>
      </c>
      <c r="D320" s="208" t="s">
        <v>699</v>
      </c>
      <c r="E320" s="208" t="s">
        <v>700</v>
      </c>
      <c r="F320" s="192" t="s">
        <v>606</v>
      </c>
      <c r="G320" s="192" t="s">
        <v>701</v>
      </c>
      <c r="H320" s="192"/>
      <c r="I320" s="192"/>
      <c r="J320" s="184">
        <v>674</v>
      </c>
      <c r="K320" s="192" t="s">
        <v>332</v>
      </c>
      <c r="L320" s="187"/>
      <c r="M320" s="277"/>
      <c r="N320" s="210" t="s">
        <v>2196</v>
      </c>
      <c r="O320" s="210"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89" t="s">
        <v>2197</v>
      </c>
      <c r="Q320" s="289" t="s">
        <v>310</v>
      </c>
      <c r="R320" s="289" t="str">
        <f t="shared" si="25"/>
        <v xml:space="preserve"> </v>
      </c>
      <c r="S320" s="289"/>
      <c r="T320" s="276" t="str">
        <f t="shared" si="23"/>
        <v/>
      </c>
      <c r="U320" s="305"/>
    </row>
    <row r="321" spans="1:21" s="290" customFormat="1" x14ac:dyDescent="0.35">
      <c r="A321" s="276" t="s">
        <v>2198</v>
      </c>
      <c r="B321" s="277"/>
      <c r="C321" s="208" t="s">
        <v>575</v>
      </c>
      <c r="D321" s="208" t="s">
        <v>699</v>
      </c>
      <c r="E321" s="208" t="s">
        <v>700</v>
      </c>
      <c r="F321" s="192" t="s">
        <v>606</v>
      </c>
      <c r="G321" s="192" t="s">
        <v>703</v>
      </c>
      <c r="H321" s="192"/>
      <c r="I321" s="192"/>
      <c r="J321" s="184">
        <v>675</v>
      </c>
      <c r="K321" s="192" t="s">
        <v>332</v>
      </c>
      <c r="L321" s="187"/>
      <c r="M321" s="277"/>
      <c r="N321" s="210" t="s">
        <v>2196</v>
      </c>
      <c r="O321" s="210"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89" t="s">
        <v>2197</v>
      </c>
      <c r="Q321" s="289" t="s">
        <v>310</v>
      </c>
      <c r="R321" s="289" t="str">
        <f t="shared" si="25"/>
        <v xml:space="preserve"> </v>
      </c>
      <c r="S321" s="289"/>
      <c r="T321" s="276" t="str">
        <f t="shared" si="23"/>
        <v/>
      </c>
      <c r="U321" s="305"/>
    </row>
    <row r="322" spans="1:21" s="290" customFormat="1" x14ac:dyDescent="0.35">
      <c r="A322" s="276" t="s">
        <v>2198</v>
      </c>
      <c r="B322" s="277"/>
      <c r="C322" s="208" t="s">
        <v>575</v>
      </c>
      <c r="D322" s="208" t="s">
        <v>699</v>
      </c>
      <c r="E322" s="208" t="s">
        <v>700</v>
      </c>
      <c r="F322" s="192" t="s">
        <v>606</v>
      </c>
      <c r="G322" s="192" t="s">
        <v>704</v>
      </c>
      <c r="H322" s="192"/>
      <c r="I322" s="192"/>
      <c r="J322" s="184">
        <v>676</v>
      </c>
      <c r="K322" s="192" t="s">
        <v>332</v>
      </c>
      <c r="L322" s="187"/>
      <c r="M322" s="277"/>
      <c r="N322" s="210" t="s">
        <v>2196</v>
      </c>
      <c r="O322" s="210"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89" t="s">
        <v>2197</v>
      </c>
      <c r="Q322" s="289" t="s">
        <v>310</v>
      </c>
      <c r="R322" s="289" t="str">
        <f t="shared" si="25"/>
        <v xml:space="preserve"> </v>
      </c>
      <c r="S322" s="289"/>
      <c r="T322" s="276" t="str">
        <f t="shared" si="23"/>
        <v/>
      </c>
      <c r="U322" s="305"/>
    </row>
    <row r="323" spans="1:21" s="290" customFormat="1" x14ac:dyDescent="0.35">
      <c r="A323" s="276" t="s">
        <v>2198</v>
      </c>
      <c r="B323" s="277"/>
      <c r="C323" s="208" t="s">
        <v>575</v>
      </c>
      <c r="D323" s="208" t="s">
        <v>699</v>
      </c>
      <c r="E323" s="208" t="s">
        <v>700</v>
      </c>
      <c r="F323" s="192" t="s">
        <v>608</v>
      </c>
      <c r="G323" s="192" t="s">
        <v>701</v>
      </c>
      <c r="H323" s="192"/>
      <c r="I323" s="192"/>
      <c r="J323" s="184">
        <v>677</v>
      </c>
      <c r="K323" s="192" t="s">
        <v>332</v>
      </c>
      <c r="L323" s="187"/>
      <c r="M323" s="277"/>
      <c r="N323" s="210" t="s">
        <v>2196</v>
      </c>
      <c r="O323" s="210"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89" t="s">
        <v>2197</v>
      </c>
      <c r="Q323" s="289" t="s">
        <v>310</v>
      </c>
      <c r="R323" s="289" t="str">
        <f t="shared" si="25"/>
        <v xml:space="preserve"> </v>
      </c>
      <c r="S323" s="289"/>
      <c r="T323" s="276" t="str">
        <f t="shared" si="23"/>
        <v/>
      </c>
      <c r="U323" s="305"/>
    </row>
    <row r="324" spans="1:21" s="290" customFormat="1" x14ac:dyDescent="0.35">
      <c r="A324" s="276" t="s">
        <v>2198</v>
      </c>
      <c r="B324" s="277"/>
      <c r="C324" s="208" t="s">
        <v>575</v>
      </c>
      <c r="D324" s="208" t="s">
        <v>699</v>
      </c>
      <c r="E324" s="208" t="s">
        <v>700</v>
      </c>
      <c r="F324" s="192" t="s">
        <v>608</v>
      </c>
      <c r="G324" s="192" t="s">
        <v>703</v>
      </c>
      <c r="H324" s="192"/>
      <c r="I324" s="192"/>
      <c r="J324" s="184">
        <v>678</v>
      </c>
      <c r="K324" s="192" t="s">
        <v>332</v>
      </c>
      <c r="L324" s="187"/>
      <c r="M324" s="277"/>
      <c r="N324" s="210" t="s">
        <v>2196</v>
      </c>
      <c r="O324" s="210"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89" t="s">
        <v>2197</v>
      </c>
      <c r="Q324" s="289" t="s">
        <v>310</v>
      </c>
      <c r="R324" s="289" t="str">
        <f t="shared" si="25"/>
        <v xml:space="preserve"> </v>
      </c>
      <c r="S324" s="289"/>
      <c r="T324" s="276" t="str">
        <f t="shared" ref="T324:T421" si="26">IF(K324="Yes",S324&amp;L324,"")</f>
        <v/>
      </c>
      <c r="U324" s="305"/>
    </row>
    <row r="325" spans="1:21" s="290" customFormat="1" x14ac:dyDescent="0.35">
      <c r="A325" s="276" t="s">
        <v>2198</v>
      </c>
      <c r="B325" s="277"/>
      <c r="C325" s="208" t="s">
        <v>575</v>
      </c>
      <c r="D325" s="208" t="s">
        <v>699</v>
      </c>
      <c r="E325" s="208" t="s">
        <v>700</v>
      </c>
      <c r="F325" s="192" t="s">
        <v>608</v>
      </c>
      <c r="G325" s="192" t="s">
        <v>704</v>
      </c>
      <c r="H325" s="192"/>
      <c r="I325" s="192"/>
      <c r="J325" s="184">
        <v>679</v>
      </c>
      <c r="K325" s="192" t="s">
        <v>332</v>
      </c>
      <c r="L325" s="187"/>
      <c r="M325" s="277"/>
      <c r="N325" s="210" t="s">
        <v>2196</v>
      </c>
      <c r="O325" s="210"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89" t="s">
        <v>2197</v>
      </c>
      <c r="Q325" s="289" t="s">
        <v>310</v>
      </c>
      <c r="R325" s="289" t="str">
        <f t="shared" si="25"/>
        <v xml:space="preserve"> </v>
      </c>
      <c r="S325" s="289"/>
      <c r="T325" s="276" t="str">
        <f t="shared" si="26"/>
        <v/>
      </c>
      <c r="U325" s="305"/>
    </row>
    <row r="326" spans="1:21" s="290" customFormat="1" x14ac:dyDescent="0.35">
      <c r="A326" s="276" t="s">
        <v>2198</v>
      </c>
      <c r="B326" s="277"/>
      <c r="C326" s="208" t="s">
        <v>575</v>
      </c>
      <c r="D326" s="208" t="s">
        <v>699</v>
      </c>
      <c r="E326" s="208" t="s">
        <v>700</v>
      </c>
      <c r="F326" s="192" t="s">
        <v>611</v>
      </c>
      <c r="G326" s="192" t="s">
        <v>701</v>
      </c>
      <c r="H326" s="192"/>
      <c r="I326" s="192"/>
      <c r="J326" s="184">
        <v>680</v>
      </c>
      <c r="K326" s="192" t="s">
        <v>332</v>
      </c>
      <c r="L326" s="187"/>
      <c r="M326" s="277"/>
      <c r="N326" s="210" t="s">
        <v>2196</v>
      </c>
      <c r="O326" s="210"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89" t="s">
        <v>2197</v>
      </c>
      <c r="Q326" s="289" t="s">
        <v>310</v>
      </c>
      <c r="R326" s="289" t="str">
        <f t="shared" si="25"/>
        <v xml:space="preserve"> </v>
      </c>
      <c r="S326" s="289"/>
      <c r="T326" s="276" t="str">
        <f t="shared" si="26"/>
        <v/>
      </c>
      <c r="U326" s="305"/>
    </row>
    <row r="327" spans="1:21" s="290" customFormat="1" x14ac:dyDescent="0.35">
      <c r="A327" s="276" t="s">
        <v>2198</v>
      </c>
      <c r="B327" s="277"/>
      <c r="C327" s="208" t="s">
        <v>575</v>
      </c>
      <c r="D327" s="208" t="s">
        <v>699</v>
      </c>
      <c r="E327" s="208" t="s">
        <v>700</v>
      </c>
      <c r="F327" s="192" t="s">
        <v>611</v>
      </c>
      <c r="G327" s="192" t="s">
        <v>703</v>
      </c>
      <c r="H327" s="192"/>
      <c r="I327" s="192"/>
      <c r="J327" s="184">
        <v>681</v>
      </c>
      <c r="K327" s="192" t="s">
        <v>332</v>
      </c>
      <c r="L327" s="187"/>
      <c r="M327" s="277"/>
      <c r="N327" s="210" t="s">
        <v>2196</v>
      </c>
      <c r="O327" s="210"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89" t="s">
        <v>2197</v>
      </c>
      <c r="Q327" s="289" t="s">
        <v>310</v>
      </c>
      <c r="R327" s="289" t="str">
        <f t="shared" si="25"/>
        <v xml:space="preserve"> </v>
      </c>
      <c r="S327" s="289"/>
      <c r="T327" s="276" t="str">
        <f t="shared" si="26"/>
        <v/>
      </c>
      <c r="U327" s="305"/>
    </row>
    <row r="328" spans="1:21" s="290" customFormat="1" x14ac:dyDescent="0.35">
      <c r="A328" s="276" t="s">
        <v>2198</v>
      </c>
      <c r="B328" s="277"/>
      <c r="C328" s="208" t="s">
        <v>575</v>
      </c>
      <c r="D328" s="208" t="s">
        <v>699</v>
      </c>
      <c r="E328" s="208" t="s">
        <v>700</v>
      </c>
      <c r="F328" s="192" t="s">
        <v>611</v>
      </c>
      <c r="G328" s="192" t="s">
        <v>704</v>
      </c>
      <c r="H328" s="192" t="s">
        <v>711</v>
      </c>
      <c r="I328" s="192" t="s">
        <v>612</v>
      </c>
      <c r="J328" s="184">
        <v>182</v>
      </c>
      <c r="K328" s="192" t="s">
        <v>310</v>
      </c>
      <c r="L328" s="187" t="s">
        <v>2323</v>
      </c>
      <c r="M328" s="277"/>
      <c r="N328" s="210" t="s">
        <v>2196</v>
      </c>
      <c r="O328" s="210"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89" t="s">
        <v>2197</v>
      </c>
      <c r="Q328" s="289" t="s">
        <v>310</v>
      </c>
      <c r="R328" s="289" t="str">
        <f t="shared" si="25"/>
        <v>New Offshore Wind</v>
      </c>
      <c r="S328" s="289" t="str">
        <f t="shared" ref="S328:S421" si="27">IF(R328="","","//**"&amp;R328&amp;": **")</f>
        <v>//**New Offshore Wind: **</v>
      </c>
      <c r="T328" s="276"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5"/>
    </row>
    <row r="329" spans="1:21" s="290" customFormat="1" x14ac:dyDescent="0.35">
      <c r="A329" s="276" t="s">
        <v>2198</v>
      </c>
      <c r="B329" s="277"/>
      <c r="C329" s="208" t="s">
        <v>575</v>
      </c>
      <c r="D329" s="208" t="s">
        <v>699</v>
      </c>
      <c r="E329" s="208" t="s">
        <v>700</v>
      </c>
      <c r="F329" s="192" t="s">
        <v>613</v>
      </c>
      <c r="G329" s="192" t="s">
        <v>701</v>
      </c>
      <c r="H329" s="183"/>
      <c r="I329" s="192"/>
      <c r="J329" s="184">
        <v>682</v>
      </c>
      <c r="K329" s="192" t="s">
        <v>332</v>
      </c>
      <c r="L329" s="187"/>
      <c r="M329" s="277"/>
      <c r="N329" s="210" t="s">
        <v>2196</v>
      </c>
      <c r="O329" s="210"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89" t="s">
        <v>2197</v>
      </c>
      <c r="Q329" s="289" t="s">
        <v>310</v>
      </c>
      <c r="R329" s="289" t="str">
        <f t="shared" si="25"/>
        <v xml:space="preserve"> </v>
      </c>
      <c r="S329" s="289"/>
      <c r="T329" s="276" t="str">
        <f t="shared" si="26"/>
        <v/>
      </c>
      <c r="U329" s="305"/>
    </row>
    <row r="330" spans="1:21" s="290" customFormat="1" x14ac:dyDescent="0.35">
      <c r="A330" s="276" t="s">
        <v>2198</v>
      </c>
      <c r="B330" s="277"/>
      <c r="C330" s="208" t="s">
        <v>575</v>
      </c>
      <c r="D330" s="208" t="s">
        <v>699</v>
      </c>
      <c r="E330" s="208" t="s">
        <v>700</v>
      </c>
      <c r="F330" s="192" t="s">
        <v>613</v>
      </c>
      <c r="G330" s="192" t="s">
        <v>703</v>
      </c>
      <c r="H330" s="183"/>
      <c r="I330" s="183"/>
      <c r="J330" s="184">
        <v>683</v>
      </c>
      <c r="K330" s="192" t="s">
        <v>332</v>
      </c>
      <c r="L330" s="187"/>
      <c r="M330" s="277"/>
      <c r="N330" s="210" t="s">
        <v>2196</v>
      </c>
      <c r="O330" s="210"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89" t="s">
        <v>2197</v>
      </c>
      <c r="Q330" s="289" t="s">
        <v>310</v>
      </c>
      <c r="R330" s="289" t="str">
        <f t="shared" si="25"/>
        <v xml:space="preserve"> </v>
      </c>
      <c r="S330" s="289"/>
      <c r="T330" s="276" t="str">
        <f t="shared" si="26"/>
        <v/>
      </c>
      <c r="U330" s="305"/>
    </row>
    <row r="331" spans="1:21" s="290" customFormat="1" x14ac:dyDescent="0.35">
      <c r="A331" s="276" t="s">
        <v>2198</v>
      </c>
      <c r="B331" s="277"/>
      <c r="C331" s="208" t="s">
        <v>575</v>
      </c>
      <c r="D331" s="208" t="s">
        <v>699</v>
      </c>
      <c r="E331" s="208" t="s">
        <v>700</v>
      </c>
      <c r="F331" s="192" t="s">
        <v>613</v>
      </c>
      <c r="G331" s="192" t="s">
        <v>704</v>
      </c>
      <c r="H331" s="183"/>
      <c r="I331" s="183"/>
      <c r="J331" s="184">
        <v>684</v>
      </c>
      <c r="K331" s="192" t="s">
        <v>332</v>
      </c>
      <c r="L331" s="187"/>
      <c r="M331" s="277"/>
      <c r="N331" s="210" t="s">
        <v>2196</v>
      </c>
      <c r="O331" s="210"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89" t="s">
        <v>2197</v>
      </c>
      <c r="Q331" s="289" t="s">
        <v>310</v>
      </c>
      <c r="R331" s="289" t="str">
        <f t="shared" si="25"/>
        <v xml:space="preserve"> </v>
      </c>
      <c r="S331" s="289"/>
      <c r="T331" s="276" t="str">
        <f t="shared" si="26"/>
        <v/>
      </c>
      <c r="U331" s="305"/>
    </row>
    <row r="332" spans="1:21" s="290" customFormat="1" x14ac:dyDescent="0.35">
      <c r="A332" s="276" t="s">
        <v>2198</v>
      </c>
      <c r="B332" s="277"/>
      <c r="C332" s="208" t="s">
        <v>575</v>
      </c>
      <c r="D332" s="208" t="s">
        <v>699</v>
      </c>
      <c r="E332" s="208" t="s">
        <v>700</v>
      </c>
      <c r="F332" s="192" t="s">
        <v>615</v>
      </c>
      <c r="G332" s="192" t="s">
        <v>701</v>
      </c>
      <c r="H332" s="183"/>
      <c r="I332" s="192"/>
      <c r="J332" s="184">
        <v>685</v>
      </c>
      <c r="K332" s="192" t="s">
        <v>332</v>
      </c>
      <c r="L332" s="187"/>
      <c r="M332" s="277"/>
      <c r="N332" s="210" t="s">
        <v>2196</v>
      </c>
      <c r="O332" s="210"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89" t="s">
        <v>2197</v>
      </c>
      <c r="Q332" s="289" t="s">
        <v>310</v>
      </c>
      <c r="R332" s="289" t="str">
        <f t="shared" si="25"/>
        <v xml:space="preserve"> </v>
      </c>
      <c r="S332" s="289"/>
      <c r="T332" s="276" t="str">
        <f t="shared" si="26"/>
        <v/>
      </c>
      <c r="U332" s="305"/>
    </row>
    <row r="333" spans="1:21" s="290" customFormat="1" x14ac:dyDescent="0.35">
      <c r="A333" s="276" t="s">
        <v>2198</v>
      </c>
      <c r="B333" s="277"/>
      <c r="C333" s="208" t="s">
        <v>575</v>
      </c>
      <c r="D333" s="208" t="s">
        <v>699</v>
      </c>
      <c r="E333" s="208" t="s">
        <v>700</v>
      </c>
      <c r="F333" s="192" t="s">
        <v>615</v>
      </c>
      <c r="G333" s="192" t="s">
        <v>703</v>
      </c>
      <c r="H333" s="183"/>
      <c r="I333" s="183"/>
      <c r="J333" s="184">
        <v>686</v>
      </c>
      <c r="K333" s="192" t="s">
        <v>332</v>
      </c>
      <c r="L333" s="187"/>
      <c r="M333" s="277"/>
      <c r="N333" s="210" t="s">
        <v>2196</v>
      </c>
      <c r="O333" s="210"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89" t="s">
        <v>2197</v>
      </c>
      <c r="Q333" s="289" t="s">
        <v>310</v>
      </c>
      <c r="R333" s="289" t="str">
        <f t="shared" si="25"/>
        <v xml:space="preserve"> </v>
      </c>
      <c r="S333" s="289"/>
      <c r="T333" s="276" t="str">
        <f t="shared" si="26"/>
        <v/>
      </c>
      <c r="U333" s="305"/>
    </row>
    <row r="334" spans="1:21" s="290" customFormat="1" x14ac:dyDescent="0.35">
      <c r="A334" s="276" t="s">
        <v>2198</v>
      </c>
      <c r="B334" s="277"/>
      <c r="C334" s="208" t="s">
        <v>575</v>
      </c>
      <c r="D334" s="208" t="s">
        <v>699</v>
      </c>
      <c r="E334" s="208" t="s">
        <v>700</v>
      </c>
      <c r="F334" s="192" t="s">
        <v>615</v>
      </c>
      <c r="G334" s="192" t="s">
        <v>704</v>
      </c>
      <c r="H334" s="183"/>
      <c r="I334" s="192"/>
      <c r="J334" s="184">
        <v>687</v>
      </c>
      <c r="K334" s="192" t="s">
        <v>332</v>
      </c>
      <c r="L334" s="187"/>
      <c r="M334" s="277"/>
      <c r="N334" s="210" t="s">
        <v>2196</v>
      </c>
      <c r="O334" s="210"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89" t="s">
        <v>2197</v>
      </c>
      <c r="Q334" s="289" t="s">
        <v>310</v>
      </c>
      <c r="R334" s="289" t="str">
        <f t="shared" si="25"/>
        <v xml:space="preserve"> </v>
      </c>
      <c r="S334" s="289"/>
      <c r="T334" s="276" t="str">
        <f t="shared" si="26"/>
        <v/>
      </c>
      <c r="U334" s="305"/>
    </row>
    <row r="335" spans="1:21" s="290" customFormat="1" x14ac:dyDescent="0.35">
      <c r="A335" s="276" t="s">
        <v>2198</v>
      </c>
      <c r="B335" s="277"/>
      <c r="C335" s="208" t="s">
        <v>575</v>
      </c>
      <c r="D335" s="208" t="s">
        <v>699</v>
      </c>
      <c r="E335" s="208" t="s">
        <v>700</v>
      </c>
      <c r="F335" s="192" t="s">
        <v>617</v>
      </c>
      <c r="G335" s="192" t="s">
        <v>701</v>
      </c>
      <c r="H335" s="183"/>
      <c r="I335" s="192"/>
      <c r="J335" s="184">
        <v>688</v>
      </c>
      <c r="K335" s="192" t="s">
        <v>332</v>
      </c>
      <c r="L335" s="187"/>
      <c r="M335" s="277"/>
      <c r="N335" s="210" t="s">
        <v>2196</v>
      </c>
      <c r="O335" s="210"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89" t="s">
        <v>2197</v>
      </c>
      <c r="Q335" s="289" t="s">
        <v>310</v>
      </c>
      <c r="R335" s="289" t="str">
        <f t="shared" si="25"/>
        <v xml:space="preserve"> </v>
      </c>
      <c r="S335" s="289"/>
      <c r="T335" s="276" t="str">
        <f t="shared" si="26"/>
        <v/>
      </c>
      <c r="U335" s="305"/>
    </row>
    <row r="336" spans="1:21" s="290" customFormat="1" x14ac:dyDescent="0.35">
      <c r="A336" s="276" t="s">
        <v>2198</v>
      </c>
      <c r="B336" s="277"/>
      <c r="C336" s="208" t="s">
        <v>575</v>
      </c>
      <c r="D336" s="208" t="s">
        <v>699</v>
      </c>
      <c r="E336" s="208" t="s">
        <v>700</v>
      </c>
      <c r="F336" s="192" t="s">
        <v>617</v>
      </c>
      <c r="G336" s="192" t="s">
        <v>703</v>
      </c>
      <c r="H336" s="192"/>
      <c r="I336" s="192"/>
      <c r="J336" s="184">
        <v>689</v>
      </c>
      <c r="K336" s="192" t="s">
        <v>332</v>
      </c>
      <c r="L336" s="187"/>
      <c r="M336" s="277"/>
      <c r="N336" s="210" t="s">
        <v>2196</v>
      </c>
      <c r="O336" s="210"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89" t="s">
        <v>2197</v>
      </c>
      <c r="Q336" s="289" t="s">
        <v>310</v>
      </c>
      <c r="R336" s="289" t="str">
        <f t="shared" si="25"/>
        <v xml:space="preserve"> </v>
      </c>
      <c r="S336" s="289"/>
      <c r="T336" s="276" t="str">
        <f t="shared" si="26"/>
        <v/>
      </c>
      <c r="U336" s="305"/>
    </row>
    <row r="337" spans="1:21" x14ac:dyDescent="0.35">
      <c r="A337" s="276" t="s">
        <v>2198</v>
      </c>
      <c r="C337" s="208" t="s">
        <v>575</v>
      </c>
      <c r="D337" s="208" t="s">
        <v>699</v>
      </c>
      <c r="E337" s="208" t="s">
        <v>700</v>
      </c>
      <c r="F337" s="192" t="s">
        <v>617</v>
      </c>
      <c r="G337" s="192" t="s">
        <v>704</v>
      </c>
      <c r="H337" s="192"/>
      <c r="I337" s="192"/>
      <c r="J337" s="184">
        <v>690</v>
      </c>
      <c r="K337" s="192" t="s">
        <v>332</v>
      </c>
      <c r="L337" s="187"/>
      <c r="N337" s="210" t="s">
        <v>2196</v>
      </c>
      <c r="O337" s="210"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89" t="s">
        <v>2197</v>
      </c>
      <c r="Q337" s="289" t="s">
        <v>310</v>
      </c>
      <c r="R337" s="289" t="str">
        <f t="shared" si="25"/>
        <v xml:space="preserve"> </v>
      </c>
      <c r="S337" s="289"/>
      <c r="T337" s="276" t="str">
        <f t="shared" si="26"/>
        <v/>
      </c>
    </row>
    <row r="338" spans="1:21" s="292" customFormat="1" ht="87" x14ac:dyDescent="0.35">
      <c r="A338" s="292" t="s">
        <v>2195</v>
      </c>
      <c r="B338" s="278"/>
      <c r="C338" s="292" t="s">
        <v>575</v>
      </c>
      <c r="D338" s="292" t="s">
        <v>717</v>
      </c>
      <c r="E338" s="292" t="str">
        <f>E339</f>
        <v>Percent Reduction in Soft Costs of Capacity Construction</v>
      </c>
      <c r="M338" s="278"/>
      <c r="N338" s="294" t="s">
        <v>2196</v>
      </c>
      <c r="O338" s="294"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2" t="s">
        <v>2197</v>
      </c>
      <c r="Q338" s="292" t="s">
        <v>310</v>
      </c>
      <c r="S338" s="292" t="str">
        <f t="shared" si="27"/>
        <v/>
      </c>
      <c r="T338" s="292" t="str">
        <f t="shared" si="26"/>
        <v/>
      </c>
      <c r="U338" s="30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6" t="s">
        <v>2198</v>
      </c>
      <c r="C339" s="183" t="s">
        <v>575</v>
      </c>
      <c r="D339" s="184" t="s">
        <v>717</v>
      </c>
      <c r="E339" s="184" t="s">
        <v>718</v>
      </c>
      <c r="F339" s="192" t="s">
        <v>594</v>
      </c>
      <c r="G339" s="192"/>
      <c r="H339" s="192" t="s">
        <v>595</v>
      </c>
      <c r="I339" s="192"/>
      <c r="J339" s="184">
        <v>194</v>
      </c>
      <c r="K339" s="192" t="s">
        <v>310</v>
      </c>
      <c r="L339" s="187" t="s">
        <v>2210</v>
      </c>
      <c r="N339" s="210" t="s">
        <v>2196</v>
      </c>
      <c r="O339" s="210"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89" t="s">
        <v>2197</v>
      </c>
      <c r="Q339" s="289" t="s">
        <v>310</v>
      </c>
      <c r="R339" s="289" t="str">
        <f>H339&amp;" "&amp;I339</f>
        <v xml:space="preserve">Onshore Wind </v>
      </c>
      <c r="S339" s="289" t="str">
        <f t="shared" si="27"/>
        <v>//**Onshore Wind : **</v>
      </c>
      <c r="T339" s="276"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6" t="s">
        <v>2198</v>
      </c>
      <c r="C340" s="208" t="s">
        <v>575</v>
      </c>
      <c r="D340" s="208" t="s">
        <v>717</v>
      </c>
      <c r="E340" s="208" t="s">
        <v>718</v>
      </c>
      <c r="F340" s="192" t="s">
        <v>596</v>
      </c>
      <c r="G340" s="192"/>
      <c r="H340" s="192" t="s">
        <v>597</v>
      </c>
      <c r="I340" s="192"/>
      <c r="J340" s="184">
        <v>195</v>
      </c>
      <c r="K340" s="192" t="s">
        <v>310</v>
      </c>
      <c r="L340" s="187" t="s">
        <v>2210</v>
      </c>
      <c r="N340" s="210" t="s">
        <v>2196</v>
      </c>
      <c r="O340" s="210"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89" t="s">
        <v>2197</v>
      </c>
      <c r="Q340" s="289" t="s">
        <v>310</v>
      </c>
      <c r="R340" s="289" t="str">
        <f>H340&amp;" "&amp;I340</f>
        <v xml:space="preserve">Solar PV </v>
      </c>
      <c r="S340" s="289" t="str">
        <f t="shared" si="27"/>
        <v>//**Solar PV : **</v>
      </c>
      <c r="T340" s="276"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6" t="s">
        <v>2198</v>
      </c>
      <c r="C341" s="208" t="s">
        <v>575</v>
      </c>
      <c r="D341" s="208" t="s">
        <v>717</v>
      </c>
      <c r="E341" s="208" t="s">
        <v>718</v>
      </c>
      <c r="F341" s="192" t="s">
        <v>611</v>
      </c>
      <c r="G341" s="192"/>
      <c r="H341" s="192" t="s">
        <v>612</v>
      </c>
      <c r="I341" s="192"/>
      <c r="J341" s="184">
        <v>196</v>
      </c>
      <c r="K341" s="192" t="s">
        <v>310</v>
      </c>
      <c r="L341" s="187" t="s">
        <v>2210</v>
      </c>
      <c r="N341" s="210" t="s">
        <v>2196</v>
      </c>
      <c r="O341" s="210"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89" t="s">
        <v>2197</v>
      </c>
      <c r="Q341" s="289" t="s">
        <v>310</v>
      </c>
      <c r="R341" s="289" t="str">
        <f>H341&amp;" "&amp;I341</f>
        <v xml:space="preserve">Offshore Wind </v>
      </c>
      <c r="S341" s="289" t="str">
        <f t="shared" si="27"/>
        <v>//**Offshore Wind : **</v>
      </c>
      <c r="T341" s="276"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2" t="s">
        <v>2195</v>
      </c>
      <c r="B342" s="278"/>
      <c r="C342" s="308" t="s">
        <v>575</v>
      </c>
      <c r="D342" s="308" t="s">
        <v>726</v>
      </c>
      <c r="E342" s="308" t="s">
        <v>727</v>
      </c>
      <c r="F342" s="310"/>
      <c r="G342" s="310"/>
      <c r="H342" s="310"/>
      <c r="I342" s="310"/>
      <c r="J342" s="309">
        <v>145</v>
      </c>
      <c r="K342" s="310" t="s">
        <v>310</v>
      </c>
      <c r="L342" s="313" t="s">
        <v>2324</v>
      </c>
      <c r="M342" s="278"/>
      <c r="N342" s="294" t="s">
        <v>2196</v>
      </c>
      <c r="O342" s="294" t="str">
        <f>INDEX('Standard Descriptions'!$E:$E,MATCH(Guidance!E342,'Standard Descriptions'!$C:$C,0))</f>
        <v xml:space="preserve"> This policy specifies the reduction in transmission and distribution losses that will be achieved by 2050. // </v>
      </c>
      <c r="P342" s="292" t="s">
        <v>2197</v>
      </c>
      <c r="Q342" s="292" t="s">
        <v>332</v>
      </c>
      <c r="R342" s="292" t="str">
        <f>H342&amp;" "&amp;I342</f>
        <v xml:space="preserve"> </v>
      </c>
      <c r="S342" s="292"/>
      <c r="T342" s="292"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4"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2" t="s">
        <v>2195</v>
      </c>
      <c r="B343" s="278"/>
      <c r="C343" s="292" t="s">
        <v>575</v>
      </c>
      <c r="D343" s="292" t="s">
        <v>735</v>
      </c>
      <c r="E343" s="292" t="str">
        <f>E344</f>
        <v>Perc Subsidy for Elec Capacity Construction</v>
      </c>
      <c r="F343" s="292"/>
      <c r="G343" s="292"/>
      <c r="H343" s="292"/>
      <c r="I343" s="292"/>
      <c r="J343" s="292"/>
      <c r="K343" s="292"/>
      <c r="L343" s="292"/>
      <c r="M343" s="278"/>
      <c r="N343" s="294" t="s">
        <v>2196</v>
      </c>
      <c r="O343" s="294"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2" t="s">
        <v>2197</v>
      </c>
      <c r="Q343" s="292" t="s">
        <v>310</v>
      </c>
      <c r="R343" s="292"/>
      <c r="S343" s="292"/>
      <c r="T343" s="292" t="str">
        <f t="shared" si="26"/>
        <v/>
      </c>
      <c r="U343" s="30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row>
    <row r="344" spans="1:21" x14ac:dyDescent="0.35">
      <c r="A344" s="276" t="s">
        <v>2198</v>
      </c>
      <c r="C344" s="183" t="s">
        <v>575</v>
      </c>
      <c r="D344" s="182" t="s">
        <v>735</v>
      </c>
      <c r="E344" s="183" t="s">
        <v>736</v>
      </c>
      <c r="F344" s="185" t="s">
        <v>578</v>
      </c>
      <c r="G344" s="185"/>
      <c r="H344" s="192" t="s">
        <v>579</v>
      </c>
      <c r="I344" s="192"/>
      <c r="J344" s="184">
        <v>691</v>
      </c>
      <c r="K344" s="192" t="s">
        <v>332</v>
      </c>
      <c r="L344" s="187"/>
      <c r="N344" s="210" t="s">
        <v>2196</v>
      </c>
      <c r="O344" s="210"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89" t="s">
        <v>2197</v>
      </c>
      <c r="Q344" s="289" t="s">
        <v>310</v>
      </c>
      <c r="R344" s="289" t="str">
        <f t="shared" ref="R344:R356" si="28">H344&amp;" "&amp;I344</f>
        <v xml:space="preserve">Hard Coal </v>
      </c>
      <c r="S344" s="289" t="str">
        <f t="shared" si="27"/>
        <v>//**Hard Coal : **</v>
      </c>
      <c r="T344" s="276" t="str">
        <f t="shared" si="26"/>
        <v/>
      </c>
    </row>
    <row r="345" spans="1:21" x14ac:dyDescent="0.35">
      <c r="A345" s="276" t="s">
        <v>2198</v>
      </c>
      <c r="C345" s="208" t="s">
        <v>575</v>
      </c>
      <c r="D345" s="208" t="s">
        <v>735</v>
      </c>
      <c r="E345" s="208" t="s">
        <v>736</v>
      </c>
      <c r="F345" s="192" t="s">
        <v>740</v>
      </c>
      <c r="G345" s="200"/>
      <c r="H345" s="192" t="s">
        <v>741</v>
      </c>
      <c r="I345" s="192"/>
      <c r="J345" s="184">
        <v>692</v>
      </c>
      <c r="K345" s="192" t="s">
        <v>332</v>
      </c>
      <c r="L345" s="187"/>
      <c r="N345" s="210" t="s">
        <v>2196</v>
      </c>
      <c r="O345" s="210"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89" t="s">
        <v>2197</v>
      </c>
      <c r="Q345" s="289" t="s">
        <v>310</v>
      </c>
      <c r="R345" s="289" t="str">
        <f t="shared" si="28"/>
        <v xml:space="preserve">Natural Gas </v>
      </c>
      <c r="S345" s="289" t="str">
        <f t="shared" si="27"/>
        <v>//**Natural Gas : **</v>
      </c>
      <c r="T345" s="276" t="str">
        <f t="shared" si="26"/>
        <v/>
      </c>
    </row>
    <row r="346" spans="1:21" x14ac:dyDescent="0.35">
      <c r="A346" s="276" t="s">
        <v>2198</v>
      </c>
      <c r="C346" s="208" t="s">
        <v>575</v>
      </c>
      <c r="D346" s="208" t="s">
        <v>735</v>
      </c>
      <c r="E346" s="208" t="s">
        <v>736</v>
      </c>
      <c r="F346" s="192" t="s">
        <v>588</v>
      </c>
      <c r="G346" s="200"/>
      <c r="H346" s="192" t="s">
        <v>589</v>
      </c>
      <c r="I346" s="192"/>
      <c r="J346" s="184">
        <v>517</v>
      </c>
      <c r="K346" s="192" t="s">
        <v>310</v>
      </c>
      <c r="L346" s="187" t="s">
        <v>2211</v>
      </c>
      <c r="N346" s="210" t="s">
        <v>2196</v>
      </c>
      <c r="O346" s="210"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89" t="s">
        <v>2197</v>
      </c>
      <c r="Q346" s="289" t="s">
        <v>310</v>
      </c>
      <c r="R346" s="289" t="str">
        <f t="shared" si="28"/>
        <v xml:space="preserve">Nuclear </v>
      </c>
      <c r="S346" s="289" t="str">
        <f t="shared" si="27"/>
        <v>//**Nuclear : **</v>
      </c>
      <c r="T346" s="276"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6" t="s">
        <v>2198</v>
      </c>
      <c r="C347" s="208" t="s">
        <v>575</v>
      </c>
      <c r="D347" s="208" t="s">
        <v>735</v>
      </c>
      <c r="E347" s="208" t="s">
        <v>736</v>
      </c>
      <c r="F347" s="192" t="s">
        <v>591</v>
      </c>
      <c r="G347" s="200"/>
      <c r="H347" s="192" t="s">
        <v>592</v>
      </c>
      <c r="I347" s="192"/>
      <c r="J347" s="184">
        <v>693</v>
      </c>
      <c r="K347" s="192" t="s">
        <v>332</v>
      </c>
      <c r="L347" s="187"/>
      <c r="N347" s="210" t="s">
        <v>2196</v>
      </c>
      <c r="O347" s="210"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89" t="s">
        <v>2197</v>
      </c>
      <c r="Q347" s="289" t="s">
        <v>310</v>
      </c>
      <c r="R347" s="289" t="str">
        <f t="shared" si="28"/>
        <v xml:space="preserve">Hydro </v>
      </c>
      <c r="S347" s="289" t="str">
        <f t="shared" si="27"/>
        <v>//**Hydro : **</v>
      </c>
      <c r="T347" s="276" t="str">
        <f t="shared" si="26"/>
        <v/>
      </c>
    </row>
    <row r="348" spans="1:21" x14ac:dyDescent="0.35">
      <c r="A348" s="276" t="s">
        <v>2198</v>
      </c>
      <c r="C348" s="208" t="s">
        <v>575</v>
      </c>
      <c r="D348" s="208" t="s">
        <v>735</v>
      </c>
      <c r="E348" s="208" t="s">
        <v>736</v>
      </c>
      <c r="F348" s="192" t="s">
        <v>594</v>
      </c>
      <c r="G348" s="200"/>
      <c r="H348" s="192" t="s">
        <v>595</v>
      </c>
      <c r="I348" s="192"/>
      <c r="J348" s="184">
        <v>518</v>
      </c>
      <c r="K348" s="192" t="s">
        <v>310</v>
      </c>
      <c r="L348" s="299" t="str">
        <f>_xlfn.CONCAT('Supporting Data'!$A$6," does not have a capacity construction subsidy for ",LOWER(PolicyLevers!$F$329),". ",'Repeating Values'!$D$8)</f>
        <v>New Mexico does not have a capacity construction subsidy for onshore wind. However, the Investment Tax Credit, a similar program for solar power, covers 30% of system costs through 2019, with declining amounts thereafter.</v>
      </c>
      <c r="N348" s="210" t="s">
        <v>2196</v>
      </c>
      <c r="O348" s="210"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89" t="s">
        <v>2197</v>
      </c>
      <c r="Q348" s="289" t="s">
        <v>310</v>
      </c>
      <c r="R348" s="289" t="str">
        <f t="shared" si="28"/>
        <v xml:space="preserve">Onshore Wind </v>
      </c>
      <c r="S348" s="289" t="str">
        <f t="shared" si="27"/>
        <v>//**Onshore Wind : **</v>
      </c>
      <c r="T348" s="276" t="str">
        <f t="shared" si="26"/>
        <v>//**Onshore Wind : **New Mexico does not have a capacity construction subsidy for onshore wind. However, the Investment Tax Credit, a similar program for solar power, covers 30% of system costs through 2019, with declining amounts thereafter.</v>
      </c>
    </row>
    <row r="349" spans="1:21" x14ac:dyDescent="0.35">
      <c r="A349" s="276" t="s">
        <v>2198</v>
      </c>
      <c r="C349" s="208" t="s">
        <v>575</v>
      </c>
      <c r="D349" s="208" t="s">
        <v>735</v>
      </c>
      <c r="E349" s="208" t="s">
        <v>736</v>
      </c>
      <c r="F349" s="192" t="s">
        <v>596</v>
      </c>
      <c r="G349" s="200"/>
      <c r="H349" s="192" t="s">
        <v>597</v>
      </c>
      <c r="I349" s="192"/>
      <c r="J349" s="184">
        <v>519</v>
      </c>
      <c r="K349" s="192" t="s">
        <v>310</v>
      </c>
      <c r="L349" s="299" t="str">
        <f>_xlfn.CONCAT('Supporting Data'!$A$6," does not have a capacity construction subsidy for ",LOWER(PolicyLevers!$F$330),". ",'Repeating Values'!$D$8)</f>
        <v>New Mexico does not have a capacity construction subsidy for solar pv. However, the Investment Tax Credit, a similar program for solar power, covers 30% of system costs through 2019, with declining amounts thereafter.</v>
      </c>
      <c r="N349" s="210" t="s">
        <v>2196</v>
      </c>
      <c r="O349" s="210"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89" t="s">
        <v>2197</v>
      </c>
      <c r="Q349" s="289" t="s">
        <v>310</v>
      </c>
      <c r="R349" s="289" t="str">
        <f t="shared" si="28"/>
        <v xml:space="preserve">Solar PV </v>
      </c>
      <c r="S349" s="289" t="str">
        <f t="shared" si="27"/>
        <v>//**Solar PV : **</v>
      </c>
      <c r="T349" s="276" t="str">
        <f t="shared" si="26"/>
        <v>//**Solar PV : **New Mexico does not have a capacity construction subsidy for solar pv. However, the Investment Tax Credit, a similar program for solar power, covers 30% of system costs through 2019, with declining amounts thereafter.</v>
      </c>
    </row>
    <row r="350" spans="1:21" x14ac:dyDescent="0.35">
      <c r="A350" s="276" t="s">
        <v>2198</v>
      </c>
      <c r="C350" s="208" t="s">
        <v>575</v>
      </c>
      <c r="D350" s="208" t="s">
        <v>735</v>
      </c>
      <c r="E350" s="208" t="s">
        <v>736</v>
      </c>
      <c r="F350" s="192" t="s">
        <v>598</v>
      </c>
      <c r="G350" s="200"/>
      <c r="H350" s="192" t="s">
        <v>599</v>
      </c>
      <c r="I350" s="192"/>
      <c r="J350" s="184">
        <v>520</v>
      </c>
      <c r="K350" s="192" t="s">
        <v>310</v>
      </c>
      <c r="L350" s="183"/>
      <c r="N350" s="210" t="s">
        <v>2196</v>
      </c>
      <c r="O350" s="210"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89" t="s">
        <v>2197</v>
      </c>
      <c r="Q350" s="289" t="s">
        <v>310</v>
      </c>
      <c r="R350" s="289" t="str">
        <f t="shared" si="28"/>
        <v xml:space="preserve">Solar Thermal </v>
      </c>
      <c r="S350" s="289" t="str">
        <f t="shared" si="27"/>
        <v>//**Solar Thermal : **</v>
      </c>
      <c r="T350" s="276" t="str">
        <f>S350</f>
        <v>//**Solar Thermal : **</v>
      </c>
    </row>
    <row r="351" spans="1:21" x14ac:dyDescent="0.35">
      <c r="A351" s="276" t="s">
        <v>2198</v>
      </c>
      <c r="C351" s="208" t="s">
        <v>575</v>
      </c>
      <c r="D351" s="208" t="s">
        <v>735</v>
      </c>
      <c r="E351" s="208" t="s">
        <v>736</v>
      </c>
      <c r="F351" s="192" t="s">
        <v>600</v>
      </c>
      <c r="G351" s="200"/>
      <c r="H351" s="192" t="s">
        <v>601</v>
      </c>
      <c r="I351" s="192"/>
      <c r="J351" s="184">
        <v>521</v>
      </c>
      <c r="K351" s="192" t="s">
        <v>310</v>
      </c>
      <c r="L351" s="187" t="s">
        <v>2325</v>
      </c>
      <c r="N351" s="210" t="s">
        <v>2196</v>
      </c>
      <c r="O351" s="210"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89" t="s">
        <v>2197</v>
      </c>
      <c r="Q351" s="289" t="s">
        <v>310</v>
      </c>
      <c r="R351" s="289" t="str">
        <f t="shared" si="28"/>
        <v xml:space="preserve">Biomass </v>
      </c>
      <c r="S351" s="289" t="str">
        <f t="shared" si="27"/>
        <v>//**Biomass : **</v>
      </c>
      <c r="T351" s="276"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6" t="s">
        <v>2198</v>
      </c>
      <c r="C352" s="208" t="s">
        <v>575</v>
      </c>
      <c r="D352" s="208" t="s">
        <v>735</v>
      </c>
      <c r="E352" s="208" t="s">
        <v>736</v>
      </c>
      <c r="F352" s="192" t="s">
        <v>608</v>
      </c>
      <c r="G352" s="200"/>
      <c r="H352" s="192" t="s">
        <v>609</v>
      </c>
      <c r="I352" s="192"/>
      <c r="J352" s="184">
        <v>694</v>
      </c>
      <c r="K352" s="192" t="s">
        <v>332</v>
      </c>
      <c r="L352" s="187"/>
      <c r="N352" s="210" t="s">
        <v>2196</v>
      </c>
      <c r="O352" s="210"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89" t="s">
        <v>2197</v>
      </c>
      <c r="Q352" s="289" t="s">
        <v>310</v>
      </c>
      <c r="R352" s="289" t="str">
        <f t="shared" si="28"/>
        <v xml:space="preserve">Lignite </v>
      </c>
      <c r="S352" s="289" t="str">
        <f t="shared" si="27"/>
        <v>//**Lignite : **</v>
      </c>
      <c r="T352" s="276" t="str">
        <f t="shared" si="26"/>
        <v/>
      </c>
    </row>
    <row r="353" spans="1:21" x14ac:dyDescent="0.35">
      <c r="A353" s="276" t="s">
        <v>2198</v>
      </c>
      <c r="C353" s="208" t="s">
        <v>575</v>
      </c>
      <c r="D353" s="208" t="s">
        <v>735</v>
      </c>
      <c r="E353" s="208" t="s">
        <v>736</v>
      </c>
      <c r="F353" s="192" t="s">
        <v>611</v>
      </c>
      <c r="G353" s="200"/>
      <c r="H353" s="192" t="s">
        <v>612</v>
      </c>
      <c r="I353" s="192"/>
      <c r="J353" s="184">
        <v>522</v>
      </c>
      <c r="K353" s="192" t="s">
        <v>310</v>
      </c>
      <c r="L353" s="299" t="str">
        <f>_xlfn.CONCAT('Supporting Data'!$A$6," does not have a capacity construction subsidy for ",LOWER(PolicyLevers!$F$334),". ",'Repeating Values'!$D$8)</f>
        <v>New Mexico does not have a capacity construction subsidy for offshore wind. However, the Investment Tax Credit, a similar program for solar power, covers 30% of system costs through 2019, with declining amounts thereafter.</v>
      </c>
      <c r="N353" s="210" t="s">
        <v>2196</v>
      </c>
      <c r="O353" s="210"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89" t="s">
        <v>2197</v>
      </c>
      <c r="Q353" s="289" t="s">
        <v>310</v>
      </c>
      <c r="R353" s="289" t="str">
        <f t="shared" si="28"/>
        <v xml:space="preserve">Offshore Wind </v>
      </c>
      <c r="S353" s="289" t="str">
        <f t="shared" si="27"/>
        <v>//**Offshore Wind : **</v>
      </c>
      <c r="T353" s="276" t="str">
        <f t="shared" si="26"/>
        <v>//**Offshore Wind : **New Mexico does not have a capacity construction subsidy for offshore wind. However, the Investment Tax Credit, a similar program for solar power, covers 30% of system costs through 2019, with declining amounts thereafter.</v>
      </c>
    </row>
    <row r="354" spans="1:21" x14ac:dyDescent="0.35">
      <c r="A354" s="276" t="s">
        <v>2198</v>
      </c>
      <c r="C354" s="208" t="s">
        <v>575</v>
      </c>
      <c r="D354" s="208" t="s">
        <v>735</v>
      </c>
      <c r="E354" s="208" t="s">
        <v>736</v>
      </c>
      <c r="F354" s="192" t="s">
        <v>613</v>
      </c>
      <c r="G354" s="185"/>
      <c r="H354" s="192" t="s">
        <v>614</v>
      </c>
      <c r="I354" s="192"/>
      <c r="J354" s="184">
        <v>695</v>
      </c>
      <c r="K354" s="192" t="s">
        <v>332</v>
      </c>
      <c r="L354" s="187"/>
      <c r="N354" s="210" t="s">
        <v>2196</v>
      </c>
      <c r="O354" s="210"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89" t="s">
        <v>2197</v>
      </c>
      <c r="Q354" s="289" t="s">
        <v>310</v>
      </c>
      <c r="R354" s="289" t="str">
        <f t="shared" si="28"/>
        <v xml:space="preserve">Crude Oil </v>
      </c>
      <c r="S354" s="289" t="str">
        <f t="shared" si="27"/>
        <v>//**Crude Oil : **</v>
      </c>
      <c r="T354" s="276" t="str">
        <f t="shared" si="26"/>
        <v/>
      </c>
    </row>
    <row r="355" spans="1:21" x14ac:dyDescent="0.35">
      <c r="A355" s="276" t="s">
        <v>2198</v>
      </c>
      <c r="C355" s="208" t="s">
        <v>575</v>
      </c>
      <c r="D355" s="208" t="s">
        <v>735</v>
      </c>
      <c r="E355" s="208" t="s">
        <v>736</v>
      </c>
      <c r="F355" s="192" t="s">
        <v>615</v>
      </c>
      <c r="G355" s="185"/>
      <c r="H355" s="192" t="s">
        <v>616</v>
      </c>
      <c r="I355" s="192"/>
      <c r="J355" s="184">
        <v>696</v>
      </c>
      <c r="K355" s="192" t="s">
        <v>332</v>
      </c>
      <c r="L355" s="187"/>
      <c r="N355" s="210" t="s">
        <v>2196</v>
      </c>
      <c r="O355" s="210"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89" t="s">
        <v>2197</v>
      </c>
      <c r="Q355" s="289" t="s">
        <v>310</v>
      </c>
      <c r="R355" s="289" t="str">
        <f t="shared" si="28"/>
        <v xml:space="preserve">Heavy or Residual Fuel Oil </v>
      </c>
      <c r="S355" s="289" t="str">
        <f t="shared" si="27"/>
        <v>//**Heavy or Residual Fuel Oil : **</v>
      </c>
      <c r="T355" s="276" t="str">
        <f t="shared" si="26"/>
        <v/>
      </c>
    </row>
    <row r="356" spans="1:21" x14ac:dyDescent="0.35">
      <c r="A356" s="276" t="s">
        <v>2198</v>
      </c>
      <c r="C356" s="208" t="s">
        <v>575</v>
      </c>
      <c r="D356" s="208" t="s">
        <v>735</v>
      </c>
      <c r="E356" s="208" t="s">
        <v>736</v>
      </c>
      <c r="F356" s="192" t="s">
        <v>617</v>
      </c>
      <c r="G356" s="185"/>
      <c r="H356" s="192" t="s">
        <v>618</v>
      </c>
      <c r="I356" s="192"/>
      <c r="J356" s="184">
        <v>697</v>
      </c>
      <c r="K356" s="192" t="s">
        <v>332</v>
      </c>
      <c r="L356" s="187"/>
      <c r="N356" s="210" t="s">
        <v>2196</v>
      </c>
      <c r="O356" s="210"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89" t="s">
        <v>2197</v>
      </c>
      <c r="Q356" s="289" t="s">
        <v>310</v>
      </c>
      <c r="R356" s="289" t="str">
        <f t="shared" si="28"/>
        <v xml:space="preserve">Municipal Solid Waste </v>
      </c>
      <c r="S356" s="289" t="str">
        <f t="shared" si="27"/>
        <v>//**Municipal Solid Waste : **</v>
      </c>
      <c r="T356" s="276" t="str">
        <f t="shared" si="26"/>
        <v/>
      </c>
    </row>
    <row r="357" spans="1:21" s="291" customFormat="1" ht="159.5" x14ac:dyDescent="0.35">
      <c r="A357" s="291" t="s">
        <v>2195</v>
      </c>
      <c r="B357" s="277"/>
      <c r="C357" s="291" t="s">
        <v>575</v>
      </c>
      <c r="D357" s="291" t="s">
        <v>747</v>
      </c>
      <c r="E357" s="291" t="str">
        <f>E358</f>
        <v>Subsidy for Elec Production by Fuel</v>
      </c>
      <c r="M357" s="277"/>
      <c r="N357" s="293" t="s">
        <v>2196</v>
      </c>
      <c r="O357" s="293" t="str">
        <f>INDEX('Standard Descriptions'!$E:$E,MATCH(Guidance!E357,'Standard Descriptions'!$C:$C,0))</f>
        <v xml:space="preserve"> This policy is a subsidy paid by the government to suppliers of electricity per unit of electricity generated from the selected plant type(s). // </v>
      </c>
      <c r="P357" s="291" t="s">
        <v>2197</v>
      </c>
      <c r="Q357" s="291" t="s">
        <v>310</v>
      </c>
      <c r="S357" s="291" t="str">
        <f t="shared" si="27"/>
        <v/>
      </c>
      <c r="T357" s="291" t="str">
        <f t="shared" si="26"/>
        <v/>
      </c>
      <c r="U357" s="30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6" t="s">
        <v>2198</v>
      </c>
      <c r="C358" s="182" t="s">
        <v>575</v>
      </c>
      <c r="D358" s="182" t="s">
        <v>747</v>
      </c>
      <c r="E358" s="182" t="s">
        <v>748</v>
      </c>
      <c r="F358" s="185" t="s">
        <v>578</v>
      </c>
      <c r="G358" s="185"/>
      <c r="H358" s="192" t="s">
        <v>579</v>
      </c>
      <c r="I358" s="185"/>
      <c r="J358" s="184">
        <v>698</v>
      </c>
      <c r="K358" s="192" t="s">
        <v>332</v>
      </c>
      <c r="L358" s="187"/>
      <c r="N358" s="210" t="s">
        <v>2196</v>
      </c>
      <c r="O358" s="210" t="str">
        <f>INDEX('Standard Descriptions'!$E:$E,MATCH(Guidance!E358,'Standard Descriptions'!$C:$C,0))</f>
        <v xml:space="preserve"> This policy is a subsidy paid by the government to suppliers of electricity per unit of electricity generated from the selected plant type(s). // </v>
      </c>
      <c r="P358" s="289" t="s">
        <v>2197</v>
      </c>
      <c r="Q358" s="289" t="s">
        <v>310</v>
      </c>
      <c r="R358" s="289" t="str">
        <f t="shared" ref="R358:R370" si="29">H358&amp;" "&amp;I358</f>
        <v xml:space="preserve">Hard Coal </v>
      </c>
      <c r="S358" s="289" t="str">
        <f t="shared" si="27"/>
        <v>//**Hard Coal : **</v>
      </c>
      <c r="T358" s="276" t="str">
        <f t="shared" si="26"/>
        <v/>
      </c>
    </row>
    <row r="359" spans="1:21" x14ac:dyDescent="0.35">
      <c r="A359" s="276" t="s">
        <v>2198</v>
      </c>
      <c r="C359" s="190" t="s">
        <v>575</v>
      </c>
      <c r="D359" s="190" t="s">
        <v>747</v>
      </c>
      <c r="E359" s="190" t="s">
        <v>748</v>
      </c>
      <c r="F359" s="192" t="s">
        <v>740</v>
      </c>
      <c r="G359" s="200"/>
      <c r="H359" s="192" t="s">
        <v>741</v>
      </c>
      <c r="I359" s="200"/>
      <c r="J359" s="184">
        <v>699</v>
      </c>
      <c r="K359" s="192" t="s">
        <v>332</v>
      </c>
      <c r="L359" s="187"/>
      <c r="N359" s="210" t="s">
        <v>2196</v>
      </c>
      <c r="O359" s="210" t="str">
        <f>INDEX('Standard Descriptions'!$E:$E,MATCH(Guidance!E359,'Standard Descriptions'!$C:$C,0))</f>
        <v xml:space="preserve"> This policy is a subsidy paid by the government to suppliers of electricity per unit of electricity generated from the selected plant type(s). // </v>
      </c>
      <c r="P359" s="289" t="s">
        <v>2197</v>
      </c>
      <c r="Q359" s="289" t="s">
        <v>310</v>
      </c>
      <c r="R359" s="289" t="str">
        <f t="shared" si="29"/>
        <v xml:space="preserve">Natural Gas </v>
      </c>
      <c r="S359" s="289" t="str">
        <f t="shared" si="27"/>
        <v>//**Natural Gas : **</v>
      </c>
      <c r="T359" s="276" t="str">
        <f t="shared" si="26"/>
        <v/>
      </c>
    </row>
    <row r="360" spans="1:21" x14ac:dyDescent="0.35">
      <c r="A360" s="276" t="s">
        <v>2198</v>
      </c>
      <c r="C360" s="190" t="s">
        <v>575</v>
      </c>
      <c r="D360" s="190" t="s">
        <v>747</v>
      </c>
      <c r="E360" s="190" t="s">
        <v>748</v>
      </c>
      <c r="F360" s="192" t="s">
        <v>588</v>
      </c>
      <c r="G360" s="200"/>
      <c r="H360" s="192" t="s">
        <v>589</v>
      </c>
      <c r="I360" s="200"/>
      <c r="J360" s="43">
        <v>37</v>
      </c>
      <c r="K360" s="192" t="s">
        <v>310</v>
      </c>
      <c r="L360"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0" t="s">
        <v>2196</v>
      </c>
      <c r="O360" s="210" t="str">
        <f>INDEX('Standard Descriptions'!$E:$E,MATCH(Guidance!E360,'Standard Descriptions'!$C:$C,0))</f>
        <v xml:space="preserve"> This policy is a subsidy paid by the government to suppliers of electricity per unit of electricity generated from the selected plant type(s). // </v>
      </c>
      <c r="P360" s="289" t="s">
        <v>2197</v>
      </c>
      <c r="Q360" s="289" t="s">
        <v>310</v>
      </c>
      <c r="R360" s="289" t="str">
        <f t="shared" si="29"/>
        <v xml:space="preserve">Nuclear </v>
      </c>
      <c r="S360" s="289" t="str">
        <f t="shared" si="27"/>
        <v>//**Nuclear : **</v>
      </c>
      <c r="T360" s="276"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6" t="s">
        <v>2198</v>
      </c>
      <c r="C361" s="190" t="s">
        <v>575</v>
      </c>
      <c r="D361" s="190" t="s">
        <v>747</v>
      </c>
      <c r="E361" s="190" t="s">
        <v>748</v>
      </c>
      <c r="F361" s="192" t="s">
        <v>591</v>
      </c>
      <c r="G361" s="200"/>
      <c r="H361" s="192" t="s">
        <v>592</v>
      </c>
      <c r="I361" s="200"/>
      <c r="J361" s="43">
        <v>700</v>
      </c>
      <c r="K361" s="192" t="s">
        <v>332</v>
      </c>
      <c r="L361"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0" t="s">
        <v>2196</v>
      </c>
      <c r="O361" s="210" t="str">
        <f>INDEX('Standard Descriptions'!$E:$E,MATCH(Guidance!E361,'Standard Descriptions'!$C:$C,0))</f>
        <v xml:space="preserve"> This policy is a subsidy paid by the government to suppliers of electricity per unit of electricity generated from the selected plant type(s). // </v>
      </c>
      <c r="P361" s="289" t="s">
        <v>2197</v>
      </c>
      <c r="Q361" s="289" t="s">
        <v>310</v>
      </c>
      <c r="R361" s="289" t="str">
        <f t="shared" si="29"/>
        <v xml:space="preserve">Hydro </v>
      </c>
      <c r="S361" s="289" t="str">
        <f t="shared" si="27"/>
        <v>//**Hydro : **</v>
      </c>
      <c r="T361" s="276" t="str">
        <f t="shared" si="26"/>
        <v/>
      </c>
    </row>
    <row r="362" spans="1:21" x14ac:dyDescent="0.35">
      <c r="A362" s="276" t="s">
        <v>2198</v>
      </c>
      <c r="C362" s="190" t="s">
        <v>575</v>
      </c>
      <c r="D362" s="190" t="s">
        <v>747</v>
      </c>
      <c r="E362" s="190" t="s">
        <v>748</v>
      </c>
      <c r="F362" s="192" t="s">
        <v>594</v>
      </c>
      <c r="G362" s="200"/>
      <c r="H362" s="192" t="s">
        <v>595</v>
      </c>
      <c r="I362" s="200"/>
      <c r="J362" s="43">
        <v>39</v>
      </c>
      <c r="K362" s="192" t="s">
        <v>310</v>
      </c>
      <c r="L362"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0" t="s">
        <v>2196</v>
      </c>
      <c r="O362" s="210" t="str">
        <f>INDEX('Standard Descriptions'!$E:$E,MATCH(Guidance!E362,'Standard Descriptions'!$C:$C,0))</f>
        <v xml:space="preserve"> This policy is a subsidy paid by the government to suppliers of electricity per unit of electricity generated from the selected plant type(s). // </v>
      </c>
      <c r="P362" s="289" t="s">
        <v>2197</v>
      </c>
      <c r="Q362" s="289" t="s">
        <v>310</v>
      </c>
      <c r="R362" s="289" t="str">
        <f t="shared" si="29"/>
        <v xml:space="preserve">Onshore Wind </v>
      </c>
      <c r="S362" s="289" t="str">
        <f t="shared" si="27"/>
        <v>//**Onshore Wind : **</v>
      </c>
      <c r="T362" s="276"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6" t="s">
        <v>2198</v>
      </c>
      <c r="C363" s="190" t="s">
        <v>575</v>
      </c>
      <c r="D363" s="190" t="s">
        <v>747</v>
      </c>
      <c r="E363" s="190" t="s">
        <v>748</v>
      </c>
      <c r="F363" s="192" t="s">
        <v>596</v>
      </c>
      <c r="G363" s="200"/>
      <c r="H363" s="192" t="s">
        <v>597</v>
      </c>
      <c r="I363" s="200"/>
      <c r="J363" s="43">
        <v>40</v>
      </c>
      <c r="K363" s="192" t="s">
        <v>310</v>
      </c>
      <c r="L363"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0" t="s">
        <v>2196</v>
      </c>
      <c r="O363" s="210" t="str">
        <f>INDEX('Standard Descriptions'!$E:$E,MATCH(Guidance!E363,'Standard Descriptions'!$C:$C,0))</f>
        <v xml:space="preserve"> This policy is a subsidy paid by the government to suppliers of electricity per unit of electricity generated from the selected plant type(s). // </v>
      </c>
      <c r="P363" s="289" t="s">
        <v>2197</v>
      </c>
      <c r="Q363" s="289" t="s">
        <v>310</v>
      </c>
      <c r="R363" s="289" t="str">
        <f t="shared" si="29"/>
        <v xml:space="preserve">Solar PV </v>
      </c>
      <c r="S363" s="289" t="str">
        <f t="shared" si="27"/>
        <v>//**Solar PV : **</v>
      </c>
      <c r="T363" s="276"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6" t="s">
        <v>2198</v>
      </c>
      <c r="C364" s="190" t="s">
        <v>575</v>
      </c>
      <c r="D364" s="190" t="s">
        <v>747</v>
      </c>
      <c r="E364" s="190" t="s">
        <v>748</v>
      </c>
      <c r="F364" s="192" t="s">
        <v>598</v>
      </c>
      <c r="G364" s="200"/>
      <c r="H364" s="192" t="s">
        <v>599</v>
      </c>
      <c r="I364" s="200"/>
      <c r="J364" s="43">
        <v>41</v>
      </c>
      <c r="K364" s="192" t="s">
        <v>310</v>
      </c>
      <c r="L364"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0" t="s">
        <v>2196</v>
      </c>
      <c r="O364" s="210" t="str">
        <f>INDEX('Standard Descriptions'!$E:$E,MATCH(Guidance!E364,'Standard Descriptions'!$C:$C,0))</f>
        <v xml:space="preserve"> This policy is a subsidy paid by the government to suppliers of electricity per unit of electricity generated from the selected plant type(s). // </v>
      </c>
      <c r="P364" s="289" t="s">
        <v>2197</v>
      </c>
      <c r="Q364" s="289" t="s">
        <v>310</v>
      </c>
      <c r="R364" s="289" t="str">
        <f t="shared" si="29"/>
        <v xml:space="preserve">Solar Thermal </v>
      </c>
      <c r="S364" s="289" t="str">
        <f t="shared" si="27"/>
        <v>//**Solar Thermal : **</v>
      </c>
      <c r="T364" s="276"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6" t="s">
        <v>2198</v>
      </c>
      <c r="C365" s="190" t="s">
        <v>575</v>
      </c>
      <c r="D365" s="190" t="s">
        <v>747</v>
      </c>
      <c r="E365" s="190" t="s">
        <v>748</v>
      </c>
      <c r="F365" s="192" t="s">
        <v>600</v>
      </c>
      <c r="G365" s="200"/>
      <c r="H365" s="192" t="s">
        <v>601</v>
      </c>
      <c r="I365" s="200"/>
      <c r="J365" s="43">
        <v>42</v>
      </c>
      <c r="K365" s="192" t="s">
        <v>310</v>
      </c>
      <c r="L365"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0" t="s">
        <v>2196</v>
      </c>
      <c r="O365" s="210" t="str">
        <f>INDEX('Standard Descriptions'!$E:$E,MATCH(Guidance!E365,'Standard Descriptions'!$C:$C,0))</f>
        <v xml:space="preserve"> This policy is a subsidy paid by the government to suppliers of electricity per unit of electricity generated from the selected plant type(s). // </v>
      </c>
      <c r="P365" s="289" t="s">
        <v>2197</v>
      </c>
      <c r="Q365" s="289" t="s">
        <v>310</v>
      </c>
      <c r="R365" s="289" t="str">
        <f t="shared" si="29"/>
        <v xml:space="preserve">Biomass </v>
      </c>
      <c r="S365" s="289" t="str">
        <f t="shared" si="27"/>
        <v>//**Biomass : **</v>
      </c>
      <c r="T365" s="276"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6" t="s">
        <v>2198</v>
      </c>
      <c r="C366" s="190" t="s">
        <v>575</v>
      </c>
      <c r="D366" s="190" t="s">
        <v>747</v>
      </c>
      <c r="E366" s="190" t="s">
        <v>748</v>
      </c>
      <c r="F366" s="192" t="s">
        <v>608</v>
      </c>
      <c r="G366" s="200"/>
      <c r="H366" s="192" t="s">
        <v>609</v>
      </c>
      <c r="I366" s="200"/>
      <c r="J366" s="43">
        <v>701</v>
      </c>
      <c r="K366" s="192" t="s">
        <v>332</v>
      </c>
      <c r="L366" s="182"/>
      <c r="N366" s="210" t="s">
        <v>2196</v>
      </c>
      <c r="O366" s="210" t="str">
        <f>INDEX('Standard Descriptions'!$E:$E,MATCH(Guidance!E366,'Standard Descriptions'!$C:$C,0))</f>
        <v xml:space="preserve"> This policy is a subsidy paid by the government to suppliers of electricity per unit of electricity generated from the selected plant type(s). // </v>
      </c>
      <c r="P366" s="289" t="s">
        <v>2197</v>
      </c>
      <c r="Q366" s="289" t="s">
        <v>310</v>
      </c>
      <c r="R366" s="289" t="str">
        <f t="shared" si="29"/>
        <v xml:space="preserve">Lignite </v>
      </c>
      <c r="S366" s="289" t="str">
        <f t="shared" si="27"/>
        <v>//**Lignite : **</v>
      </c>
      <c r="T366" s="276" t="str">
        <f t="shared" si="26"/>
        <v/>
      </c>
    </row>
    <row r="367" spans="1:21" x14ac:dyDescent="0.35">
      <c r="A367" s="276" t="s">
        <v>2198</v>
      </c>
      <c r="C367" s="190" t="s">
        <v>575</v>
      </c>
      <c r="D367" s="190" t="s">
        <v>747</v>
      </c>
      <c r="E367" s="190" t="s">
        <v>748</v>
      </c>
      <c r="F367" s="192" t="s">
        <v>611</v>
      </c>
      <c r="G367" s="200"/>
      <c r="H367" s="192" t="s">
        <v>612</v>
      </c>
      <c r="I367" s="200"/>
      <c r="J367" s="43">
        <v>184</v>
      </c>
      <c r="K367" s="192" t="s">
        <v>310</v>
      </c>
      <c r="L367"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0" t="s">
        <v>2196</v>
      </c>
      <c r="O367" s="210" t="str">
        <f>INDEX('Standard Descriptions'!$E:$E,MATCH(Guidance!E367,'Standard Descriptions'!$C:$C,0))</f>
        <v xml:space="preserve"> This policy is a subsidy paid by the government to suppliers of electricity per unit of electricity generated from the selected plant type(s). // </v>
      </c>
      <c r="P367" s="289" t="s">
        <v>2197</v>
      </c>
      <c r="Q367" s="289" t="s">
        <v>310</v>
      </c>
      <c r="R367" s="289" t="str">
        <f t="shared" si="29"/>
        <v xml:space="preserve">Offshore Wind </v>
      </c>
      <c r="S367" s="289" t="str">
        <f t="shared" si="27"/>
        <v>//**Offshore Wind : **</v>
      </c>
      <c r="T367" s="276"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6" t="s">
        <v>2198</v>
      </c>
      <c r="C368" s="190" t="s">
        <v>575</v>
      </c>
      <c r="D368" s="190" t="s">
        <v>747</v>
      </c>
      <c r="E368" s="190" t="s">
        <v>748</v>
      </c>
      <c r="F368" s="192" t="s">
        <v>613</v>
      </c>
      <c r="G368" s="185"/>
      <c r="H368" s="192" t="s">
        <v>614</v>
      </c>
      <c r="I368" s="200"/>
      <c r="J368" s="43">
        <v>702</v>
      </c>
      <c r="K368" s="192" t="s">
        <v>332</v>
      </c>
      <c r="L368" s="187"/>
      <c r="N368" s="210" t="s">
        <v>2196</v>
      </c>
      <c r="O368" s="210" t="str">
        <f>INDEX('Standard Descriptions'!$E:$E,MATCH(Guidance!E368,'Standard Descriptions'!$C:$C,0))</f>
        <v xml:space="preserve"> This policy is a subsidy paid by the government to suppliers of electricity per unit of electricity generated from the selected plant type(s). // </v>
      </c>
      <c r="P368" s="289" t="s">
        <v>2197</v>
      </c>
      <c r="Q368" s="289" t="s">
        <v>310</v>
      </c>
      <c r="R368" s="289" t="str">
        <f t="shared" si="29"/>
        <v xml:space="preserve">Crude Oil </v>
      </c>
      <c r="S368" s="289" t="str">
        <f t="shared" si="27"/>
        <v>//**Crude Oil : **</v>
      </c>
      <c r="T368" s="276" t="str">
        <f t="shared" si="26"/>
        <v/>
      </c>
    </row>
    <row r="369" spans="1:24" x14ac:dyDescent="0.35">
      <c r="A369" s="276" t="s">
        <v>2198</v>
      </c>
      <c r="C369" s="190" t="s">
        <v>575</v>
      </c>
      <c r="D369" s="190" t="s">
        <v>747</v>
      </c>
      <c r="E369" s="190" t="s">
        <v>748</v>
      </c>
      <c r="F369" s="192" t="s">
        <v>615</v>
      </c>
      <c r="G369" s="185"/>
      <c r="H369" s="192" t="s">
        <v>616</v>
      </c>
      <c r="I369" s="200"/>
      <c r="J369" s="43">
        <v>703</v>
      </c>
      <c r="K369" s="192" t="s">
        <v>332</v>
      </c>
      <c r="L369" s="187"/>
      <c r="N369" s="210" t="s">
        <v>2196</v>
      </c>
      <c r="O369" s="210" t="str">
        <f>INDEX('Standard Descriptions'!$E:$E,MATCH(Guidance!E369,'Standard Descriptions'!$C:$C,0))</f>
        <v xml:space="preserve"> This policy is a subsidy paid by the government to suppliers of electricity per unit of electricity generated from the selected plant type(s). // </v>
      </c>
      <c r="P369" s="289" t="s">
        <v>2197</v>
      </c>
      <c r="Q369" s="289" t="s">
        <v>310</v>
      </c>
      <c r="R369" s="289" t="str">
        <f t="shared" si="29"/>
        <v xml:space="preserve">Heavy or Residual Fuel Oil </v>
      </c>
      <c r="S369" s="289" t="str">
        <f t="shared" si="27"/>
        <v>//**Heavy or Residual Fuel Oil : **</v>
      </c>
      <c r="T369" s="276" t="str">
        <f t="shared" si="26"/>
        <v/>
      </c>
    </row>
    <row r="370" spans="1:24" x14ac:dyDescent="0.35">
      <c r="A370" s="276" t="s">
        <v>2198</v>
      </c>
      <c r="C370" s="190" t="s">
        <v>575</v>
      </c>
      <c r="D370" s="190" t="s">
        <v>747</v>
      </c>
      <c r="E370" s="190" t="s">
        <v>748</v>
      </c>
      <c r="F370" s="192" t="s">
        <v>617</v>
      </c>
      <c r="G370" s="185"/>
      <c r="H370" s="192" t="s">
        <v>618</v>
      </c>
      <c r="I370" s="200"/>
      <c r="J370" s="43">
        <v>704</v>
      </c>
      <c r="K370" s="192" t="s">
        <v>332</v>
      </c>
      <c r="L370" s="187"/>
      <c r="N370" s="210" t="s">
        <v>2196</v>
      </c>
      <c r="O370" s="210" t="str">
        <f>INDEX('Standard Descriptions'!$E:$E,MATCH(Guidance!E370,'Standard Descriptions'!$C:$C,0))</f>
        <v xml:space="preserve"> This policy is a subsidy paid by the government to suppliers of electricity per unit of electricity generated from the selected plant type(s). // </v>
      </c>
      <c r="P370" s="289" t="s">
        <v>2197</v>
      </c>
      <c r="Q370" s="289" t="s">
        <v>310</v>
      </c>
      <c r="R370" s="289" t="str">
        <f t="shared" si="29"/>
        <v xml:space="preserve">Municipal Solid Waste </v>
      </c>
      <c r="S370" s="289" t="str">
        <f t="shared" si="27"/>
        <v>//**Municipal Solid Waste : **</v>
      </c>
      <c r="T370" s="276" t="str">
        <f t="shared" si="26"/>
        <v/>
      </c>
    </row>
    <row r="371" spans="1:24" s="283" customFormat="1" ht="52.5" customHeight="1" x14ac:dyDescent="0.35">
      <c r="A371" s="283" t="s">
        <v>2195</v>
      </c>
      <c r="B371" s="284"/>
      <c r="C371" s="283" t="s">
        <v>753</v>
      </c>
      <c r="D371" s="283" t="s">
        <v>619</v>
      </c>
      <c r="E371" s="283" t="str">
        <f>E406</f>
        <v>Industry Sector Fraction of Potential Additional CCS Achieved</v>
      </c>
      <c r="M371" s="277"/>
      <c r="N371" s="283" t="s">
        <v>2196</v>
      </c>
      <c r="O371" s="283"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3" t="s">
        <v>2197</v>
      </c>
      <c r="Q371" s="283" t="s">
        <v>310</v>
      </c>
      <c r="S371" s="283" t="str">
        <f t="shared" si="27"/>
        <v/>
      </c>
      <c r="T371" s="283" t="str">
        <f t="shared" si="26"/>
        <v/>
      </c>
      <c r="U371" s="304"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29" customFormat="1" x14ac:dyDescent="0.35">
      <c r="A372" s="276" t="s">
        <v>2198</v>
      </c>
      <c r="B372" s="277"/>
      <c r="C372" s="182" t="s">
        <v>753</v>
      </c>
      <c r="D372" s="182" t="s">
        <v>619</v>
      </c>
      <c r="E372" s="182" t="s">
        <v>754</v>
      </c>
      <c r="F372" s="185" t="s">
        <v>2112</v>
      </c>
      <c r="G372" s="192" t="s">
        <v>756</v>
      </c>
      <c r="H372" s="182" t="s">
        <v>2144</v>
      </c>
      <c r="I372" s="185" t="s">
        <v>758</v>
      </c>
      <c r="J372" s="260">
        <v>908</v>
      </c>
      <c r="K372" s="192" t="s">
        <v>332</v>
      </c>
      <c r="L372" s="185"/>
      <c r="M372" s="277"/>
      <c r="N372" s="210" t="s">
        <v>2196</v>
      </c>
      <c r="O372" s="210"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89" t="s">
        <v>2197</v>
      </c>
      <c r="Q372" s="289" t="s">
        <v>310</v>
      </c>
      <c r="R372" s="289" t="str">
        <f t="shared" ref="R372:R388" si="30">H372&amp;" "&amp;I372</f>
        <v>Agriculture and Forestry Energy Related Emissions</v>
      </c>
      <c r="S372" s="289" t="str">
        <f t="shared" si="27"/>
        <v>//**Agriculture and Forestry Energy Related Emissions: **</v>
      </c>
      <c r="T372" s="276" t="str">
        <f t="shared" si="26"/>
        <v/>
      </c>
      <c r="U372" s="305"/>
      <c r="V372" s="276"/>
      <c r="W372" s="276"/>
      <c r="X372" s="276"/>
    </row>
    <row r="373" spans="1:24" s="329" customFormat="1" x14ac:dyDescent="0.35">
      <c r="A373" s="276" t="s">
        <v>2198</v>
      </c>
      <c r="B373" s="277"/>
      <c r="C373" s="190" t="s">
        <v>753</v>
      </c>
      <c r="D373" s="190" t="s">
        <v>619</v>
      </c>
      <c r="E373" s="190" t="s">
        <v>754</v>
      </c>
      <c r="F373" s="185" t="s">
        <v>2112</v>
      </c>
      <c r="G373" s="192" t="s">
        <v>762</v>
      </c>
      <c r="H373" s="182" t="s">
        <v>2144</v>
      </c>
      <c r="I373" s="185" t="s">
        <v>763</v>
      </c>
      <c r="J373" s="260">
        <v>909</v>
      </c>
      <c r="K373" s="192" t="s">
        <v>332</v>
      </c>
      <c r="L373" s="200"/>
      <c r="M373" s="277"/>
      <c r="N373" s="210" t="s">
        <v>2196</v>
      </c>
      <c r="O373" s="210"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89" t="s">
        <v>2197</v>
      </c>
      <c r="Q373" s="289" t="s">
        <v>310</v>
      </c>
      <c r="R373" s="289" t="str">
        <f t="shared" si="30"/>
        <v>Agriculture and Forestry Process Emissions</v>
      </c>
      <c r="S373" s="289" t="str">
        <f t="shared" si="27"/>
        <v>//**Agriculture and Forestry Process Emissions: **</v>
      </c>
      <c r="T373" s="276" t="str">
        <f t="shared" si="26"/>
        <v/>
      </c>
      <c r="U373" s="305"/>
      <c r="V373" s="276"/>
      <c r="W373" s="276"/>
      <c r="X373" s="276"/>
    </row>
    <row r="374" spans="1:24" s="329" customFormat="1" x14ac:dyDescent="0.35">
      <c r="A374" s="276" t="s">
        <v>2198</v>
      </c>
      <c r="B374" s="277"/>
      <c r="C374" s="190" t="s">
        <v>753</v>
      </c>
      <c r="D374" s="190" t="s">
        <v>619</v>
      </c>
      <c r="E374" s="190" t="s">
        <v>754</v>
      </c>
      <c r="F374" s="192" t="s">
        <v>2110</v>
      </c>
      <c r="G374" s="192" t="s">
        <v>756</v>
      </c>
      <c r="H374" s="182" t="s">
        <v>1824</v>
      </c>
      <c r="I374" s="185" t="s">
        <v>758</v>
      </c>
      <c r="J374" s="260">
        <v>910</v>
      </c>
      <c r="K374" s="192" t="s">
        <v>332</v>
      </c>
      <c r="L374" s="200"/>
      <c r="M374" s="277"/>
      <c r="N374" s="210" t="s">
        <v>2196</v>
      </c>
      <c r="O374" s="210"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89" t="s">
        <v>2197</v>
      </c>
      <c r="Q374" s="289" t="s">
        <v>310</v>
      </c>
      <c r="R374" s="289" t="str">
        <f t="shared" si="30"/>
        <v>Coal Mining Energy Related Emissions</v>
      </c>
      <c r="S374" s="289" t="str">
        <f t="shared" si="27"/>
        <v>//**Coal Mining Energy Related Emissions: **</v>
      </c>
      <c r="T374" s="276" t="str">
        <f t="shared" si="26"/>
        <v/>
      </c>
      <c r="U374" s="305"/>
      <c r="V374" s="276"/>
      <c r="W374" s="276"/>
      <c r="X374" s="276"/>
    </row>
    <row r="375" spans="1:24" s="329" customFormat="1" x14ac:dyDescent="0.35">
      <c r="A375" s="276" t="s">
        <v>2198</v>
      </c>
      <c r="B375" s="277"/>
      <c r="C375" s="190" t="s">
        <v>753</v>
      </c>
      <c r="D375" s="190" t="s">
        <v>619</v>
      </c>
      <c r="E375" s="190" t="s">
        <v>754</v>
      </c>
      <c r="F375" s="192" t="s">
        <v>2110</v>
      </c>
      <c r="G375" s="192" t="s">
        <v>762</v>
      </c>
      <c r="H375" s="182" t="s">
        <v>1824</v>
      </c>
      <c r="I375" s="185" t="s">
        <v>763</v>
      </c>
      <c r="J375" s="260">
        <v>911</v>
      </c>
      <c r="K375" s="192" t="s">
        <v>332</v>
      </c>
      <c r="L375" s="200"/>
      <c r="M375" s="277"/>
      <c r="N375" s="210" t="s">
        <v>2196</v>
      </c>
      <c r="O375" s="210"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89" t="s">
        <v>2197</v>
      </c>
      <c r="Q375" s="289" t="s">
        <v>310</v>
      </c>
      <c r="R375" s="289" t="str">
        <f t="shared" si="30"/>
        <v>Coal Mining Process Emissions</v>
      </c>
      <c r="S375" s="289" t="str">
        <f t="shared" si="27"/>
        <v>//**Coal Mining Process Emissions: **</v>
      </c>
      <c r="T375" s="276" t="str">
        <f t="shared" si="26"/>
        <v/>
      </c>
      <c r="U375" s="305"/>
      <c r="V375" s="276"/>
      <c r="W375" s="276"/>
      <c r="X375" s="276"/>
    </row>
    <row r="376" spans="1:24" s="329" customFormat="1" x14ac:dyDescent="0.35">
      <c r="A376" s="276" t="s">
        <v>2198</v>
      </c>
      <c r="B376" s="277"/>
      <c r="C376" s="190" t="s">
        <v>753</v>
      </c>
      <c r="D376" s="190" t="s">
        <v>619</v>
      </c>
      <c r="E376" s="190" t="s">
        <v>754</v>
      </c>
      <c r="F376" s="192" t="s">
        <v>2108</v>
      </c>
      <c r="G376" s="192" t="s">
        <v>756</v>
      </c>
      <c r="H376" s="182" t="s">
        <v>2114</v>
      </c>
      <c r="I376" s="185" t="s">
        <v>758</v>
      </c>
      <c r="J376" s="260">
        <v>912</v>
      </c>
      <c r="K376" s="192" t="s">
        <v>332</v>
      </c>
      <c r="L376" s="200"/>
      <c r="M376" s="277"/>
      <c r="N376" s="210" t="s">
        <v>2196</v>
      </c>
      <c r="O376" s="210"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89" t="s">
        <v>2197</v>
      </c>
      <c r="Q376" s="289" t="s">
        <v>310</v>
      </c>
      <c r="R376" s="289" t="str">
        <f t="shared" si="30"/>
        <v>Oil and Gas Extraction Energy Related Emissions</v>
      </c>
      <c r="S376" s="289" t="str">
        <f t="shared" si="27"/>
        <v>//**Oil and Gas Extraction Energy Related Emissions: **</v>
      </c>
      <c r="T376" s="276" t="str">
        <f t="shared" si="26"/>
        <v/>
      </c>
      <c r="U376" s="305"/>
      <c r="V376" s="276"/>
      <c r="W376" s="276"/>
      <c r="X376" s="276"/>
    </row>
    <row r="377" spans="1:24" s="329" customFormat="1" x14ac:dyDescent="0.35">
      <c r="A377" s="276" t="s">
        <v>2198</v>
      </c>
      <c r="B377" s="277"/>
      <c r="C377" s="190" t="s">
        <v>753</v>
      </c>
      <c r="D377" s="190" t="s">
        <v>619</v>
      </c>
      <c r="E377" s="190" t="s">
        <v>754</v>
      </c>
      <c r="F377" s="192" t="s">
        <v>2108</v>
      </c>
      <c r="G377" s="192" t="s">
        <v>762</v>
      </c>
      <c r="H377" s="182" t="s">
        <v>2114</v>
      </c>
      <c r="I377" s="185" t="s">
        <v>763</v>
      </c>
      <c r="J377" s="260">
        <v>913</v>
      </c>
      <c r="K377" s="192" t="s">
        <v>332</v>
      </c>
      <c r="L377" s="200"/>
      <c r="M377" s="277"/>
      <c r="N377" s="210" t="s">
        <v>2196</v>
      </c>
      <c r="O377" s="210"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89" t="s">
        <v>2197</v>
      </c>
      <c r="Q377" s="289" t="s">
        <v>310</v>
      </c>
      <c r="R377" s="289" t="str">
        <f t="shared" si="30"/>
        <v>Oil and Gas Extraction Process Emissions</v>
      </c>
      <c r="S377" s="289" t="str">
        <f t="shared" si="27"/>
        <v>//**Oil and Gas Extraction Process Emissions: **</v>
      </c>
      <c r="T377" s="276" t="str">
        <f t="shared" si="26"/>
        <v/>
      </c>
      <c r="U377" s="305"/>
      <c r="V377" s="276"/>
      <c r="W377" s="276"/>
      <c r="X377" s="276"/>
    </row>
    <row r="378" spans="1:24" s="329" customFormat="1" x14ac:dyDescent="0.35">
      <c r="A378" s="276" t="s">
        <v>2198</v>
      </c>
      <c r="B378" s="277"/>
      <c r="C378" s="190" t="s">
        <v>753</v>
      </c>
      <c r="D378" s="190" t="s">
        <v>619</v>
      </c>
      <c r="E378" s="190" t="s">
        <v>754</v>
      </c>
      <c r="F378" s="192" t="s">
        <v>2106</v>
      </c>
      <c r="G378" s="192" t="s">
        <v>756</v>
      </c>
      <c r="H378" s="182" t="s">
        <v>2143</v>
      </c>
      <c r="I378" s="185" t="s">
        <v>758</v>
      </c>
      <c r="J378" s="260">
        <v>914</v>
      </c>
      <c r="K378" s="192" t="s">
        <v>332</v>
      </c>
      <c r="L378" s="200"/>
      <c r="M378" s="277"/>
      <c r="N378" s="210" t="s">
        <v>2196</v>
      </c>
      <c r="O378" s="210"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89" t="s">
        <v>2197</v>
      </c>
      <c r="Q378" s="289" t="s">
        <v>310</v>
      </c>
      <c r="R378" s="289" t="str">
        <f t="shared" si="30"/>
        <v>Other Mining and Quarrying Energy Related Emissions</v>
      </c>
      <c r="S378" s="289" t="str">
        <f t="shared" si="27"/>
        <v>//**Other Mining and Quarrying Energy Related Emissions: **</v>
      </c>
      <c r="T378" s="276" t="str">
        <f t="shared" si="26"/>
        <v/>
      </c>
      <c r="U378" s="305"/>
      <c r="V378" s="276"/>
      <c r="W378" s="276"/>
      <c r="X378" s="276"/>
    </row>
    <row r="379" spans="1:24" s="329" customFormat="1" x14ac:dyDescent="0.35">
      <c r="A379" s="276" t="s">
        <v>2198</v>
      </c>
      <c r="B379" s="277"/>
      <c r="C379" s="190" t="s">
        <v>753</v>
      </c>
      <c r="D379" s="190" t="s">
        <v>619</v>
      </c>
      <c r="E379" s="190" t="s">
        <v>754</v>
      </c>
      <c r="F379" s="192" t="s">
        <v>2106</v>
      </c>
      <c r="G379" s="192" t="s">
        <v>762</v>
      </c>
      <c r="H379" s="182" t="s">
        <v>2143</v>
      </c>
      <c r="I379" s="185" t="s">
        <v>763</v>
      </c>
      <c r="J379" s="260">
        <v>915</v>
      </c>
      <c r="K379" s="192" t="s">
        <v>332</v>
      </c>
      <c r="L379" s="200"/>
      <c r="M379" s="277"/>
      <c r="N379" s="210" t="s">
        <v>2196</v>
      </c>
      <c r="O379" s="210"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89" t="s">
        <v>2197</v>
      </c>
      <c r="Q379" s="289" t="s">
        <v>310</v>
      </c>
      <c r="R379" s="289" t="str">
        <f t="shared" si="30"/>
        <v>Other Mining and Quarrying Process Emissions</v>
      </c>
      <c r="S379" s="289" t="str">
        <f t="shared" si="27"/>
        <v>//**Other Mining and Quarrying Process Emissions: **</v>
      </c>
      <c r="T379" s="276" t="str">
        <f t="shared" si="26"/>
        <v/>
      </c>
      <c r="U379" s="305"/>
      <c r="V379" s="276"/>
      <c r="W379" s="276"/>
      <c r="X379" s="276"/>
    </row>
    <row r="380" spans="1:24" s="329" customFormat="1" x14ac:dyDescent="0.35">
      <c r="A380" s="276" t="s">
        <v>2198</v>
      </c>
      <c r="B380" s="277"/>
      <c r="C380" s="190" t="s">
        <v>753</v>
      </c>
      <c r="D380" s="190" t="s">
        <v>619</v>
      </c>
      <c r="E380" s="190" t="s">
        <v>754</v>
      </c>
      <c r="F380" s="192" t="s">
        <v>2104</v>
      </c>
      <c r="G380" s="192" t="s">
        <v>756</v>
      </c>
      <c r="H380" s="182" t="s">
        <v>2142</v>
      </c>
      <c r="I380" s="185" t="s">
        <v>758</v>
      </c>
      <c r="J380" s="260">
        <v>916</v>
      </c>
      <c r="K380" s="185" t="s">
        <v>310</v>
      </c>
      <c r="L380" s="190"/>
      <c r="M380" s="277"/>
      <c r="N380" s="210" t="s">
        <v>2196</v>
      </c>
      <c r="O380" s="210"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89" t="s">
        <v>2197</v>
      </c>
      <c r="Q380" s="289" t="s">
        <v>310</v>
      </c>
      <c r="R380" s="289" t="str">
        <f t="shared" si="30"/>
        <v>Food Beverage and Tobacco Energy Related Emissions</v>
      </c>
      <c r="S380" s="289" t="str">
        <f t="shared" si="27"/>
        <v>//**Food Beverage and Tobacco Energy Related Emissions: **</v>
      </c>
      <c r="T380" s="276" t="str">
        <f t="shared" si="26"/>
        <v>//**Food Beverage and Tobacco Energy Related Emissions: **</v>
      </c>
      <c r="U380" s="305"/>
      <c r="V380" s="276"/>
      <c r="W380" s="276"/>
      <c r="X380" s="276"/>
    </row>
    <row r="381" spans="1:24" s="329" customFormat="1" x14ac:dyDescent="0.35">
      <c r="A381" s="276" t="s">
        <v>2198</v>
      </c>
      <c r="B381" s="277"/>
      <c r="C381" s="190" t="s">
        <v>753</v>
      </c>
      <c r="D381" s="190" t="s">
        <v>619</v>
      </c>
      <c r="E381" s="190" t="s">
        <v>754</v>
      </c>
      <c r="F381" s="192" t="s">
        <v>2104</v>
      </c>
      <c r="G381" s="192" t="s">
        <v>762</v>
      </c>
      <c r="H381" s="182" t="s">
        <v>2142</v>
      </c>
      <c r="I381" s="185" t="s">
        <v>763</v>
      </c>
      <c r="J381" s="260">
        <v>917</v>
      </c>
      <c r="K381" s="192" t="s">
        <v>332</v>
      </c>
      <c r="L381" s="190"/>
      <c r="M381" s="277"/>
      <c r="N381" s="210" t="s">
        <v>2196</v>
      </c>
      <c r="O381" s="210"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89" t="s">
        <v>2197</v>
      </c>
      <c r="Q381" s="289" t="s">
        <v>310</v>
      </c>
      <c r="R381" s="289" t="str">
        <f t="shared" si="30"/>
        <v>Food Beverage and Tobacco Process Emissions</v>
      </c>
      <c r="S381" s="289" t="str">
        <f t="shared" si="27"/>
        <v>//**Food Beverage and Tobacco Process Emissions: **</v>
      </c>
      <c r="T381" s="276" t="str">
        <f t="shared" si="26"/>
        <v/>
      </c>
      <c r="U381" s="305"/>
      <c r="V381" s="276"/>
      <c r="W381" s="276"/>
      <c r="X381" s="276"/>
    </row>
    <row r="382" spans="1:24" s="329" customFormat="1" x14ac:dyDescent="0.35">
      <c r="A382" s="276" t="s">
        <v>2198</v>
      </c>
      <c r="B382" s="277"/>
      <c r="C382" s="190" t="s">
        <v>753</v>
      </c>
      <c r="D382" s="190" t="s">
        <v>619</v>
      </c>
      <c r="E382" s="190" t="s">
        <v>754</v>
      </c>
      <c r="F382" s="192" t="s">
        <v>2102</v>
      </c>
      <c r="G382" s="192" t="s">
        <v>756</v>
      </c>
      <c r="H382" s="182" t="s">
        <v>2141</v>
      </c>
      <c r="I382" s="185" t="s">
        <v>758</v>
      </c>
      <c r="J382" s="260">
        <v>918</v>
      </c>
      <c r="K382" s="185" t="s">
        <v>310</v>
      </c>
      <c r="L382" s="190"/>
      <c r="M382" s="277"/>
      <c r="N382" s="210" t="s">
        <v>2196</v>
      </c>
      <c r="O382" s="210"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89" t="s">
        <v>2197</v>
      </c>
      <c r="Q382" s="289" t="s">
        <v>310</v>
      </c>
      <c r="R382" s="289" t="str">
        <f t="shared" si="30"/>
        <v>Textiles Apparel and Leather Energy Related Emissions</v>
      </c>
      <c r="S382" s="289" t="str">
        <f t="shared" si="27"/>
        <v>//**Textiles Apparel and Leather Energy Related Emissions: **</v>
      </c>
      <c r="T382" s="276" t="str">
        <f t="shared" si="26"/>
        <v>//**Textiles Apparel and Leather Energy Related Emissions: **</v>
      </c>
      <c r="U382" s="305"/>
      <c r="V382" s="276"/>
      <c r="W382" s="276"/>
      <c r="X382" s="276"/>
    </row>
    <row r="383" spans="1:24" s="329" customFormat="1" x14ac:dyDescent="0.35">
      <c r="A383" s="276" t="s">
        <v>2198</v>
      </c>
      <c r="B383" s="277"/>
      <c r="C383" s="190" t="s">
        <v>753</v>
      </c>
      <c r="D383" s="190" t="s">
        <v>619</v>
      </c>
      <c r="E383" s="190" t="s">
        <v>754</v>
      </c>
      <c r="F383" s="192" t="s">
        <v>2102</v>
      </c>
      <c r="G383" s="192" t="s">
        <v>762</v>
      </c>
      <c r="H383" s="182" t="s">
        <v>2141</v>
      </c>
      <c r="I383" s="185" t="s">
        <v>763</v>
      </c>
      <c r="J383" s="260">
        <v>919</v>
      </c>
      <c r="K383" s="192" t="s">
        <v>332</v>
      </c>
      <c r="L383" s="190"/>
      <c r="M383" s="277"/>
      <c r="N383" s="210" t="s">
        <v>2196</v>
      </c>
      <c r="O383" s="210"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89" t="s">
        <v>2197</v>
      </c>
      <c r="Q383" s="289" t="s">
        <v>310</v>
      </c>
      <c r="R383" s="289" t="str">
        <f t="shared" si="30"/>
        <v>Textiles Apparel and Leather Process Emissions</v>
      </c>
      <c r="S383" s="289" t="str">
        <f t="shared" si="27"/>
        <v>//**Textiles Apparel and Leather Process Emissions: **</v>
      </c>
      <c r="T383" s="276" t="str">
        <f t="shared" si="26"/>
        <v/>
      </c>
      <c r="U383" s="305"/>
      <c r="V383" s="276"/>
      <c r="W383" s="276"/>
      <c r="X383" s="276"/>
    </row>
    <row r="384" spans="1:24" s="329" customFormat="1" x14ac:dyDescent="0.35">
      <c r="A384" s="276" t="s">
        <v>2198</v>
      </c>
      <c r="B384" s="277"/>
      <c r="C384" s="190" t="s">
        <v>753</v>
      </c>
      <c r="D384" s="190" t="s">
        <v>619</v>
      </c>
      <c r="E384" s="190" t="s">
        <v>754</v>
      </c>
      <c r="F384" s="192" t="s">
        <v>2100</v>
      </c>
      <c r="G384" s="192" t="s">
        <v>756</v>
      </c>
      <c r="H384" s="182" t="s">
        <v>2140</v>
      </c>
      <c r="I384" s="185" t="s">
        <v>758</v>
      </c>
      <c r="J384" s="260">
        <v>920</v>
      </c>
      <c r="K384" s="185" t="s">
        <v>310</v>
      </c>
      <c r="L384" s="190"/>
      <c r="M384" s="277"/>
      <c r="N384" s="210" t="s">
        <v>2196</v>
      </c>
      <c r="O384" s="210"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89" t="s">
        <v>2197</v>
      </c>
      <c r="Q384" s="289" t="s">
        <v>310</v>
      </c>
      <c r="R384" s="289" t="str">
        <f t="shared" si="30"/>
        <v>Wood Products Energy Related Emissions</v>
      </c>
      <c r="S384" s="289" t="str">
        <f t="shared" si="27"/>
        <v>//**Wood Products Energy Related Emissions: **</v>
      </c>
      <c r="T384" s="276" t="str">
        <f t="shared" si="26"/>
        <v>//**Wood Products Energy Related Emissions: **</v>
      </c>
      <c r="U384" s="305"/>
      <c r="V384" s="276"/>
      <c r="W384" s="276"/>
      <c r="X384" s="276"/>
    </row>
    <row r="385" spans="1:24" s="329" customFormat="1" x14ac:dyDescent="0.35">
      <c r="A385" s="276" t="s">
        <v>2198</v>
      </c>
      <c r="B385" s="277"/>
      <c r="C385" s="190" t="s">
        <v>753</v>
      </c>
      <c r="D385" s="190" t="s">
        <v>619</v>
      </c>
      <c r="E385" s="190" t="s">
        <v>754</v>
      </c>
      <c r="F385" s="192" t="s">
        <v>2100</v>
      </c>
      <c r="G385" s="192" t="s">
        <v>762</v>
      </c>
      <c r="H385" s="182" t="s">
        <v>2140</v>
      </c>
      <c r="I385" s="185" t="s">
        <v>763</v>
      </c>
      <c r="J385" s="260">
        <v>921</v>
      </c>
      <c r="K385" s="192" t="s">
        <v>332</v>
      </c>
      <c r="L385" s="190"/>
      <c r="M385" s="277"/>
      <c r="N385" s="210" t="s">
        <v>2196</v>
      </c>
      <c r="O385" s="210"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89" t="s">
        <v>2197</v>
      </c>
      <c r="Q385" s="289" t="s">
        <v>310</v>
      </c>
      <c r="R385" s="289" t="str">
        <f t="shared" si="30"/>
        <v>Wood Products Process Emissions</v>
      </c>
      <c r="S385" s="289" t="str">
        <f t="shared" si="27"/>
        <v>//**Wood Products Process Emissions: **</v>
      </c>
      <c r="T385" s="276" t="str">
        <f t="shared" si="26"/>
        <v/>
      </c>
      <c r="U385" s="305"/>
      <c r="V385" s="276"/>
      <c r="W385" s="276"/>
      <c r="X385" s="276"/>
    </row>
    <row r="386" spans="1:24" s="329" customFormat="1" x14ac:dyDescent="0.35">
      <c r="A386" s="276" t="s">
        <v>2198</v>
      </c>
      <c r="B386" s="277"/>
      <c r="C386" s="190" t="s">
        <v>753</v>
      </c>
      <c r="D386" s="190" t="s">
        <v>619</v>
      </c>
      <c r="E386" s="190" t="s">
        <v>754</v>
      </c>
      <c r="F386" s="192" t="s">
        <v>2098</v>
      </c>
      <c r="G386" s="192" t="s">
        <v>756</v>
      </c>
      <c r="H386" s="182" t="s">
        <v>2139</v>
      </c>
      <c r="I386" s="185" t="s">
        <v>758</v>
      </c>
      <c r="J386" s="260">
        <v>922</v>
      </c>
      <c r="K386" s="185" t="s">
        <v>310</v>
      </c>
      <c r="L386" s="190"/>
      <c r="M386" s="277"/>
      <c r="N386" s="210" t="s">
        <v>2196</v>
      </c>
      <c r="O386" s="210"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89" t="s">
        <v>2197</v>
      </c>
      <c r="Q386" s="289" t="s">
        <v>310</v>
      </c>
      <c r="R386" s="289" t="str">
        <f t="shared" si="30"/>
        <v>Pulp Paper and Printing Energy Related Emissions</v>
      </c>
      <c r="S386" s="289" t="str">
        <f t="shared" si="27"/>
        <v>//**Pulp Paper and Printing Energy Related Emissions: **</v>
      </c>
      <c r="T386" s="276" t="str">
        <f t="shared" si="26"/>
        <v>//**Pulp Paper and Printing Energy Related Emissions: **</v>
      </c>
      <c r="U386" s="305"/>
      <c r="V386" s="276"/>
      <c r="W386" s="276"/>
      <c r="X386" s="276"/>
    </row>
    <row r="387" spans="1:24" s="329" customFormat="1" x14ac:dyDescent="0.35">
      <c r="A387" s="276" t="s">
        <v>2198</v>
      </c>
      <c r="B387" s="277"/>
      <c r="C387" s="190" t="s">
        <v>753</v>
      </c>
      <c r="D387" s="190" t="s">
        <v>619</v>
      </c>
      <c r="E387" s="190" t="s">
        <v>754</v>
      </c>
      <c r="F387" s="192" t="s">
        <v>2098</v>
      </c>
      <c r="G387" s="192" t="s">
        <v>762</v>
      </c>
      <c r="H387" s="182" t="s">
        <v>2139</v>
      </c>
      <c r="I387" s="185" t="s">
        <v>763</v>
      </c>
      <c r="J387" s="260">
        <v>923</v>
      </c>
      <c r="K387" s="192" t="s">
        <v>332</v>
      </c>
      <c r="L387" s="200"/>
      <c r="M387" s="277"/>
      <c r="N387" s="210" t="s">
        <v>2196</v>
      </c>
      <c r="O387" s="210"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89" t="s">
        <v>2197</v>
      </c>
      <c r="Q387" s="289" t="s">
        <v>310</v>
      </c>
      <c r="R387" s="289" t="str">
        <f t="shared" si="30"/>
        <v>Pulp Paper and Printing Process Emissions</v>
      </c>
      <c r="S387" s="289" t="str">
        <f t="shared" si="27"/>
        <v>//**Pulp Paper and Printing Process Emissions: **</v>
      </c>
      <c r="T387" s="276" t="str">
        <f t="shared" si="26"/>
        <v/>
      </c>
      <c r="U387" s="305"/>
      <c r="V387" s="276"/>
      <c r="W387" s="276"/>
      <c r="X387" s="276"/>
    </row>
    <row r="388" spans="1:24" s="329" customFormat="1" x14ac:dyDescent="0.35">
      <c r="A388" s="276" t="s">
        <v>2198</v>
      </c>
      <c r="B388" s="277"/>
      <c r="C388" s="190" t="s">
        <v>753</v>
      </c>
      <c r="D388" s="190" t="s">
        <v>619</v>
      </c>
      <c r="E388" s="190" t="s">
        <v>754</v>
      </c>
      <c r="F388" s="192" t="s">
        <v>2096</v>
      </c>
      <c r="G388" s="192" t="s">
        <v>756</v>
      </c>
      <c r="H388" s="182" t="s">
        <v>2138</v>
      </c>
      <c r="I388" s="185" t="s">
        <v>758</v>
      </c>
      <c r="J388" s="260">
        <v>924</v>
      </c>
      <c r="K388" s="185" t="s">
        <v>310</v>
      </c>
      <c r="L388" s="200"/>
      <c r="M388" s="277"/>
      <c r="N388" s="210" t="s">
        <v>2196</v>
      </c>
      <c r="O388" s="210"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89" t="s">
        <v>2197</v>
      </c>
      <c r="Q388" s="289" t="s">
        <v>310</v>
      </c>
      <c r="R388" s="289" t="str">
        <f t="shared" si="30"/>
        <v>Refined Petroleum and Coke Energy Related Emissions</v>
      </c>
      <c r="S388" s="289" t="str">
        <f t="shared" ref="S388" si="31">IF(R388="","","//**"&amp;R388&amp;": **")</f>
        <v>//**Refined Petroleum and Coke Energy Related Emissions: **</v>
      </c>
      <c r="T388" s="276" t="str">
        <f t="shared" ref="T388" si="32">IF(K388="Yes",S388&amp;L388,"")</f>
        <v>//**Refined Petroleum and Coke Energy Related Emissions: **</v>
      </c>
      <c r="U388" s="305"/>
      <c r="V388" s="276"/>
      <c r="W388" s="276"/>
      <c r="X388" s="276"/>
    </row>
    <row r="389" spans="1:24" s="329" customFormat="1" x14ac:dyDescent="0.35">
      <c r="A389" s="276" t="s">
        <v>2198</v>
      </c>
      <c r="B389" s="277"/>
      <c r="C389" s="190" t="s">
        <v>753</v>
      </c>
      <c r="D389" s="190" t="s">
        <v>619</v>
      </c>
      <c r="E389" s="190" t="s">
        <v>754</v>
      </c>
      <c r="F389" s="192" t="s">
        <v>2096</v>
      </c>
      <c r="G389" s="192" t="s">
        <v>762</v>
      </c>
      <c r="H389" s="182" t="s">
        <v>2138</v>
      </c>
      <c r="I389" s="185" t="s">
        <v>763</v>
      </c>
      <c r="J389" s="260">
        <v>925</v>
      </c>
      <c r="K389" s="192" t="s">
        <v>332</v>
      </c>
      <c r="L389" s="200"/>
      <c r="M389" s="277"/>
      <c r="N389" s="210" t="s">
        <v>2196</v>
      </c>
      <c r="O389" s="210"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89" t="s">
        <v>2197</v>
      </c>
      <c r="Q389" s="289" t="s">
        <v>310</v>
      </c>
      <c r="R389" s="289" t="str">
        <f t="shared" ref="R389:R405" si="33">H389&amp;" "&amp;I389</f>
        <v>Refined Petroleum and Coke Process Emissions</v>
      </c>
      <c r="S389" s="289" t="str">
        <f t="shared" ref="S389:S405" si="34">IF(R389="","","//**"&amp;R389&amp;": **")</f>
        <v>//**Refined Petroleum and Coke Process Emissions: **</v>
      </c>
      <c r="T389" s="276" t="str">
        <f t="shared" ref="T389:T405" si="35">IF(K389="Yes",S389&amp;L389,"")</f>
        <v/>
      </c>
      <c r="U389" s="305"/>
      <c r="V389" s="276"/>
      <c r="W389" s="276"/>
      <c r="X389" s="276"/>
    </row>
    <row r="390" spans="1:24" s="329" customFormat="1" x14ac:dyDescent="0.35">
      <c r="A390" s="276" t="s">
        <v>2198</v>
      </c>
      <c r="B390" s="277"/>
      <c r="C390" s="190" t="s">
        <v>753</v>
      </c>
      <c r="D390" s="190" t="s">
        <v>619</v>
      </c>
      <c r="E390" s="190" t="s">
        <v>754</v>
      </c>
      <c r="F390" s="192" t="s">
        <v>2094</v>
      </c>
      <c r="G390" s="192" t="s">
        <v>756</v>
      </c>
      <c r="H390" s="182" t="s">
        <v>1825</v>
      </c>
      <c r="I390" s="185" t="s">
        <v>758</v>
      </c>
      <c r="J390" s="260">
        <v>926</v>
      </c>
      <c r="K390" s="185" t="s">
        <v>310</v>
      </c>
      <c r="L390" s="200"/>
      <c r="M390" s="277"/>
      <c r="N390" s="210" t="s">
        <v>2196</v>
      </c>
      <c r="O390" s="210"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89" t="s">
        <v>2197</v>
      </c>
      <c r="Q390" s="289" t="s">
        <v>310</v>
      </c>
      <c r="R390" s="289" t="str">
        <f t="shared" si="33"/>
        <v>Chemicals Energy Related Emissions</v>
      </c>
      <c r="S390" s="289" t="str">
        <f t="shared" si="34"/>
        <v>//**Chemicals Energy Related Emissions: **</v>
      </c>
      <c r="T390" s="276" t="str">
        <f t="shared" si="35"/>
        <v>//**Chemicals Energy Related Emissions: **</v>
      </c>
      <c r="U390" s="305"/>
      <c r="V390" s="276"/>
      <c r="W390" s="276"/>
      <c r="X390" s="276"/>
    </row>
    <row r="391" spans="1:24" s="329" customFormat="1" x14ac:dyDescent="0.35">
      <c r="A391" s="276" t="s">
        <v>2198</v>
      </c>
      <c r="B391" s="277"/>
      <c r="C391" s="190" t="s">
        <v>753</v>
      </c>
      <c r="D391" s="190" t="s">
        <v>619</v>
      </c>
      <c r="E391" s="190" t="s">
        <v>754</v>
      </c>
      <c r="F391" s="192" t="s">
        <v>2094</v>
      </c>
      <c r="G391" s="192" t="s">
        <v>762</v>
      </c>
      <c r="H391" s="182" t="s">
        <v>1825</v>
      </c>
      <c r="I391" s="185" t="s">
        <v>763</v>
      </c>
      <c r="J391" s="260">
        <v>927</v>
      </c>
      <c r="K391" s="185" t="s">
        <v>310</v>
      </c>
      <c r="L391" s="200"/>
      <c r="M391" s="277"/>
      <c r="N391" s="210" t="s">
        <v>2196</v>
      </c>
      <c r="O391" s="210"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89" t="s">
        <v>2197</v>
      </c>
      <c r="Q391" s="289" t="s">
        <v>310</v>
      </c>
      <c r="R391" s="289" t="str">
        <f t="shared" si="33"/>
        <v>Chemicals Process Emissions</v>
      </c>
      <c r="S391" s="289" t="str">
        <f t="shared" si="34"/>
        <v>//**Chemicals Process Emissions: **</v>
      </c>
      <c r="T391" s="276" t="str">
        <f t="shared" si="35"/>
        <v>//**Chemicals Process Emissions: **</v>
      </c>
      <c r="U391" s="305"/>
      <c r="V391" s="276"/>
      <c r="W391" s="276"/>
      <c r="X391" s="276"/>
    </row>
    <row r="392" spans="1:24" s="329" customFormat="1" x14ac:dyDescent="0.35">
      <c r="A392" s="276" t="s">
        <v>2198</v>
      </c>
      <c r="B392" s="277"/>
      <c r="C392" s="190" t="s">
        <v>753</v>
      </c>
      <c r="D392" s="190" t="s">
        <v>619</v>
      </c>
      <c r="E392" s="190" t="s">
        <v>754</v>
      </c>
      <c r="F392" s="192" t="s">
        <v>2093</v>
      </c>
      <c r="G392" s="192" t="s">
        <v>756</v>
      </c>
      <c r="H392" s="182" t="s">
        <v>2137</v>
      </c>
      <c r="I392" s="185" t="s">
        <v>758</v>
      </c>
      <c r="J392" s="260">
        <v>928</v>
      </c>
      <c r="K392" s="185" t="s">
        <v>310</v>
      </c>
      <c r="L392" s="200"/>
      <c r="M392" s="277"/>
      <c r="N392" s="210" t="s">
        <v>2196</v>
      </c>
      <c r="O392" s="210"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89" t="s">
        <v>2197</v>
      </c>
      <c r="Q392" s="289" t="s">
        <v>310</v>
      </c>
      <c r="R392" s="289" t="str">
        <f t="shared" si="33"/>
        <v>Rubber and Plastic Products Energy Related Emissions</v>
      </c>
      <c r="S392" s="289" t="str">
        <f t="shared" si="34"/>
        <v>//**Rubber and Plastic Products Energy Related Emissions: **</v>
      </c>
      <c r="T392" s="276" t="str">
        <f t="shared" si="35"/>
        <v>//**Rubber and Plastic Products Energy Related Emissions: **</v>
      </c>
      <c r="U392" s="305"/>
      <c r="V392" s="276"/>
      <c r="W392" s="276"/>
      <c r="X392" s="276"/>
    </row>
    <row r="393" spans="1:24" s="329" customFormat="1" x14ac:dyDescent="0.35">
      <c r="A393" s="276" t="s">
        <v>2198</v>
      </c>
      <c r="B393" s="277"/>
      <c r="C393" s="190" t="s">
        <v>753</v>
      </c>
      <c r="D393" s="190" t="s">
        <v>619</v>
      </c>
      <c r="E393" s="190" t="s">
        <v>754</v>
      </c>
      <c r="F393" s="192" t="s">
        <v>2093</v>
      </c>
      <c r="G393" s="192" t="s">
        <v>762</v>
      </c>
      <c r="H393" s="182" t="s">
        <v>2137</v>
      </c>
      <c r="I393" s="185" t="s">
        <v>763</v>
      </c>
      <c r="J393" s="260">
        <v>929</v>
      </c>
      <c r="K393" s="192" t="s">
        <v>332</v>
      </c>
      <c r="L393" s="200"/>
      <c r="M393" s="277"/>
      <c r="N393" s="210" t="s">
        <v>2196</v>
      </c>
      <c r="O393" s="210"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89" t="s">
        <v>2197</v>
      </c>
      <c r="Q393" s="289" t="s">
        <v>310</v>
      </c>
      <c r="R393" s="289" t="str">
        <f t="shared" si="33"/>
        <v>Rubber and Plastic Products Process Emissions</v>
      </c>
      <c r="S393" s="289" t="str">
        <f t="shared" si="34"/>
        <v>//**Rubber and Plastic Products Process Emissions: **</v>
      </c>
      <c r="T393" s="276" t="str">
        <f t="shared" si="35"/>
        <v/>
      </c>
      <c r="U393" s="305"/>
      <c r="V393" s="276"/>
      <c r="W393" s="276"/>
      <c r="X393" s="276"/>
    </row>
    <row r="394" spans="1:24" s="329" customFormat="1" x14ac:dyDescent="0.35">
      <c r="A394" s="276" t="s">
        <v>2198</v>
      </c>
      <c r="B394" s="277"/>
      <c r="C394" s="190" t="s">
        <v>753</v>
      </c>
      <c r="D394" s="190" t="s">
        <v>619</v>
      </c>
      <c r="E394" s="190" t="s">
        <v>754</v>
      </c>
      <c r="F394" s="192" t="s">
        <v>2091</v>
      </c>
      <c r="G394" s="192" t="s">
        <v>756</v>
      </c>
      <c r="H394" s="182" t="s">
        <v>2136</v>
      </c>
      <c r="I394" s="185" t="s">
        <v>758</v>
      </c>
      <c r="J394" s="260">
        <v>930</v>
      </c>
      <c r="K394" s="185" t="s">
        <v>310</v>
      </c>
      <c r="L394" s="200"/>
      <c r="M394" s="277"/>
      <c r="N394" s="210" t="s">
        <v>2196</v>
      </c>
      <c r="O394" s="210"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89" t="s">
        <v>2197</v>
      </c>
      <c r="Q394" s="289" t="s">
        <v>310</v>
      </c>
      <c r="R394" s="289" t="str">
        <f t="shared" si="33"/>
        <v>Glass and Glass Products Energy Related Emissions</v>
      </c>
      <c r="S394" s="289" t="str">
        <f t="shared" si="34"/>
        <v>//**Glass and Glass Products Energy Related Emissions: **</v>
      </c>
      <c r="T394" s="276" t="str">
        <f t="shared" si="35"/>
        <v>//**Glass and Glass Products Energy Related Emissions: **</v>
      </c>
      <c r="U394" s="305"/>
      <c r="V394" s="276"/>
      <c r="W394" s="276"/>
      <c r="X394" s="276"/>
    </row>
    <row r="395" spans="1:24" s="329" customFormat="1" x14ac:dyDescent="0.35">
      <c r="A395" s="276" t="s">
        <v>2198</v>
      </c>
      <c r="B395" s="277"/>
      <c r="C395" s="190" t="s">
        <v>753</v>
      </c>
      <c r="D395" s="190" t="s">
        <v>619</v>
      </c>
      <c r="E395" s="190" t="s">
        <v>754</v>
      </c>
      <c r="F395" s="192" t="s">
        <v>2091</v>
      </c>
      <c r="G395" s="192" t="s">
        <v>762</v>
      </c>
      <c r="H395" s="182" t="s">
        <v>2136</v>
      </c>
      <c r="I395" s="185" t="s">
        <v>763</v>
      </c>
      <c r="J395" s="260">
        <v>931</v>
      </c>
      <c r="K395" s="192" t="s">
        <v>332</v>
      </c>
      <c r="L395" s="200"/>
      <c r="M395" s="277"/>
      <c r="N395" s="210" t="s">
        <v>2196</v>
      </c>
      <c r="O395" s="210"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89" t="s">
        <v>2197</v>
      </c>
      <c r="Q395" s="289" t="s">
        <v>310</v>
      </c>
      <c r="R395" s="289" t="str">
        <f t="shared" si="33"/>
        <v>Glass and Glass Products Process Emissions</v>
      </c>
      <c r="S395" s="289" t="str">
        <f t="shared" si="34"/>
        <v>//**Glass and Glass Products Process Emissions: **</v>
      </c>
      <c r="T395" s="276" t="str">
        <f t="shared" si="35"/>
        <v/>
      </c>
      <c r="U395" s="305"/>
      <c r="V395" s="276"/>
      <c r="W395" s="276"/>
      <c r="X395" s="276"/>
    </row>
    <row r="396" spans="1:24" s="329" customFormat="1" x14ac:dyDescent="0.35">
      <c r="A396" s="276" t="s">
        <v>2198</v>
      </c>
      <c r="B396" s="277"/>
      <c r="C396" s="190" t="s">
        <v>753</v>
      </c>
      <c r="D396" s="190" t="s">
        <v>619</v>
      </c>
      <c r="E396" s="190" t="s">
        <v>754</v>
      </c>
      <c r="F396" s="192" t="s">
        <v>2089</v>
      </c>
      <c r="G396" s="192" t="s">
        <v>756</v>
      </c>
      <c r="H396" s="182" t="s">
        <v>2135</v>
      </c>
      <c r="I396" s="185" t="s">
        <v>758</v>
      </c>
      <c r="J396" s="260">
        <v>932</v>
      </c>
      <c r="K396" s="185" t="s">
        <v>310</v>
      </c>
      <c r="L396" s="200"/>
      <c r="M396" s="277"/>
      <c r="N396" s="210" t="s">
        <v>2196</v>
      </c>
      <c r="O396" s="210"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89" t="s">
        <v>2197</v>
      </c>
      <c r="Q396" s="289" t="s">
        <v>310</v>
      </c>
      <c r="R396" s="289" t="str">
        <f t="shared" si="33"/>
        <v>Cement and Other Nonmetallic Minerals Energy Related Emissions</v>
      </c>
      <c r="S396" s="289" t="str">
        <f t="shared" si="34"/>
        <v>//**Cement and Other Nonmetallic Minerals Energy Related Emissions: **</v>
      </c>
      <c r="T396" s="276" t="str">
        <f t="shared" si="35"/>
        <v>//**Cement and Other Nonmetallic Minerals Energy Related Emissions: **</v>
      </c>
      <c r="U396" s="305"/>
      <c r="V396" s="276"/>
      <c r="W396" s="276"/>
      <c r="X396" s="276"/>
    </row>
    <row r="397" spans="1:24" s="329" customFormat="1" x14ac:dyDescent="0.35">
      <c r="A397" s="276" t="s">
        <v>2198</v>
      </c>
      <c r="B397" s="277"/>
      <c r="C397" s="190" t="s">
        <v>753</v>
      </c>
      <c r="D397" s="190" t="s">
        <v>619</v>
      </c>
      <c r="E397" s="190" t="s">
        <v>754</v>
      </c>
      <c r="F397" s="192" t="s">
        <v>2089</v>
      </c>
      <c r="G397" s="192" t="s">
        <v>762</v>
      </c>
      <c r="H397" s="182" t="s">
        <v>2135</v>
      </c>
      <c r="I397" s="185" t="s">
        <v>763</v>
      </c>
      <c r="J397" s="260">
        <v>933</v>
      </c>
      <c r="K397" s="185" t="s">
        <v>310</v>
      </c>
      <c r="L397" s="200"/>
      <c r="M397" s="277"/>
      <c r="N397" s="210" t="s">
        <v>2196</v>
      </c>
      <c r="O397" s="210"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89" t="s">
        <v>2197</v>
      </c>
      <c r="Q397" s="289" t="s">
        <v>310</v>
      </c>
      <c r="R397" s="289" t="str">
        <f t="shared" si="33"/>
        <v>Cement and Other Nonmetallic Minerals Process Emissions</v>
      </c>
      <c r="S397" s="289" t="str">
        <f t="shared" si="34"/>
        <v>//**Cement and Other Nonmetallic Minerals Process Emissions: **</v>
      </c>
      <c r="T397" s="276" t="str">
        <f t="shared" si="35"/>
        <v>//**Cement and Other Nonmetallic Minerals Process Emissions: **</v>
      </c>
      <c r="U397" s="305"/>
      <c r="V397" s="276"/>
      <c r="W397" s="276"/>
      <c r="X397" s="276"/>
    </row>
    <row r="398" spans="1:24" s="329" customFormat="1" x14ac:dyDescent="0.35">
      <c r="A398" s="276" t="s">
        <v>2198</v>
      </c>
      <c r="B398" s="277"/>
      <c r="C398" s="190" t="s">
        <v>753</v>
      </c>
      <c r="D398" s="190" t="s">
        <v>619</v>
      </c>
      <c r="E398" s="190" t="s">
        <v>754</v>
      </c>
      <c r="F398" s="192" t="s">
        <v>2087</v>
      </c>
      <c r="G398" s="192" t="s">
        <v>756</v>
      </c>
      <c r="H398" s="182" t="s">
        <v>1826</v>
      </c>
      <c r="I398" s="185" t="s">
        <v>758</v>
      </c>
      <c r="J398" s="260">
        <v>934</v>
      </c>
      <c r="K398" s="185" t="s">
        <v>310</v>
      </c>
      <c r="L398" s="200"/>
      <c r="M398" s="277"/>
      <c r="N398" s="210" t="s">
        <v>2196</v>
      </c>
      <c r="O398" s="210"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89" t="s">
        <v>2197</v>
      </c>
      <c r="Q398" s="289" t="s">
        <v>310</v>
      </c>
      <c r="R398" s="289" t="str">
        <f t="shared" si="33"/>
        <v>Iron and Steel Energy Related Emissions</v>
      </c>
      <c r="S398" s="289" t="str">
        <f t="shared" si="34"/>
        <v>//**Iron and Steel Energy Related Emissions: **</v>
      </c>
      <c r="T398" s="276" t="str">
        <f t="shared" si="35"/>
        <v>//**Iron and Steel Energy Related Emissions: **</v>
      </c>
      <c r="U398" s="305"/>
      <c r="V398" s="276"/>
      <c r="W398" s="276"/>
      <c r="X398" s="276"/>
    </row>
    <row r="399" spans="1:24" s="329" customFormat="1" x14ac:dyDescent="0.35">
      <c r="A399" s="276" t="s">
        <v>2198</v>
      </c>
      <c r="B399" s="277"/>
      <c r="C399" s="190" t="s">
        <v>753</v>
      </c>
      <c r="D399" s="190" t="s">
        <v>619</v>
      </c>
      <c r="E399" s="190" t="s">
        <v>754</v>
      </c>
      <c r="F399" s="192" t="s">
        <v>2087</v>
      </c>
      <c r="G399" s="192" t="s">
        <v>762</v>
      </c>
      <c r="H399" s="182" t="s">
        <v>1826</v>
      </c>
      <c r="I399" s="185" t="s">
        <v>763</v>
      </c>
      <c r="J399" s="260">
        <v>935</v>
      </c>
      <c r="K399" s="185" t="s">
        <v>310</v>
      </c>
      <c r="L399" s="200"/>
      <c r="M399" s="277"/>
      <c r="N399" s="210" t="s">
        <v>2196</v>
      </c>
      <c r="O399" s="210"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89" t="s">
        <v>2197</v>
      </c>
      <c r="Q399" s="289" t="s">
        <v>310</v>
      </c>
      <c r="R399" s="289" t="str">
        <f t="shared" si="33"/>
        <v>Iron and Steel Process Emissions</v>
      </c>
      <c r="S399" s="289" t="str">
        <f t="shared" si="34"/>
        <v>//**Iron and Steel Process Emissions: **</v>
      </c>
      <c r="T399" s="276" t="str">
        <f t="shared" si="35"/>
        <v>//**Iron and Steel Process Emissions: **</v>
      </c>
      <c r="U399" s="305"/>
      <c r="V399" s="276"/>
      <c r="W399" s="276"/>
      <c r="X399" s="276"/>
    </row>
    <row r="400" spans="1:24" s="329" customFormat="1" x14ac:dyDescent="0.35">
      <c r="A400" s="276" t="s">
        <v>2198</v>
      </c>
      <c r="B400" s="277"/>
      <c r="C400" s="190" t="s">
        <v>753</v>
      </c>
      <c r="D400" s="190" t="s">
        <v>619</v>
      </c>
      <c r="E400" s="190" t="s">
        <v>754</v>
      </c>
      <c r="F400" s="192" t="s">
        <v>2086</v>
      </c>
      <c r="G400" s="192" t="s">
        <v>756</v>
      </c>
      <c r="H400" s="182" t="s">
        <v>2134</v>
      </c>
      <c r="I400" s="185" t="s">
        <v>758</v>
      </c>
      <c r="J400" s="260">
        <v>936</v>
      </c>
      <c r="K400" s="185" t="s">
        <v>310</v>
      </c>
      <c r="L400" s="200"/>
      <c r="M400" s="277"/>
      <c r="N400" s="210" t="s">
        <v>2196</v>
      </c>
      <c r="O400" s="210"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89" t="s">
        <v>2197</v>
      </c>
      <c r="Q400" s="289" t="s">
        <v>310</v>
      </c>
      <c r="R400" s="289" t="str">
        <f t="shared" si="33"/>
        <v>Other Metals Energy Related Emissions</v>
      </c>
      <c r="S400" s="289" t="str">
        <f t="shared" si="34"/>
        <v>//**Other Metals Energy Related Emissions: **</v>
      </c>
      <c r="T400" s="276" t="str">
        <f t="shared" si="35"/>
        <v>//**Other Metals Energy Related Emissions: **</v>
      </c>
      <c r="U400" s="305"/>
      <c r="V400" s="276"/>
      <c r="W400" s="276"/>
      <c r="X400" s="276"/>
    </row>
    <row r="401" spans="1:24" s="329" customFormat="1" x14ac:dyDescent="0.35">
      <c r="A401" s="276" t="s">
        <v>2198</v>
      </c>
      <c r="B401" s="277"/>
      <c r="C401" s="190" t="s">
        <v>753</v>
      </c>
      <c r="D401" s="190" t="s">
        <v>619</v>
      </c>
      <c r="E401" s="190" t="s">
        <v>754</v>
      </c>
      <c r="F401" s="192" t="s">
        <v>2086</v>
      </c>
      <c r="G401" s="192" t="s">
        <v>762</v>
      </c>
      <c r="H401" s="182" t="s">
        <v>2134</v>
      </c>
      <c r="I401" s="185" t="s">
        <v>763</v>
      </c>
      <c r="J401" s="260">
        <v>937</v>
      </c>
      <c r="K401" s="192" t="s">
        <v>332</v>
      </c>
      <c r="L401" s="200"/>
      <c r="M401" s="277"/>
      <c r="N401" s="210" t="s">
        <v>2196</v>
      </c>
      <c r="O401" s="210"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89" t="s">
        <v>2197</v>
      </c>
      <c r="Q401" s="289" t="s">
        <v>310</v>
      </c>
      <c r="R401" s="289" t="str">
        <f t="shared" si="33"/>
        <v>Other Metals Process Emissions</v>
      </c>
      <c r="S401" s="289" t="str">
        <f t="shared" si="34"/>
        <v>//**Other Metals Process Emissions: **</v>
      </c>
      <c r="T401" s="276" t="str">
        <f t="shared" si="35"/>
        <v/>
      </c>
      <c r="U401" s="305"/>
      <c r="V401" s="276"/>
      <c r="W401" s="276"/>
      <c r="X401" s="276"/>
    </row>
    <row r="402" spans="1:24" s="329" customFormat="1" x14ac:dyDescent="0.35">
      <c r="A402" s="276" t="s">
        <v>2198</v>
      </c>
      <c r="B402" s="277"/>
      <c r="C402" s="190" t="s">
        <v>753</v>
      </c>
      <c r="D402" s="190" t="s">
        <v>619</v>
      </c>
      <c r="E402" s="190" t="s">
        <v>754</v>
      </c>
      <c r="F402" s="192" t="s">
        <v>2084</v>
      </c>
      <c r="G402" s="192" t="s">
        <v>756</v>
      </c>
      <c r="H402" s="182" t="s">
        <v>2133</v>
      </c>
      <c r="I402" s="185" t="s">
        <v>758</v>
      </c>
      <c r="J402" s="260">
        <v>938</v>
      </c>
      <c r="K402" s="185" t="s">
        <v>310</v>
      </c>
      <c r="L402" s="200"/>
      <c r="M402" s="277"/>
      <c r="N402" s="210" t="s">
        <v>2196</v>
      </c>
      <c r="O402" s="210"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89" t="s">
        <v>2197</v>
      </c>
      <c r="Q402" s="289" t="s">
        <v>310</v>
      </c>
      <c r="R402" s="289" t="str">
        <f t="shared" si="33"/>
        <v>Metal Products Except Machinery and Vehicles Energy Related Emissions</v>
      </c>
      <c r="S402" s="289" t="str">
        <f t="shared" si="34"/>
        <v>//**Metal Products Except Machinery and Vehicles Energy Related Emissions: **</v>
      </c>
      <c r="T402" s="276" t="str">
        <f t="shared" si="35"/>
        <v>//**Metal Products Except Machinery and Vehicles Energy Related Emissions: **</v>
      </c>
      <c r="U402" s="305"/>
      <c r="V402" s="276"/>
      <c r="W402" s="276"/>
      <c r="X402" s="276"/>
    </row>
    <row r="403" spans="1:24" s="329" customFormat="1" x14ac:dyDescent="0.35">
      <c r="A403" s="276" t="s">
        <v>2198</v>
      </c>
      <c r="B403" s="277"/>
      <c r="C403" s="190" t="s">
        <v>753</v>
      </c>
      <c r="D403" s="190" t="s">
        <v>619</v>
      </c>
      <c r="E403" s="190" t="s">
        <v>754</v>
      </c>
      <c r="F403" s="192" t="s">
        <v>2084</v>
      </c>
      <c r="G403" s="192" t="s">
        <v>762</v>
      </c>
      <c r="H403" s="182" t="s">
        <v>2133</v>
      </c>
      <c r="I403" s="185" t="s">
        <v>763</v>
      </c>
      <c r="J403" s="260">
        <v>939</v>
      </c>
      <c r="K403" s="192" t="s">
        <v>332</v>
      </c>
      <c r="L403" s="200"/>
      <c r="M403" s="277"/>
      <c r="N403" s="210" t="s">
        <v>2196</v>
      </c>
      <c r="O403" s="210"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89" t="s">
        <v>2197</v>
      </c>
      <c r="Q403" s="289" t="s">
        <v>310</v>
      </c>
      <c r="R403" s="289" t="str">
        <f t="shared" si="33"/>
        <v>Metal Products Except Machinery and Vehicles Process Emissions</v>
      </c>
      <c r="S403" s="289" t="str">
        <f t="shared" si="34"/>
        <v>//**Metal Products Except Machinery and Vehicles Process Emissions: **</v>
      </c>
      <c r="T403" s="276" t="str">
        <f t="shared" si="35"/>
        <v/>
      </c>
      <c r="U403" s="305"/>
      <c r="V403" s="276"/>
      <c r="W403" s="276"/>
      <c r="X403" s="276"/>
    </row>
    <row r="404" spans="1:24" s="329" customFormat="1" x14ac:dyDescent="0.35">
      <c r="A404" s="276" t="s">
        <v>2198</v>
      </c>
      <c r="B404" s="277"/>
      <c r="C404" s="190" t="s">
        <v>753</v>
      </c>
      <c r="D404" s="190" t="s">
        <v>619</v>
      </c>
      <c r="E404" s="190" t="s">
        <v>754</v>
      </c>
      <c r="F404" s="192" t="s">
        <v>2082</v>
      </c>
      <c r="G404" s="192" t="s">
        <v>756</v>
      </c>
      <c r="H404" s="182" t="s">
        <v>2132</v>
      </c>
      <c r="I404" s="185" t="s">
        <v>758</v>
      </c>
      <c r="J404" s="260">
        <v>940</v>
      </c>
      <c r="K404" s="185" t="s">
        <v>310</v>
      </c>
      <c r="L404" s="200"/>
      <c r="M404" s="277"/>
      <c r="N404" s="210" t="s">
        <v>2196</v>
      </c>
      <c r="O404" s="210"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89" t="s">
        <v>2197</v>
      </c>
      <c r="Q404" s="289" t="s">
        <v>310</v>
      </c>
      <c r="R404" s="289" t="str">
        <f t="shared" si="33"/>
        <v>Computers and Electronics Energy Related Emissions</v>
      </c>
      <c r="S404" s="289" t="str">
        <f t="shared" si="34"/>
        <v>//**Computers and Electronics Energy Related Emissions: **</v>
      </c>
      <c r="T404" s="276" t="str">
        <f t="shared" si="35"/>
        <v>//**Computers and Electronics Energy Related Emissions: **</v>
      </c>
      <c r="U404" s="305"/>
      <c r="V404" s="276"/>
      <c r="W404" s="276"/>
      <c r="X404" s="276"/>
    </row>
    <row r="405" spans="1:24" s="329" customFormat="1" x14ac:dyDescent="0.35">
      <c r="A405" s="276" t="s">
        <v>2198</v>
      </c>
      <c r="B405" s="277"/>
      <c r="C405" s="190" t="s">
        <v>753</v>
      </c>
      <c r="D405" s="190" t="s">
        <v>619</v>
      </c>
      <c r="E405" s="190" t="s">
        <v>754</v>
      </c>
      <c r="F405" s="192" t="s">
        <v>2082</v>
      </c>
      <c r="G405" s="192" t="s">
        <v>762</v>
      </c>
      <c r="H405" s="182" t="s">
        <v>2132</v>
      </c>
      <c r="I405" s="185" t="s">
        <v>763</v>
      </c>
      <c r="J405" s="260">
        <v>941</v>
      </c>
      <c r="K405" s="192" t="s">
        <v>332</v>
      </c>
      <c r="L405" s="200"/>
      <c r="M405" s="277"/>
      <c r="N405" s="210" t="s">
        <v>2196</v>
      </c>
      <c r="O405" s="210"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89" t="s">
        <v>2197</v>
      </c>
      <c r="Q405" s="289" t="s">
        <v>310</v>
      </c>
      <c r="R405" s="289" t="str">
        <f t="shared" si="33"/>
        <v>Computers and Electronics Process Emissions</v>
      </c>
      <c r="S405" s="289" t="str">
        <f t="shared" si="34"/>
        <v>//**Computers and Electronics Process Emissions: **</v>
      </c>
      <c r="T405" s="276" t="str">
        <f t="shared" si="35"/>
        <v/>
      </c>
      <c r="U405" s="305"/>
      <c r="V405" s="276"/>
      <c r="W405" s="276"/>
      <c r="X405" s="276"/>
    </row>
    <row r="406" spans="1:24" x14ac:dyDescent="0.35">
      <c r="A406" s="276" t="s">
        <v>2198</v>
      </c>
      <c r="C406" s="190" t="s">
        <v>753</v>
      </c>
      <c r="D406" s="190" t="s">
        <v>619</v>
      </c>
      <c r="E406" s="190" t="s">
        <v>754</v>
      </c>
      <c r="F406" s="192" t="s">
        <v>2080</v>
      </c>
      <c r="G406" s="192" t="s">
        <v>756</v>
      </c>
      <c r="H406" s="182" t="s">
        <v>2131</v>
      </c>
      <c r="I406" s="185" t="s">
        <v>758</v>
      </c>
      <c r="J406" s="260">
        <v>942</v>
      </c>
      <c r="K406" s="185" t="s">
        <v>310</v>
      </c>
      <c r="L406" s="200"/>
      <c r="N406" s="210" t="s">
        <v>2196</v>
      </c>
      <c r="O406" s="210"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89" t="s">
        <v>2197</v>
      </c>
      <c r="Q406" s="289" t="s">
        <v>310</v>
      </c>
      <c r="R406" s="289" t="str">
        <f t="shared" ref="R406:R424" si="36">H406&amp;" "&amp;I406</f>
        <v>Appliances and Electrical Equipment Energy Related Emissions</v>
      </c>
      <c r="S406" s="289" t="str">
        <f t="shared" si="27"/>
        <v>//**Appliances and Electrical Equipment Energy Related Emissions: **</v>
      </c>
      <c r="T406" s="276" t="str">
        <f t="shared" si="26"/>
        <v>//**Appliances and Electrical Equipment Energy Related Emissions: **</v>
      </c>
    </row>
    <row r="407" spans="1:24" x14ac:dyDescent="0.35">
      <c r="A407" s="276" t="s">
        <v>2198</v>
      </c>
      <c r="C407" s="190" t="s">
        <v>753</v>
      </c>
      <c r="D407" s="190" t="s">
        <v>619</v>
      </c>
      <c r="E407" s="190" t="s">
        <v>754</v>
      </c>
      <c r="F407" s="192" t="s">
        <v>2080</v>
      </c>
      <c r="G407" s="192" t="s">
        <v>762</v>
      </c>
      <c r="H407" s="182" t="s">
        <v>2131</v>
      </c>
      <c r="I407" s="185" t="s">
        <v>763</v>
      </c>
      <c r="J407" s="260">
        <v>943</v>
      </c>
      <c r="K407" s="192" t="s">
        <v>332</v>
      </c>
      <c r="L407" s="200"/>
      <c r="N407" s="210" t="s">
        <v>2196</v>
      </c>
      <c r="O407" s="210"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89" t="s">
        <v>2197</v>
      </c>
      <c r="Q407" s="289" t="s">
        <v>310</v>
      </c>
      <c r="R407" s="289" t="str">
        <f t="shared" si="36"/>
        <v>Appliances and Electrical Equipment Process Emissions</v>
      </c>
      <c r="S407" s="289" t="str">
        <f t="shared" si="27"/>
        <v>//**Appliances and Electrical Equipment Process Emissions: **</v>
      </c>
      <c r="T407" s="276" t="str">
        <f t="shared" si="26"/>
        <v/>
      </c>
    </row>
    <row r="408" spans="1:24" x14ac:dyDescent="0.35">
      <c r="A408" s="276" t="s">
        <v>2198</v>
      </c>
      <c r="C408" s="190" t="s">
        <v>753</v>
      </c>
      <c r="D408" s="190" t="s">
        <v>619</v>
      </c>
      <c r="E408" s="190" t="s">
        <v>754</v>
      </c>
      <c r="F408" s="192" t="s">
        <v>2078</v>
      </c>
      <c r="G408" s="192" t="s">
        <v>756</v>
      </c>
      <c r="H408" s="182" t="s">
        <v>2130</v>
      </c>
      <c r="I408" s="185" t="s">
        <v>758</v>
      </c>
      <c r="J408" s="260">
        <v>944</v>
      </c>
      <c r="K408" s="185" t="s">
        <v>310</v>
      </c>
      <c r="L408" s="200"/>
      <c r="N408" s="210" t="s">
        <v>2196</v>
      </c>
      <c r="O408" s="210"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89" t="s">
        <v>2197</v>
      </c>
      <c r="Q408" s="289" t="s">
        <v>310</v>
      </c>
      <c r="R408" s="289" t="str">
        <f t="shared" si="36"/>
        <v>Other Machinery Energy Related Emissions</v>
      </c>
      <c r="S408" s="289" t="str">
        <f t="shared" si="27"/>
        <v>//**Other Machinery Energy Related Emissions: **</v>
      </c>
      <c r="T408" s="276" t="str">
        <f t="shared" si="26"/>
        <v>//**Other Machinery Energy Related Emissions: **</v>
      </c>
    </row>
    <row r="409" spans="1:24" x14ac:dyDescent="0.35">
      <c r="A409" s="276" t="s">
        <v>2198</v>
      </c>
      <c r="C409" s="190" t="s">
        <v>753</v>
      </c>
      <c r="D409" s="190" t="s">
        <v>619</v>
      </c>
      <c r="E409" s="190" t="s">
        <v>754</v>
      </c>
      <c r="F409" s="192" t="s">
        <v>2078</v>
      </c>
      <c r="G409" s="192" t="s">
        <v>762</v>
      </c>
      <c r="H409" s="182" t="s">
        <v>2130</v>
      </c>
      <c r="I409" s="185" t="s">
        <v>763</v>
      </c>
      <c r="J409" s="260">
        <v>945</v>
      </c>
      <c r="K409" s="192" t="s">
        <v>332</v>
      </c>
      <c r="L409" s="200"/>
      <c r="N409" s="210" t="s">
        <v>2196</v>
      </c>
      <c r="O409" s="210"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89" t="s">
        <v>2197</v>
      </c>
      <c r="Q409" s="289" t="s">
        <v>310</v>
      </c>
      <c r="R409" s="289" t="str">
        <f t="shared" si="36"/>
        <v>Other Machinery Process Emissions</v>
      </c>
      <c r="S409" s="289" t="str">
        <f t="shared" si="27"/>
        <v>//**Other Machinery Process Emissions: **</v>
      </c>
      <c r="T409" s="276" t="str">
        <f t="shared" si="26"/>
        <v/>
      </c>
    </row>
    <row r="410" spans="1:24" x14ac:dyDescent="0.35">
      <c r="A410" s="276" t="s">
        <v>2198</v>
      </c>
      <c r="C410" s="190" t="s">
        <v>753</v>
      </c>
      <c r="D410" s="190" t="s">
        <v>619</v>
      </c>
      <c r="E410" s="190" t="s">
        <v>754</v>
      </c>
      <c r="F410" s="192" t="s">
        <v>2076</v>
      </c>
      <c r="G410" s="192" t="s">
        <v>756</v>
      </c>
      <c r="H410" s="182" t="s">
        <v>2129</v>
      </c>
      <c r="I410" s="185" t="s">
        <v>758</v>
      </c>
      <c r="J410" s="260">
        <v>946</v>
      </c>
      <c r="K410" s="185" t="s">
        <v>310</v>
      </c>
      <c r="L410" s="200"/>
      <c r="N410" s="210" t="s">
        <v>2196</v>
      </c>
      <c r="O410" s="210"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89" t="s">
        <v>2197</v>
      </c>
      <c r="Q410" s="289" t="s">
        <v>310</v>
      </c>
      <c r="R410" s="289" t="str">
        <f t="shared" si="36"/>
        <v>Road Vehicles Energy Related Emissions</v>
      </c>
      <c r="S410" s="289" t="str">
        <f t="shared" si="27"/>
        <v>//**Road Vehicles Energy Related Emissions: **</v>
      </c>
      <c r="T410" s="276" t="str">
        <f t="shared" si="26"/>
        <v>//**Road Vehicles Energy Related Emissions: **</v>
      </c>
    </row>
    <row r="411" spans="1:24" x14ac:dyDescent="0.35">
      <c r="A411" s="276" t="s">
        <v>2198</v>
      </c>
      <c r="C411" s="190" t="s">
        <v>753</v>
      </c>
      <c r="D411" s="190" t="s">
        <v>619</v>
      </c>
      <c r="E411" s="190" t="s">
        <v>754</v>
      </c>
      <c r="F411" s="192" t="s">
        <v>2076</v>
      </c>
      <c r="G411" s="192" t="s">
        <v>762</v>
      </c>
      <c r="H411" s="182" t="s">
        <v>2129</v>
      </c>
      <c r="I411" s="185" t="s">
        <v>763</v>
      </c>
      <c r="J411" s="260">
        <v>947</v>
      </c>
      <c r="K411" s="192" t="s">
        <v>332</v>
      </c>
      <c r="L411" s="200"/>
      <c r="N411" s="210" t="s">
        <v>2196</v>
      </c>
      <c r="O411" s="210"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89" t="s">
        <v>2197</v>
      </c>
      <c r="Q411" s="289" t="s">
        <v>310</v>
      </c>
      <c r="R411" s="289" t="str">
        <f t="shared" si="36"/>
        <v>Road Vehicles Process Emissions</v>
      </c>
      <c r="S411" s="289" t="str">
        <f t="shared" si="27"/>
        <v>//**Road Vehicles Process Emissions: **</v>
      </c>
      <c r="T411" s="276" t="str">
        <f t="shared" si="26"/>
        <v/>
      </c>
    </row>
    <row r="412" spans="1:24" x14ac:dyDescent="0.35">
      <c r="A412" s="276" t="s">
        <v>2198</v>
      </c>
      <c r="C412" s="190" t="s">
        <v>753</v>
      </c>
      <c r="D412" s="190" t="s">
        <v>619</v>
      </c>
      <c r="E412" s="190" t="s">
        <v>754</v>
      </c>
      <c r="F412" s="192" t="s">
        <v>2074</v>
      </c>
      <c r="G412" s="192" t="s">
        <v>756</v>
      </c>
      <c r="H412" s="182" t="s">
        <v>2128</v>
      </c>
      <c r="I412" s="185" t="s">
        <v>758</v>
      </c>
      <c r="J412" s="260">
        <v>948</v>
      </c>
      <c r="K412" s="185" t="s">
        <v>310</v>
      </c>
      <c r="L412" s="200"/>
      <c r="N412" s="210" t="s">
        <v>2196</v>
      </c>
      <c r="O412" s="210"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89" t="s">
        <v>2197</v>
      </c>
      <c r="Q412" s="289" t="s">
        <v>310</v>
      </c>
      <c r="R412" s="289" t="str">
        <f t="shared" si="36"/>
        <v>Nonroad Vehicles Energy Related Emissions</v>
      </c>
      <c r="S412" s="289" t="str">
        <f t="shared" si="27"/>
        <v>//**Nonroad Vehicles Energy Related Emissions: **</v>
      </c>
      <c r="T412" s="276" t="str">
        <f t="shared" si="26"/>
        <v>//**Nonroad Vehicles Energy Related Emissions: **</v>
      </c>
    </row>
    <row r="413" spans="1:24" x14ac:dyDescent="0.35">
      <c r="A413" s="276" t="s">
        <v>2198</v>
      </c>
      <c r="C413" s="190" t="s">
        <v>753</v>
      </c>
      <c r="D413" s="190" t="s">
        <v>619</v>
      </c>
      <c r="E413" s="190" t="s">
        <v>754</v>
      </c>
      <c r="F413" s="192" t="s">
        <v>2074</v>
      </c>
      <c r="G413" s="192" t="s">
        <v>762</v>
      </c>
      <c r="H413" s="182" t="s">
        <v>2128</v>
      </c>
      <c r="I413" s="185" t="s">
        <v>763</v>
      </c>
      <c r="J413" s="260">
        <v>949</v>
      </c>
      <c r="K413" s="192" t="s">
        <v>332</v>
      </c>
      <c r="L413" s="200"/>
      <c r="N413" s="210" t="s">
        <v>2196</v>
      </c>
      <c r="O413" s="210"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89" t="s">
        <v>2197</v>
      </c>
      <c r="Q413" s="289" t="s">
        <v>310</v>
      </c>
      <c r="R413" s="289" t="str">
        <f t="shared" si="36"/>
        <v>Nonroad Vehicles Process Emissions</v>
      </c>
      <c r="S413" s="289" t="str">
        <f t="shared" si="27"/>
        <v>//**Nonroad Vehicles Process Emissions: **</v>
      </c>
      <c r="T413" s="276" t="str">
        <f t="shared" si="26"/>
        <v/>
      </c>
    </row>
    <row r="414" spans="1:24" x14ac:dyDescent="0.35">
      <c r="A414" s="276" t="s">
        <v>2198</v>
      </c>
      <c r="C414" s="190" t="s">
        <v>753</v>
      </c>
      <c r="D414" s="190" t="s">
        <v>619</v>
      </c>
      <c r="E414" s="190" t="s">
        <v>754</v>
      </c>
      <c r="F414" s="192" t="s">
        <v>2072</v>
      </c>
      <c r="G414" s="192" t="s">
        <v>756</v>
      </c>
      <c r="H414" s="182" t="s">
        <v>2127</v>
      </c>
      <c r="I414" s="185" t="s">
        <v>758</v>
      </c>
      <c r="J414" s="260">
        <v>950</v>
      </c>
      <c r="K414" s="185" t="s">
        <v>310</v>
      </c>
      <c r="L414" s="200"/>
      <c r="N414" s="210" t="s">
        <v>2196</v>
      </c>
      <c r="O414" s="210"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89" t="s">
        <v>2197</v>
      </c>
      <c r="Q414" s="289" t="s">
        <v>310</v>
      </c>
      <c r="R414" s="289" t="str">
        <f t="shared" si="36"/>
        <v>Other Manufacturing Energy Related Emissions</v>
      </c>
      <c r="S414" s="289" t="str">
        <f t="shared" si="27"/>
        <v>//**Other Manufacturing Energy Related Emissions: **</v>
      </c>
      <c r="T414" s="276" t="str">
        <f t="shared" si="26"/>
        <v>//**Other Manufacturing Energy Related Emissions: **</v>
      </c>
    </row>
    <row r="415" spans="1:24" x14ac:dyDescent="0.35">
      <c r="A415" s="276" t="s">
        <v>2198</v>
      </c>
      <c r="C415" s="190" t="s">
        <v>753</v>
      </c>
      <c r="D415" s="190" t="s">
        <v>619</v>
      </c>
      <c r="E415" s="190" t="s">
        <v>754</v>
      </c>
      <c r="F415" s="192" t="s">
        <v>2072</v>
      </c>
      <c r="G415" s="192" t="s">
        <v>762</v>
      </c>
      <c r="H415" s="182" t="s">
        <v>2127</v>
      </c>
      <c r="I415" s="185" t="s">
        <v>763</v>
      </c>
      <c r="J415" s="260">
        <v>951</v>
      </c>
      <c r="K415" s="192" t="s">
        <v>332</v>
      </c>
      <c r="L415" s="200"/>
      <c r="N415" s="210" t="s">
        <v>2196</v>
      </c>
      <c r="O415" s="210"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89" t="s">
        <v>2197</v>
      </c>
      <c r="Q415" s="289" t="s">
        <v>310</v>
      </c>
      <c r="R415" s="289" t="str">
        <f t="shared" si="36"/>
        <v>Other Manufacturing Process Emissions</v>
      </c>
      <c r="S415" s="289" t="str">
        <f t="shared" si="27"/>
        <v>//**Other Manufacturing Process Emissions: **</v>
      </c>
      <c r="T415" s="276" t="str">
        <f t="shared" si="26"/>
        <v/>
      </c>
    </row>
    <row r="416" spans="1:24" x14ac:dyDescent="0.35">
      <c r="A416" s="276" t="s">
        <v>2198</v>
      </c>
      <c r="C416" s="190" t="s">
        <v>753</v>
      </c>
      <c r="D416" s="190" t="s">
        <v>619</v>
      </c>
      <c r="E416" s="190" t="s">
        <v>754</v>
      </c>
      <c r="F416" s="192" t="s">
        <v>2070</v>
      </c>
      <c r="G416" s="192" t="s">
        <v>756</v>
      </c>
      <c r="H416" s="182" t="s">
        <v>2113</v>
      </c>
      <c r="I416" s="185" t="s">
        <v>758</v>
      </c>
      <c r="J416" s="260">
        <v>952</v>
      </c>
      <c r="K416" s="185" t="s">
        <v>310</v>
      </c>
      <c r="L416" s="200"/>
      <c r="N416" s="210" t="s">
        <v>2196</v>
      </c>
      <c r="O416" s="210"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89" t="s">
        <v>2197</v>
      </c>
      <c r="Q416" s="289" t="s">
        <v>310</v>
      </c>
      <c r="R416" s="289" t="str">
        <f t="shared" si="36"/>
        <v>Energy Pipelines and Gas Processing Energy Related Emissions</v>
      </c>
      <c r="S416" s="289" t="str">
        <f t="shared" si="27"/>
        <v>//**Energy Pipelines and Gas Processing Energy Related Emissions: **</v>
      </c>
      <c r="T416" s="276" t="str">
        <f t="shared" si="26"/>
        <v>//**Energy Pipelines and Gas Processing Energy Related Emissions: **</v>
      </c>
    </row>
    <row r="417" spans="1:21" x14ac:dyDescent="0.35">
      <c r="A417" s="276" t="s">
        <v>2198</v>
      </c>
      <c r="C417" s="190" t="s">
        <v>753</v>
      </c>
      <c r="D417" s="190" t="s">
        <v>619</v>
      </c>
      <c r="E417" s="190" t="s">
        <v>754</v>
      </c>
      <c r="F417" s="192" t="s">
        <v>2070</v>
      </c>
      <c r="G417" s="192" t="s">
        <v>762</v>
      </c>
      <c r="H417" s="182" t="s">
        <v>2113</v>
      </c>
      <c r="I417" s="185" t="s">
        <v>763</v>
      </c>
      <c r="J417" s="260">
        <v>953</v>
      </c>
      <c r="K417" s="192" t="s">
        <v>332</v>
      </c>
      <c r="L417" s="200"/>
      <c r="N417" s="210" t="s">
        <v>2196</v>
      </c>
      <c r="O417" s="210"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89" t="s">
        <v>2197</v>
      </c>
      <c r="Q417" s="289" t="s">
        <v>310</v>
      </c>
      <c r="R417" s="289" t="str">
        <f t="shared" si="36"/>
        <v>Energy Pipelines and Gas Processing Process Emissions</v>
      </c>
      <c r="S417" s="289" t="str">
        <f t="shared" si="27"/>
        <v>//**Energy Pipelines and Gas Processing Process Emissions: **</v>
      </c>
      <c r="T417" s="276" t="str">
        <f t="shared" si="26"/>
        <v/>
      </c>
    </row>
    <row r="418" spans="1:21" x14ac:dyDescent="0.35">
      <c r="A418" s="276" t="s">
        <v>2198</v>
      </c>
      <c r="C418" s="190" t="s">
        <v>753</v>
      </c>
      <c r="D418" s="190" t="s">
        <v>619</v>
      </c>
      <c r="E418" s="190" t="s">
        <v>754</v>
      </c>
      <c r="F418" s="192" t="s">
        <v>2068</v>
      </c>
      <c r="G418" s="192" t="s">
        <v>756</v>
      </c>
      <c r="H418" s="182" t="s">
        <v>2126</v>
      </c>
      <c r="I418" s="185" t="s">
        <v>758</v>
      </c>
      <c r="J418" s="260">
        <v>954</v>
      </c>
      <c r="K418" s="192" t="s">
        <v>332</v>
      </c>
      <c r="L418" s="200"/>
      <c r="N418" s="210" t="s">
        <v>2196</v>
      </c>
      <c r="O418" s="210"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89" t="s">
        <v>2197</v>
      </c>
      <c r="Q418" s="289" t="s">
        <v>310</v>
      </c>
      <c r="R418" s="289" t="str">
        <f t="shared" si="36"/>
        <v>Water and Waste Energy Related Emissions</v>
      </c>
      <c r="S418" s="289" t="str">
        <f t="shared" si="27"/>
        <v>//**Water and Waste Energy Related Emissions: **</v>
      </c>
      <c r="T418" s="276" t="str">
        <f t="shared" si="26"/>
        <v/>
      </c>
    </row>
    <row r="419" spans="1:21" x14ac:dyDescent="0.35">
      <c r="A419" s="276" t="s">
        <v>2198</v>
      </c>
      <c r="C419" s="190" t="s">
        <v>753</v>
      </c>
      <c r="D419" s="190" t="s">
        <v>619</v>
      </c>
      <c r="E419" s="190" t="s">
        <v>754</v>
      </c>
      <c r="F419" s="192" t="s">
        <v>2068</v>
      </c>
      <c r="G419" s="192" t="s">
        <v>762</v>
      </c>
      <c r="H419" s="182" t="s">
        <v>2126</v>
      </c>
      <c r="I419" s="185" t="s">
        <v>763</v>
      </c>
      <c r="J419" s="260">
        <v>955</v>
      </c>
      <c r="K419" s="192" t="s">
        <v>332</v>
      </c>
      <c r="L419" s="200"/>
      <c r="N419" s="210" t="s">
        <v>2196</v>
      </c>
      <c r="O419" s="210"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89" t="s">
        <v>2197</v>
      </c>
      <c r="Q419" s="289" t="s">
        <v>310</v>
      </c>
      <c r="R419" s="289" t="str">
        <f t="shared" si="36"/>
        <v>Water and Waste Process Emissions</v>
      </c>
      <c r="S419" s="289" t="str">
        <f t="shared" si="27"/>
        <v>//**Water and Waste Process Emissions: **</v>
      </c>
      <c r="T419" s="276" t="str">
        <f t="shared" si="26"/>
        <v/>
      </c>
    </row>
    <row r="420" spans="1:21" x14ac:dyDescent="0.35">
      <c r="A420" s="276" t="s">
        <v>2198</v>
      </c>
      <c r="C420" s="190" t="s">
        <v>753</v>
      </c>
      <c r="D420" s="190" t="s">
        <v>619</v>
      </c>
      <c r="E420" s="190" t="s">
        <v>754</v>
      </c>
      <c r="F420" s="192" t="s">
        <v>2066</v>
      </c>
      <c r="G420" s="192" t="s">
        <v>756</v>
      </c>
      <c r="H420" s="182" t="s">
        <v>2116</v>
      </c>
      <c r="I420" s="185" t="s">
        <v>758</v>
      </c>
      <c r="J420" s="260">
        <v>956</v>
      </c>
      <c r="K420" s="192" t="s">
        <v>332</v>
      </c>
      <c r="L420" s="200"/>
      <c r="N420" s="210" t="s">
        <v>2196</v>
      </c>
      <c r="O420" s="210"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89" t="s">
        <v>2197</v>
      </c>
      <c r="Q420" s="289" t="s">
        <v>310</v>
      </c>
      <c r="R420" s="289" t="str">
        <f t="shared" si="36"/>
        <v>Construction Energy Related Emissions</v>
      </c>
      <c r="S420" s="289" t="str">
        <f t="shared" si="27"/>
        <v>//**Construction Energy Related Emissions: **</v>
      </c>
      <c r="T420" s="276" t="str">
        <f t="shared" si="26"/>
        <v/>
      </c>
    </row>
    <row r="421" spans="1:21" x14ac:dyDescent="0.35">
      <c r="A421" s="276" t="s">
        <v>2198</v>
      </c>
      <c r="C421" s="190" t="s">
        <v>753</v>
      </c>
      <c r="D421" s="190" t="s">
        <v>619</v>
      </c>
      <c r="E421" s="190" t="s">
        <v>754</v>
      </c>
      <c r="F421" s="192" t="s">
        <v>2066</v>
      </c>
      <c r="G421" s="192" t="s">
        <v>762</v>
      </c>
      <c r="H421" s="182" t="s">
        <v>2116</v>
      </c>
      <c r="I421" s="185" t="s">
        <v>763</v>
      </c>
      <c r="J421" s="260">
        <v>957</v>
      </c>
      <c r="K421" s="192" t="s">
        <v>332</v>
      </c>
      <c r="L421" s="200"/>
      <c r="N421" s="210" t="s">
        <v>2196</v>
      </c>
      <c r="O421" s="210"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89" t="s">
        <v>2197</v>
      </c>
      <c r="Q421" s="289" t="s">
        <v>310</v>
      </c>
      <c r="R421" s="289" t="str">
        <f t="shared" si="36"/>
        <v>Construction Process Emissions</v>
      </c>
      <c r="S421" s="289" t="str">
        <f t="shared" si="27"/>
        <v>//**Construction Process Emissions: **</v>
      </c>
      <c r="T421" s="276" t="str">
        <f t="shared" si="26"/>
        <v/>
      </c>
    </row>
    <row r="422" spans="1:21" s="292" customFormat="1" ht="29" x14ac:dyDescent="0.35">
      <c r="A422" s="292" t="s">
        <v>2195</v>
      </c>
      <c r="B422" s="278"/>
      <c r="C422" s="311" t="s">
        <v>753</v>
      </c>
      <c r="D422" s="311" t="s">
        <v>778</v>
      </c>
      <c r="E422" s="311" t="s">
        <v>779</v>
      </c>
      <c r="F422" s="312"/>
      <c r="G422" s="312"/>
      <c r="H422" s="312"/>
      <c r="I422" s="312"/>
      <c r="J422" s="324">
        <v>43</v>
      </c>
      <c r="K422" s="312" t="s">
        <v>310</v>
      </c>
      <c r="L422" s="313" t="s">
        <v>2326</v>
      </c>
      <c r="M422" s="278"/>
      <c r="N422" s="294" t="s">
        <v>2196</v>
      </c>
      <c r="O422" s="294" t="str">
        <f>INDEX('Standard Descriptions'!$E:$E,MATCH(Guidance!E422,'Standard Descriptions'!$C:$C,0))</f>
        <v xml:space="preserve"> This policy reduces CO2 emissions from the cement industry by substituting other inputs, such as fly ash, for a portion of the clinker in cement. // </v>
      </c>
      <c r="P422" s="292" t="s">
        <v>2197</v>
      </c>
      <c r="Q422" s="292" t="s">
        <v>332</v>
      </c>
      <c r="R422" s="292" t="str">
        <f t="shared" si="36"/>
        <v xml:space="preserve"> </v>
      </c>
      <c r="T422" s="292" t="str">
        <f t="shared" ref="T422:T675" si="37">IF(K422="Yes",S422&amp;L422,"")</f>
        <v xml:space="preserve">  If this policy is fully implemented, the share of clinker in cement is reduced to 60%.</v>
      </c>
      <c r="U422" s="304"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2" customFormat="1" ht="29" x14ac:dyDescent="0.35">
      <c r="A423" s="292" t="s">
        <v>2195</v>
      </c>
      <c r="B423" s="278"/>
      <c r="C423" s="311" t="s">
        <v>753</v>
      </c>
      <c r="D423" s="311" t="s">
        <v>785</v>
      </c>
      <c r="E423" s="311" t="s">
        <v>786</v>
      </c>
      <c r="F423" s="312"/>
      <c r="G423" s="312"/>
      <c r="H423" s="312"/>
      <c r="I423" s="312"/>
      <c r="J423" s="324">
        <v>44</v>
      </c>
      <c r="K423" s="312" t="s">
        <v>310</v>
      </c>
      <c r="L423" s="313" t="s">
        <v>2327</v>
      </c>
      <c r="M423" s="278"/>
      <c r="N423" s="294" t="s">
        <v>2196</v>
      </c>
      <c r="O423" s="294"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2" t="s">
        <v>2197</v>
      </c>
      <c r="Q423" s="292" t="s">
        <v>332</v>
      </c>
      <c r="R423" s="292" t="str">
        <f t="shared" si="36"/>
        <v xml:space="preserve"> </v>
      </c>
      <c r="T423" s="292" t="str">
        <f t="shared" si="37"/>
        <v xml:space="preserve"> If this policy is fully implemented, fuel use is reduced by 7.9% for all industries in 2050.</v>
      </c>
      <c r="U423" s="304"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2" customFormat="1" ht="43.5" x14ac:dyDescent="0.35">
      <c r="A424" s="292" t="s">
        <v>2195</v>
      </c>
      <c r="B424" s="278"/>
      <c r="C424" s="311" t="s">
        <v>753</v>
      </c>
      <c r="D424" s="311" t="s">
        <v>791</v>
      </c>
      <c r="E424" s="311" t="s">
        <v>792</v>
      </c>
      <c r="F424" s="312"/>
      <c r="G424" s="312"/>
      <c r="H424" s="312"/>
      <c r="I424" s="312"/>
      <c r="J424" s="324">
        <v>45</v>
      </c>
      <c r="K424" s="312" t="s">
        <v>310</v>
      </c>
      <c r="L424" s="313" t="s">
        <v>2212</v>
      </c>
      <c r="M424" s="278"/>
      <c r="N424" s="294" t="s">
        <v>2196</v>
      </c>
      <c r="O424" s="294"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2" t="s">
        <v>2197</v>
      </c>
      <c r="Q424" s="292" t="s">
        <v>332</v>
      </c>
      <c r="R424" s="292" t="str">
        <f t="shared" si="36"/>
        <v xml:space="preserve"> </v>
      </c>
      <c r="T424" s="292" t="str">
        <f t="shared" si="37"/>
        <v xml:space="preserve"> If this policy is fully implemented, fuel use is reduced for most industries between 2% and 9% in 2050.</v>
      </c>
      <c r="U424" s="304"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2" customFormat="1" ht="43.5" x14ac:dyDescent="0.35">
      <c r="A425" s="292" t="s">
        <v>2195</v>
      </c>
      <c r="B425" s="278"/>
      <c r="C425" s="292" t="s">
        <v>753</v>
      </c>
      <c r="D425" s="292" t="s">
        <v>797</v>
      </c>
      <c r="E425" s="292" t="str">
        <f>E626</f>
        <v>Percentage Improvement in Eqpt Efficiency Standards above BAU</v>
      </c>
      <c r="M425" s="278"/>
      <c r="N425" s="294" t="s">
        <v>2196</v>
      </c>
      <c r="O425" s="294"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2" t="s">
        <v>2197</v>
      </c>
      <c r="Q425" s="292" t="s">
        <v>310</v>
      </c>
      <c r="T425" s="292" t="str">
        <f t="shared" si="37"/>
        <v/>
      </c>
      <c r="U425" s="304"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0" customFormat="1" x14ac:dyDescent="0.35">
      <c r="A426" s="276" t="s">
        <v>2198</v>
      </c>
      <c r="B426" s="277"/>
      <c r="C426" s="182" t="s">
        <v>753</v>
      </c>
      <c r="D426" s="182" t="s">
        <v>797</v>
      </c>
      <c r="E426" s="182" t="s">
        <v>798</v>
      </c>
      <c r="F426" s="185" t="s">
        <v>2112</v>
      </c>
      <c r="G426" s="185" t="s">
        <v>799</v>
      </c>
      <c r="H426" s="182" t="s">
        <v>2144</v>
      </c>
      <c r="I426" s="185" t="s">
        <v>800</v>
      </c>
      <c r="J426" s="43">
        <v>958</v>
      </c>
      <c r="K426" s="185" t="s">
        <v>310</v>
      </c>
      <c r="L426" s="185"/>
      <c r="M426" s="277"/>
      <c r="N426" s="210" t="s">
        <v>2196</v>
      </c>
      <c r="O426" s="210"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89" t="s">
        <v>2197</v>
      </c>
      <c r="Q426" s="289" t="s">
        <v>310</v>
      </c>
      <c r="R426" s="289" t="str">
        <f t="shared" ref="R426:R489" si="38">H426&amp;" "&amp;I426</f>
        <v>Agriculture and Forestry Electricity Use</v>
      </c>
      <c r="S426" s="289" t="str">
        <f t="shared" ref="S426:S489" si="39">IF(R426="","","//**"&amp;R426&amp;": **")</f>
        <v>//**Agriculture and Forestry Electricity Use: **</v>
      </c>
      <c r="T426" s="276" t="str">
        <f t="shared" ref="T426:T489" si="40">IF(K426="Yes",S426&amp;L426,"")</f>
        <v>//**Agriculture and Forestry Electricity Use: **</v>
      </c>
      <c r="U426" s="305"/>
    </row>
    <row r="427" spans="1:21" s="330" customFormat="1" x14ac:dyDescent="0.35">
      <c r="A427" s="276" t="s">
        <v>2198</v>
      </c>
      <c r="B427" s="277"/>
      <c r="C427" s="190" t="s">
        <v>753</v>
      </c>
      <c r="D427" s="190" t="s">
        <v>797</v>
      </c>
      <c r="E427" s="190" t="s">
        <v>798</v>
      </c>
      <c r="F427" s="185" t="s">
        <v>2112</v>
      </c>
      <c r="G427" s="185" t="s">
        <v>806</v>
      </c>
      <c r="H427" s="182" t="s">
        <v>2144</v>
      </c>
      <c r="I427" s="185" t="s">
        <v>807</v>
      </c>
      <c r="J427" s="43">
        <v>959</v>
      </c>
      <c r="K427" s="185" t="s">
        <v>332</v>
      </c>
      <c r="L427" s="200"/>
      <c r="M427" s="277"/>
      <c r="N427" s="210" t="s">
        <v>2196</v>
      </c>
      <c r="O427" s="210"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89" t="s">
        <v>2197</v>
      </c>
      <c r="Q427" s="289" t="s">
        <v>310</v>
      </c>
      <c r="R427" s="289" t="str">
        <f t="shared" si="38"/>
        <v>Agriculture and Forestry Coal Use</v>
      </c>
      <c r="S427" s="289" t="str">
        <f t="shared" si="39"/>
        <v>//**Agriculture and Forestry Coal Use: **</v>
      </c>
      <c r="T427" s="276" t="str">
        <f t="shared" si="40"/>
        <v/>
      </c>
      <c r="U427" s="305"/>
    </row>
    <row r="428" spans="1:21" s="330" customFormat="1" x14ac:dyDescent="0.35">
      <c r="A428" s="276" t="s">
        <v>2198</v>
      </c>
      <c r="B428" s="277"/>
      <c r="C428" s="190" t="s">
        <v>753</v>
      </c>
      <c r="D428" s="190" t="s">
        <v>797</v>
      </c>
      <c r="E428" s="190" t="s">
        <v>798</v>
      </c>
      <c r="F428" s="185" t="s">
        <v>2112</v>
      </c>
      <c r="G428" s="185" t="s">
        <v>808</v>
      </c>
      <c r="H428" s="182" t="s">
        <v>2144</v>
      </c>
      <c r="I428" s="185" t="s">
        <v>809</v>
      </c>
      <c r="J428" s="43">
        <v>960</v>
      </c>
      <c r="K428" s="185" t="s">
        <v>310</v>
      </c>
      <c r="L428" s="200"/>
      <c r="M428" s="277"/>
      <c r="N428" s="210" t="s">
        <v>2196</v>
      </c>
      <c r="O428" s="210"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89" t="s">
        <v>2197</v>
      </c>
      <c r="Q428" s="289" t="s">
        <v>310</v>
      </c>
      <c r="R428" s="289" t="str">
        <f t="shared" si="38"/>
        <v>Agriculture and Forestry Natural Gas Use</v>
      </c>
      <c r="S428" s="289" t="str">
        <f t="shared" si="39"/>
        <v>//**Agriculture and Forestry Natural Gas Use: **</v>
      </c>
      <c r="T428" s="276" t="str">
        <f t="shared" si="40"/>
        <v>//**Agriculture and Forestry Natural Gas Use: **</v>
      </c>
      <c r="U428" s="305"/>
    </row>
    <row r="429" spans="1:21" s="330" customFormat="1" x14ac:dyDescent="0.35">
      <c r="A429" s="276" t="s">
        <v>2198</v>
      </c>
      <c r="B429" s="277"/>
      <c r="C429" s="190" t="s">
        <v>753</v>
      </c>
      <c r="D429" s="190" t="s">
        <v>797</v>
      </c>
      <c r="E429" s="190" t="s">
        <v>798</v>
      </c>
      <c r="F429" s="185" t="s">
        <v>2112</v>
      </c>
      <c r="G429" s="185" t="s">
        <v>810</v>
      </c>
      <c r="H429" s="182" t="s">
        <v>2144</v>
      </c>
      <c r="I429" s="185" t="s">
        <v>811</v>
      </c>
      <c r="J429" s="43">
        <v>961</v>
      </c>
      <c r="K429" s="185" t="s">
        <v>332</v>
      </c>
      <c r="L429" s="200"/>
      <c r="M429" s="277"/>
      <c r="N429" s="210" t="s">
        <v>2196</v>
      </c>
      <c r="O429" s="210"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89" t="s">
        <v>2197</v>
      </c>
      <c r="Q429" s="289" t="s">
        <v>310</v>
      </c>
      <c r="R429" s="289" t="str">
        <f t="shared" si="38"/>
        <v>Agriculture and Forestry Biomass Use</v>
      </c>
      <c r="S429" s="289" t="str">
        <f t="shared" si="39"/>
        <v>//**Agriculture and Forestry Biomass Use: **</v>
      </c>
      <c r="T429" s="276" t="str">
        <f t="shared" si="40"/>
        <v/>
      </c>
      <c r="U429" s="305"/>
    </row>
    <row r="430" spans="1:21" s="330" customFormat="1" x14ac:dyDescent="0.35">
      <c r="A430" s="276" t="s">
        <v>2198</v>
      </c>
      <c r="B430" s="277"/>
      <c r="C430" s="190" t="s">
        <v>753</v>
      </c>
      <c r="D430" s="190" t="s">
        <v>797</v>
      </c>
      <c r="E430" s="190" t="s">
        <v>798</v>
      </c>
      <c r="F430" s="185" t="s">
        <v>2112</v>
      </c>
      <c r="G430" s="185" t="s">
        <v>812</v>
      </c>
      <c r="H430" s="182" t="s">
        <v>2144</v>
      </c>
      <c r="I430" s="185" t="s">
        <v>813</v>
      </c>
      <c r="J430" s="43">
        <v>962</v>
      </c>
      <c r="K430" s="185" t="s">
        <v>310</v>
      </c>
      <c r="L430" s="200"/>
      <c r="M430" s="277"/>
      <c r="N430" s="210" t="s">
        <v>2196</v>
      </c>
      <c r="O430" s="210"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89" t="s">
        <v>2197</v>
      </c>
      <c r="Q430" s="289" t="s">
        <v>310</v>
      </c>
      <c r="R430" s="289" t="str">
        <f t="shared" si="38"/>
        <v>Agriculture and Forestry Petroleum Use</v>
      </c>
      <c r="S430" s="289" t="str">
        <f t="shared" si="39"/>
        <v>//**Agriculture and Forestry Petroleum Use: **</v>
      </c>
      <c r="T430" s="276" t="str">
        <f t="shared" si="40"/>
        <v>//**Agriculture and Forestry Petroleum Use: **</v>
      </c>
      <c r="U430" s="305"/>
    </row>
    <row r="431" spans="1:21" s="330" customFormat="1" x14ac:dyDescent="0.35">
      <c r="A431" s="276" t="s">
        <v>2198</v>
      </c>
      <c r="B431" s="277"/>
      <c r="C431" s="190" t="s">
        <v>753</v>
      </c>
      <c r="D431" s="190" t="s">
        <v>797</v>
      </c>
      <c r="E431" s="190" t="s">
        <v>798</v>
      </c>
      <c r="F431" s="185" t="s">
        <v>2112</v>
      </c>
      <c r="G431" s="185" t="s">
        <v>814</v>
      </c>
      <c r="H431" s="182" t="s">
        <v>2144</v>
      </c>
      <c r="I431" s="185" t="s">
        <v>815</v>
      </c>
      <c r="J431" s="43">
        <v>963</v>
      </c>
      <c r="K431" s="185" t="s">
        <v>332</v>
      </c>
      <c r="L431" s="200"/>
      <c r="M431" s="277"/>
      <c r="N431" s="210" t="s">
        <v>2196</v>
      </c>
      <c r="O431" s="210"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89" t="s">
        <v>2197</v>
      </c>
      <c r="Q431" s="289" t="s">
        <v>310</v>
      </c>
      <c r="R431" s="289" t="str">
        <f t="shared" si="38"/>
        <v>Agriculture and Forestry Purchased Heat Use</v>
      </c>
      <c r="S431" s="289" t="str">
        <f t="shared" si="39"/>
        <v>//**Agriculture and Forestry Purchased Heat Use: **</v>
      </c>
      <c r="T431" s="276" t="str">
        <f t="shared" si="40"/>
        <v/>
      </c>
      <c r="U431" s="305"/>
    </row>
    <row r="432" spans="1:21" s="330" customFormat="1" x14ac:dyDescent="0.35">
      <c r="A432" s="276" t="s">
        <v>2198</v>
      </c>
      <c r="B432" s="277"/>
      <c r="C432" s="190" t="s">
        <v>753</v>
      </c>
      <c r="D432" s="190" t="s">
        <v>797</v>
      </c>
      <c r="E432" s="190" t="s">
        <v>798</v>
      </c>
      <c r="F432" s="185" t="s">
        <v>2112</v>
      </c>
      <c r="G432" s="185" t="s">
        <v>816</v>
      </c>
      <c r="H432" s="182" t="s">
        <v>2144</v>
      </c>
      <c r="I432" s="185" t="s">
        <v>817</v>
      </c>
      <c r="J432" s="43">
        <v>964</v>
      </c>
      <c r="K432" s="185" t="s">
        <v>332</v>
      </c>
      <c r="L432" s="200"/>
      <c r="M432" s="277"/>
      <c r="N432" s="210" t="s">
        <v>2196</v>
      </c>
      <c r="O432" s="210"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89" t="s">
        <v>2197</v>
      </c>
      <c r="Q432" s="289" t="s">
        <v>310</v>
      </c>
      <c r="R432" s="289" t="str">
        <f t="shared" si="38"/>
        <v>Agriculture and Forestry Crude Oil Use</v>
      </c>
      <c r="S432" s="289" t="str">
        <f t="shared" si="39"/>
        <v>//**Agriculture and Forestry Crude Oil Use: **</v>
      </c>
      <c r="T432" s="276" t="str">
        <f t="shared" si="40"/>
        <v/>
      </c>
      <c r="U432" s="305"/>
    </row>
    <row r="433" spans="1:21" s="330" customFormat="1" x14ac:dyDescent="0.35">
      <c r="A433" s="276" t="s">
        <v>2198</v>
      </c>
      <c r="B433" s="277"/>
      <c r="C433" s="190" t="s">
        <v>753</v>
      </c>
      <c r="D433" s="190" t="s">
        <v>797</v>
      </c>
      <c r="E433" s="190" t="s">
        <v>798</v>
      </c>
      <c r="F433" s="185" t="s">
        <v>2112</v>
      </c>
      <c r="G433" s="185" t="s">
        <v>818</v>
      </c>
      <c r="H433" s="182" t="s">
        <v>2144</v>
      </c>
      <c r="I433" s="185" t="s">
        <v>819</v>
      </c>
      <c r="J433" s="43">
        <v>965</v>
      </c>
      <c r="K433" s="185" t="s">
        <v>310</v>
      </c>
      <c r="L433" s="200"/>
      <c r="M433" s="277"/>
      <c r="N433" s="210" t="s">
        <v>2196</v>
      </c>
      <c r="O433" s="210"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89" t="s">
        <v>2197</v>
      </c>
      <c r="Q433" s="289" t="s">
        <v>310</v>
      </c>
      <c r="R433" s="289" t="str">
        <f t="shared" si="38"/>
        <v>Agriculture and Forestry Heavy or Residual Fuel Oil Use</v>
      </c>
      <c r="S433" s="289" t="str">
        <f t="shared" si="39"/>
        <v>//**Agriculture and Forestry Heavy or Residual Fuel Oil Use: **</v>
      </c>
      <c r="T433" s="276" t="str">
        <f t="shared" si="40"/>
        <v>//**Agriculture and Forestry Heavy or Residual Fuel Oil Use: **</v>
      </c>
      <c r="U433" s="305"/>
    </row>
    <row r="434" spans="1:21" s="330" customFormat="1" x14ac:dyDescent="0.35">
      <c r="A434" s="276" t="s">
        <v>2198</v>
      </c>
      <c r="B434" s="277"/>
      <c r="C434" s="190" t="s">
        <v>753</v>
      </c>
      <c r="D434" s="190" t="s">
        <v>797</v>
      </c>
      <c r="E434" s="190" t="s">
        <v>798</v>
      </c>
      <c r="F434" s="185" t="s">
        <v>2112</v>
      </c>
      <c r="G434" s="185" t="s">
        <v>820</v>
      </c>
      <c r="H434" s="182" t="s">
        <v>2144</v>
      </c>
      <c r="I434" s="185" t="s">
        <v>821</v>
      </c>
      <c r="J434" s="43">
        <v>966</v>
      </c>
      <c r="K434" s="185" t="s">
        <v>310</v>
      </c>
      <c r="L434" s="200"/>
      <c r="M434" s="277"/>
      <c r="N434" s="210" t="s">
        <v>2196</v>
      </c>
      <c r="O434" s="210"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89" t="s">
        <v>2197</v>
      </c>
      <c r="Q434" s="289" t="s">
        <v>310</v>
      </c>
      <c r="R434" s="289" t="str">
        <f t="shared" si="38"/>
        <v>Agriculture and Forestry LPG Propane or Butane Use</v>
      </c>
      <c r="S434" s="289" t="str">
        <f t="shared" si="39"/>
        <v>//**Agriculture and Forestry LPG Propane or Butane Use: **</v>
      </c>
      <c r="T434" s="276" t="str">
        <f t="shared" si="40"/>
        <v>//**Agriculture and Forestry LPG Propane or Butane Use: **</v>
      </c>
      <c r="U434" s="305"/>
    </row>
    <row r="435" spans="1:21" s="330" customFormat="1" x14ac:dyDescent="0.35">
      <c r="A435" s="276" t="s">
        <v>2198</v>
      </c>
      <c r="B435" s="277"/>
      <c r="C435" s="190" t="s">
        <v>753</v>
      </c>
      <c r="D435" s="190" t="s">
        <v>797</v>
      </c>
      <c r="E435" s="190" t="s">
        <v>798</v>
      </c>
      <c r="F435" s="185" t="s">
        <v>2112</v>
      </c>
      <c r="G435" s="185" t="s">
        <v>822</v>
      </c>
      <c r="H435" s="182" t="s">
        <v>2144</v>
      </c>
      <c r="I435" s="185" t="s">
        <v>823</v>
      </c>
      <c r="J435" s="43">
        <v>967</v>
      </c>
      <c r="K435" s="185" t="s">
        <v>332</v>
      </c>
      <c r="L435" s="200"/>
      <c r="M435" s="277"/>
      <c r="N435" s="210" t="s">
        <v>2196</v>
      </c>
      <c r="O435" s="210"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89" t="s">
        <v>2197</v>
      </c>
      <c r="Q435" s="289" t="s">
        <v>310</v>
      </c>
      <c r="R435" s="289" t="str">
        <f t="shared" si="38"/>
        <v>Agriculture and Forestry Hydrogen Use</v>
      </c>
      <c r="S435" s="289" t="str">
        <f t="shared" si="39"/>
        <v>//**Agriculture and Forestry Hydrogen Use: **</v>
      </c>
      <c r="T435" s="276" t="str">
        <f t="shared" si="40"/>
        <v/>
      </c>
      <c r="U435" s="305"/>
    </row>
    <row r="436" spans="1:21" s="330" customFormat="1" x14ac:dyDescent="0.35">
      <c r="A436" s="276" t="s">
        <v>2198</v>
      </c>
      <c r="B436" s="277"/>
      <c r="C436" s="190" t="s">
        <v>753</v>
      </c>
      <c r="D436" s="190" t="s">
        <v>797</v>
      </c>
      <c r="E436" s="190" t="s">
        <v>798</v>
      </c>
      <c r="F436" s="192" t="s">
        <v>2110</v>
      </c>
      <c r="G436" s="185" t="s">
        <v>799</v>
      </c>
      <c r="H436" s="182" t="s">
        <v>1824</v>
      </c>
      <c r="I436" s="185" t="s">
        <v>800</v>
      </c>
      <c r="J436" s="43">
        <v>968</v>
      </c>
      <c r="K436" s="185" t="s">
        <v>310</v>
      </c>
      <c r="L436" s="200"/>
      <c r="M436" s="277"/>
      <c r="N436" s="210" t="s">
        <v>2196</v>
      </c>
      <c r="O436" s="210"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89" t="s">
        <v>2197</v>
      </c>
      <c r="Q436" s="289" t="s">
        <v>310</v>
      </c>
      <c r="R436" s="289" t="str">
        <f t="shared" si="38"/>
        <v>Coal Mining Electricity Use</v>
      </c>
      <c r="S436" s="289" t="str">
        <f t="shared" si="39"/>
        <v>//**Coal Mining Electricity Use: **</v>
      </c>
      <c r="T436" s="276" t="str">
        <f t="shared" si="40"/>
        <v>//**Coal Mining Electricity Use: **</v>
      </c>
      <c r="U436" s="305"/>
    </row>
    <row r="437" spans="1:21" s="330" customFormat="1" x14ac:dyDescent="0.35">
      <c r="A437" s="276" t="s">
        <v>2198</v>
      </c>
      <c r="B437" s="277"/>
      <c r="C437" s="190" t="s">
        <v>753</v>
      </c>
      <c r="D437" s="190" t="s">
        <v>797</v>
      </c>
      <c r="E437" s="190" t="s">
        <v>798</v>
      </c>
      <c r="F437" s="192" t="s">
        <v>2110</v>
      </c>
      <c r="G437" s="185" t="s">
        <v>806</v>
      </c>
      <c r="H437" s="182" t="s">
        <v>1824</v>
      </c>
      <c r="I437" s="185" t="s">
        <v>807</v>
      </c>
      <c r="J437" s="43">
        <v>969</v>
      </c>
      <c r="K437" s="185" t="s">
        <v>310</v>
      </c>
      <c r="L437" s="200"/>
      <c r="M437" s="277"/>
      <c r="N437" s="210" t="s">
        <v>2196</v>
      </c>
      <c r="O437" s="210"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89" t="s">
        <v>2197</v>
      </c>
      <c r="Q437" s="289" t="s">
        <v>310</v>
      </c>
      <c r="R437" s="289" t="str">
        <f t="shared" si="38"/>
        <v>Coal Mining Coal Use</v>
      </c>
      <c r="S437" s="289" t="str">
        <f t="shared" si="39"/>
        <v>//**Coal Mining Coal Use: **</v>
      </c>
      <c r="T437" s="276" t="str">
        <f t="shared" si="40"/>
        <v>//**Coal Mining Coal Use: **</v>
      </c>
      <c r="U437" s="305"/>
    </row>
    <row r="438" spans="1:21" s="330" customFormat="1" x14ac:dyDescent="0.35">
      <c r="A438" s="276" t="s">
        <v>2198</v>
      </c>
      <c r="B438" s="277"/>
      <c r="C438" s="190" t="s">
        <v>753</v>
      </c>
      <c r="D438" s="190" t="s">
        <v>797</v>
      </c>
      <c r="E438" s="190" t="s">
        <v>798</v>
      </c>
      <c r="F438" s="192" t="s">
        <v>2110</v>
      </c>
      <c r="G438" s="185" t="s">
        <v>808</v>
      </c>
      <c r="H438" s="182" t="s">
        <v>1824</v>
      </c>
      <c r="I438" s="185" t="s">
        <v>809</v>
      </c>
      <c r="J438" s="43">
        <v>970</v>
      </c>
      <c r="K438" s="185" t="s">
        <v>310</v>
      </c>
      <c r="L438" s="200"/>
      <c r="M438" s="277"/>
      <c r="N438" s="210" t="s">
        <v>2196</v>
      </c>
      <c r="O438" s="210"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89" t="s">
        <v>2197</v>
      </c>
      <c r="Q438" s="289" t="s">
        <v>310</v>
      </c>
      <c r="R438" s="289" t="str">
        <f t="shared" si="38"/>
        <v>Coal Mining Natural Gas Use</v>
      </c>
      <c r="S438" s="289" t="str">
        <f t="shared" si="39"/>
        <v>//**Coal Mining Natural Gas Use: **</v>
      </c>
      <c r="T438" s="276" t="str">
        <f t="shared" si="40"/>
        <v>//**Coal Mining Natural Gas Use: **</v>
      </c>
      <c r="U438" s="305"/>
    </row>
    <row r="439" spans="1:21" s="330" customFormat="1" x14ac:dyDescent="0.35">
      <c r="A439" s="276" t="s">
        <v>2198</v>
      </c>
      <c r="B439" s="277"/>
      <c r="C439" s="190" t="s">
        <v>753</v>
      </c>
      <c r="D439" s="190" t="s">
        <v>797</v>
      </c>
      <c r="E439" s="190" t="s">
        <v>798</v>
      </c>
      <c r="F439" s="192" t="s">
        <v>2110</v>
      </c>
      <c r="G439" s="185" t="s">
        <v>810</v>
      </c>
      <c r="H439" s="182" t="s">
        <v>1824</v>
      </c>
      <c r="I439" s="185" t="s">
        <v>811</v>
      </c>
      <c r="J439" s="43">
        <v>971</v>
      </c>
      <c r="K439" s="185" t="s">
        <v>332</v>
      </c>
      <c r="L439" s="200"/>
      <c r="M439" s="277"/>
      <c r="N439" s="210" t="s">
        <v>2196</v>
      </c>
      <c r="O439" s="210"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89" t="s">
        <v>2197</v>
      </c>
      <c r="Q439" s="289" t="s">
        <v>310</v>
      </c>
      <c r="R439" s="289" t="str">
        <f t="shared" si="38"/>
        <v>Coal Mining Biomass Use</v>
      </c>
      <c r="S439" s="289" t="str">
        <f t="shared" si="39"/>
        <v>//**Coal Mining Biomass Use: **</v>
      </c>
      <c r="T439" s="276" t="str">
        <f t="shared" si="40"/>
        <v/>
      </c>
      <c r="U439" s="305"/>
    </row>
    <row r="440" spans="1:21" s="330" customFormat="1" x14ac:dyDescent="0.35">
      <c r="A440" s="276" t="s">
        <v>2198</v>
      </c>
      <c r="B440" s="277"/>
      <c r="C440" s="190" t="s">
        <v>753</v>
      </c>
      <c r="D440" s="190" t="s">
        <v>797</v>
      </c>
      <c r="E440" s="190" t="s">
        <v>798</v>
      </c>
      <c r="F440" s="192" t="s">
        <v>2110</v>
      </c>
      <c r="G440" s="185" t="s">
        <v>812</v>
      </c>
      <c r="H440" s="182" t="s">
        <v>1824</v>
      </c>
      <c r="I440" s="185" t="s">
        <v>813</v>
      </c>
      <c r="J440" s="43">
        <v>972</v>
      </c>
      <c r="K440" s="185" t="s">
        <v>310</v>
      </c>
      <c r="L440" s="200"/>
      <c r="M440" s="277"/>
      <c r="N440" s="210" t="s">
        <v>2196</v>
      </c>
      <c r="O440" s="210"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89" t="s">
        <v>2197</v>
      </c>
      <c r="Q440" s="289" t="s">
        <v>310</v>
      </c>
      <c r="R440" s="289" t="str">
        <f t="shared" si="38"/>
        <v>Coal Mining Petroleum Use</v>
      </c>
      <c r="S440" s="289" t="str">
        <f t="shared" si="39"/>
        <v>//**Coal Mining Petroleum Use: **</v>
      </c>
      <c r="T440" s="276" t="str">
        <f t="shared" si="40"/>
        <v>//**Coal Mining Petroleum Use: **</v>
      </c>
      <c r="U440" s="305"/>
    </row>
    <row r="441" spans="1:21" s="330" customFormat="1" x14ac:dyDescent="0.35">
      <c r="A441" s="276" t="s">
        <v>2198</v>
      </c>
      <c r="B441" s="277"/>
      <c r="C441" s="190" t="s">
        <v>753</v>
      </c>
      <c r="D441" s="190" t="s">
        <v>797</v>
      </c>
      <c r="E441" s="190" t="s">
        <v>798</v>
      </c>
      <c r="F441" s="192" t="s">
        <v>2110</v>
      </c>
      <c r="G441" s="185" t="s">
        <v>814</v>
      </c>
      <c r="H441" s="182" t="s">
        <v>1824</v>
      </c>
      <c r="I441" s="185" t="s">
        <v>815</v>
      </c>
      <c r="J441" s="43">
        <v>973</v>
      </c>
      <c r="K441" s="185" t="s">
        <v>332</v>
      </c>
      <c r="L441" s="200"/>
      <c r="M441" s="277"/>
      <c r="N441" s="210" t="s">
        <v>2196</v>
      </c>
      <c r="O441" s="210"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89" t="s">
        <v>2197</v>
      </c>
      <c r="Q441" s="289" t="s">
        <v>310</v>
      </c>
      <c r="R441" s="289" t="str">
        <f t="shared" si="38"/>
        <v>Coal Mining Purchased Heat Use</v>
      </c>
      <c r="S441" s="289" t="str">
        <f t="shared" si="39"/>
        <v>//**Coal Mining Purchased Heat Use: **</v>
      </c>
      <c r="T441" s="276" t="str">
        <f t="shared" si="40"/>
        <v/>
      </c>
      <c r="U441" s="305"/>
    </row>
    <row r="442" spans="1:21" s="330" customFormat="1" x14ac:dyDescent="0.35">
      <c r="A442" s="276" t="s">
        <v>2198</v>
      </c>
      <c r="B442" s="277"/>
      <c r="C442" s="190" t="s">
        <v>753</v>
      </c>
      <c r="D442" s="190" t="s">
        <v>797</v>
      </c>
      <c r="E442" s="190" t="s">
        <v>798</v>
      </c>
      <c r="F442" s="192" t="s">
        <v>2110</v>
      </c>
      <c r="G442" s="185" t="s">
        <v>816</v>
      </c>
      <c r="H442" s="182" t="s">
        <v>1824</v>
      </c>
      <c r="I442" s="185" t="s">
        <v>817</v>
      </c>
      <c r="J442" s="43">
        <v>974</v>
      </c>
      <c r="K442" s="185" t="s">
        <v>332</v>
      </c>
      <c r="L442" s="200"/>
      <c r="M442" s="277"/>
      <c r="N442" s="210" t="s">
        <v>2196</v>
      </c>
      <c r="O442" s="210"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89" t="s">
        <v>2197</v>
      </c>
      <c r="Q442" s="289" t="s">
        <v>310</v>
      </c>
      <c r="R442" s="289" t="str">
        <f t="shared" si="38"/>
        <v>Coal Mining Crude Oil Use</v>
      </c>
      <c r="S442" s="289" t="str">
        <f t="shared" si="39"/>
        <v>//**Coal Mining Crude Oil Use: **</v>
      </c>
      <c r="T442" s="276" t="str">
        <f t="shared" si="40"/>
        <v/>
      </c>
      <c r="U442" s="305"/>
    </row>
    <row r="443" spans="1:21" s="330" customFormat="1" x14ac:dyDescent="0.35">
      <c r="A443" s="276" t="s">
        <v>2198</v>
      </c>
      <c r="B443" s="277"/>
      <c r="C443" s="190" t="s">
        <v>753</v>
      </c>
      <c r="D443" s="190" t="s">
        <v>797</v>
      </c>
      <c r="E443" s="190" t="s">
        <v>798</v>
      </c>
      <c r="F443" s="192" t="s">
        <v>2110</v>
      </c>
      <c r="G443" s="185" t="s">
        <v>818</v>
      </c>
      <c r="H443" s="182" t="s">
        <v>1824</v>
      </c>
      <c r="I443" s="185" t="s">
        <v>819</v>
      </c>
      <c r="J443" s="43">
        <v>975</v>
      </c>
      <c r="K443" s="185" t="s">
        <v>310</v>
      </c>
      <c r="L443" s="200"/>
      <c r="M443" s="277"/>
      <c r="N443" s="210" t="s">
        <v>2196</v>
      </c>
      <c r="O443" s="210"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89" t="s">
        <v>2197</v>
      </c>
      <c r="Q443" s="289" t="s">
        <v>310</v>
      </c>
      <c r="R443" s="289" t="str">
        <f t="shared" si="38"/>
        <v>Coal Mining Heavy or Residual Fuel Oil Use</v>
      </c>
      <c r="S443" s="289" t="str">
        <f t="shared" si="39"/>
        <v>//**Coal Mining Heavy or Residual Fuel Oil Use: **</v>
      </c>
      <c r="T443" s="276" t="str">
        <f t="shared" si="40"/>
        <v>//**Coal Mining Heavy or Residual Fuel Oil Use: **</v>
      </c>
      <c r="U443" s="305"/>
    </row>
    <row r="444" spans="1:21" s="330" customFormat="1" x14ac:dyDescent="0.35">
      <c r="A444" s="276" t="s">
        <v>2198</v>
      </c>
      <c r="B444" s="277"/>
      <c r="C444" s="190" t="s">
        <v>753</v>
      </c>
      <c r="D444" s="190" t="s">
        <v>797</v>
      </c>
      <c r="E444" s="190" t="s">
        <v>798</v>
      </c>
      <c r="F444" s="192" t="s">
        <v>2110</v>
      </c>
      <c r="G444" s="185" t="s">
        <v>820</v>
      </c>
      <c r="H444" s="182" t="s">
        <v>1824</v>
      </c>
      <c r="I444" s="185" t="s">
        <v>821</v>
      </c>
      <c r="J444" s="43">
        <v>976</v>
      </c>
      <c r="K444" s="185" t="s">
        <v>332</v>
      </c>
      <c r="L444" s="200"/>
      <c r="M444" s="277"/>
      <c r="N444" s="210" t="s">
        <v>2196</v>
      </c>
      <c r="O444" s="210"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89" t="s">
        <v>2197</v>
      </c>
      <c r="Q444" s="289" t="s">
        <v>310</v>
      </c>
      <c r="R444" s="289" t="str">
        <f t="shared" si="38"/>
        <v>Coal Mining LPG Propane or Butane Use</v>
      </c>
      <c r="S444" s="289" t="str">
        <f t="shared" si="39"/>
        <v>//**Coal Mining LPG Propane or Butane Use: **</v>
      </c>
      <c r="T444" s="276" t="str">
        <f t="shared" si="40"/>
        <v/>
      </c>
      <c r="U444" s="305"/>
    </row>
    <row r="445" spans="1:21" s="330" customFormat="1" x14ac:dyDescent="0.35">
      <c r="A445" s="276" t="s">
        <v>2198</v>
      </c>
      <c r="B445" s="277"/>
      <c r="C445" s="190" t="s">
        <v>753</v>
      </c>
      <c r="D445" s="190" t="s">
        <v>797</v>
      </c>
      <c r="E445" s="190" t="s">
        <v>798</v>
      </c>
      <c r="F445" s="192" t="s">
        <v>2110</v>
      </c>
      <c r="G445" s="185" t="s">
        <v>822</v>
      </c>
      <c r="H445" s="182" t="s">
        <v>1824</v>
      </c>
      <c r="I445" s="185" t="s">
        <v>823</v>
      </c>
      <c r="J445" s="43">
        <v>977</v>
      </c>
      <c r="K445" s="185" t="s">
        <v>332</v>
      </c>
      <c r="L445" s="200"/>
      <c r="M445" s="277"/>
      <c r="N445" s="210" t="s">
        <v>2196</v>
      </c>
      <c r="O445" s="210"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89" t="s">
        <v>2197</v>
      </c>
      <c r="Q445" s="289" t="s">
        <v>310</v>
      </c>
      <c r="R445" s="289" t="str">
        <f t="shared" si="38"/>
        <v>Coal Mining Hydrogen Use</v>
      </c>
      <c r="S445" s="289" t="str">
        <f t="shared" si="39"/>
        <v>//**Coal Mining Hydrogen Use: **</v>
      </c>
      <c r="T445" s="276" t="str">
        <f t="shared" si="40"/>
        <v/>
      </c>
      <c r="U445" s="305"/>
    </row>
    <row r="446" spans="1:21" s="330" customFormat="1" x14ac:dyDescent="0.35">
      <c r="A446" s="276" t="s">
        <v>2198</v>
      </c>
      <c r="B446" s="277"/>
      <c r="C446" s="190" t="s">
        <v>753</v>
      </c>
      <c r="D446" s="190" t="s">
        <v>797</v>
      </c>
      <c r="E446" s="190" t="s">
        <v>798</v>
      </c>
      <c r="F446" s="192" t="s">
        <v>2108</v>
      </c>
      <c r="G446" s="185" t="s">
        <v>799</v>
      </c>
      <c r="H446" s="182" t="s">
        <v>2114</v>
      </c>
      <c r="I446" s="185" t="s">
        <v>800</v>
      </c>
      <c r="J446" s="43">
        <v>978</v>
      </c>
      <c r="K446" s="185" t="s">
        <v>310</v>
      </c>
      <c r="L446" s="200"/>
      <c r="M446" s="277"/>
      <c r="N446" s="210" t="s">
        <v>2196</v>
      </c>
      <c r="O446" s="210"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89" t="s">
        <v>2197</v>
      </c>
      <c r="Q446" s="289" t="s">
        <v>310</v>
      </c>
      <c r="R446" s="289" t="str">
        <f t="shared" si="38"/>
        <v>Oil and Gas Extraction Electricity Use</v>
      </c>
      <c r="S446" s="289" t="str">
        <f t="shared" si="39"/>
        <v>//**Oil and Gas Extraction Electricity Use: **</v>
      </c>
      <c r="T446" s="276" t="str">
        <f t="shared" si="40"/>
        <v>//**Oil and Gas Extraction Electricity Use: **</v>
      </c>
      <c r="U446" s="305"/>
    </row>
    <row r="447" spans="1:21" s="330" customFormat="1" x14ac:dyDescent="0.35">
      <c r="A447" s="276" t="s">
        <v>2198</v>
      </c>
      <c r="B447" s="277"/>
      <c r="C447" s="190" t="s">
        <v>753</v>
      </c>
      <c r="D447" s="190" t="s">
        <v>797</v>
      </c>
      <c r="E447" s="190" t="s">
        <v>798</v>
      </c>
      <c r="F447" s="192" t="s">
        <v>2108</v>
      </c>
      <c r="G447" s="185" t="s">
        <v>806</v>
      </c>
      <c r="H447" s="182" t="s">
        <v>2114</v>
      </c>
      <c r="I447" s="185" t="s">
        <v>807</v>
      </c>
      <c r="J447" s="43">
        <v>979</v>
      </c>
      <c r="K447" s="185" t="s">
        <v>332</v>
      </c>
      <c r="L447" s="200"/>
      <c r="M447" s="277"/>
      <c r="N447" s="210" t="s">
        <v>2196</v>
      </c>
      <c r="O447" s="210"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89" t="s">
        <v>2197</v>
      </c>
      <c r="Q447" s="289" t="s">
        <v>310</v>
      </c>
      <c r="R447" s="289" t="str">
        <f t="shared" si="38"/>
        <v>Oil and Gas Extraction Coal Use</v>
      </c>
      <c r="S447" s="289" t="str">
        <f t="shared" si="39"/>
        <v>//**Oil and Gas Extraction Coal Use: **</v>
      </c>
      <c r="T447" s="276" t="str">
        <f t="shared" si="40"/>
        <v/>
      </c>
      <c r="U447" s="305"/>
    </row>
    <row r="448" spans="1:21" s="330" customFormat="1" x14ac:dyDescent="0.35">
      <c r="A448" s="276" t="s">
        <v>2198</v>
      </c>
      <c r="B448" s="277"/>
      <c r="C448" s="190" t="s">
        <v>753</v>
      </c>
      <c r="D448" s="190" t="s">
        <v>797</v>
      </c>
      <c r="E448" s="190" t="s">
        <v>798</v>
      </c>
      <c r="F448" s="192" t="s">
        <v>2108</v>
      </c>
      <c r="G448" s="185" t="s">
        <v>808</v>
      </c>
      <c r="H448" s="182" t="s">
        <v>2114</v>
      </c>
      <c r="I448" s="185" t="s">
        <v>809</v>
      </c>
      <c r="J448" s="43">
        <v>980</v>
      </c>
      <c r="K448" s="185" t="s">
        <v>310</v>
      </c>
      <c r="L448" s="200"/>
      <c r="M448" s="277"/>
      <c r="N448" s="210" t="s">
        <v>2196</v>
      </c>
      <c r="O448" s="210"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89" t="s">
        <v>2197</v>
      </c>
      <c r="Q448" s="289" t="s">
        <v>310</v>
      </c>
      <c r="R448" s="289" t="str">
        <f t="shared" si="38"/>
        <v>Oil and Gas Extraction Natural Gas Use</v>
      </c>
      <c r="S448" s="289" t="str">
        <f t="shared" si="39"/>
        <v>//**Oil and Gas Extraction Natural Gas Use: **</v>
      </c>
      <c r="T448" s="276" t="str">
        <f t="shared" si="40"/>
        <v>//**Oil and Gas Extraction Natural Gas Use: **</v>
      </c>
      <c r="U448" s="305"/>
    </row>
    <row r="449" spans="1:21" s="330" customFormat="1" x14ac:dyDescent="0.35">
      <c r="A449" s="276" t="s">
        <v>2198</v>
      </c>
      <c r="B449" s="277"/>
      <c r="C449" s="190" t="s">
        <v>753</v>
      </c>
      <c r="D449" s="190" t="s">
        <v>797</v>
      </c>
      <c r="E449" s="190" t="s">
        <v>798</v>
      </c>
      <c r="F449" s="192" t="s">
        <v>2108</v>
      </c>
      <c r="G449" s="185" t="s">
        <v>810</v>
      </c>
      <c r="H449" s="182" t="s">
        <v>2114</v>
      </c>
      <c r="I449" s="185" t="s">
        <v>811</v>
      </c>
      <c r="J449" s="43">
        <v>981</v>
      </c>
      <c r="K449" s="185" t="s">
        <v>332</v>
      </c>
      <c r="L449" s="200"/>
      <c r="M449" s="277"/>
      <c r="N449" s="210" t="s">
        <v>2196</v>
      </c>
      <c r="O449" s="210"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89" t="s">
        <v>2197</v>
      </c>
      <c r="Q449" s="289" t="s">
        <v>310</v>
      </c>
      <c r="R449" s="289" t="str">
        <f t="shared" si="38"/>
        <v>Oil and Gas Extraction Biomass Use</v>
      </c>
      <c r="S449" s="289" t="str">
        <f t="shared" si="39"/>
        <v>//**Oil and Gas Extraction Biomass Use: **</v>
      </c>
      <c r="T449" s="276" t="str">
        <f t="shared" si="40"/>
        <v/>
      </c>
      <c r="U449" s="305"/>
    </row>
    <row r="450" spans="1:21" s="330" customFormat="1" x14ac:dyDescent="0.35">
      <c r="A450" s="276" t="s">
        <v>2198</v>
      </c>
      <c r="B450" s="277"/>
      <c r="C450" s="190" t="s">
        <v>753</v>
      </c>
      <c r="D450" s="190" t="s">
        <v>797</v>
      </c>
      <c r="E450" s="190" t="s">
        <v>798</v>
      </c>
      <c r="F450" s="192" t="s">
        <v>2108</v>
      </c>
      <c r="G450" s="185" t="s">
        <v>812</v>
      </c>
      <c r="H450" s="182" t="s">
        <v>2114</v>
      </c>
      <c r="I450" s="185" t="s">
        <v>813</v>
      </c>
      <c r="J450" s="43">
        <v>982</v>
      </c>
      <c r="K450" s="185" t="s">
        <v>310</v>
      </c>
      <c r="L450" s="200"/>
      <c r="M450" s="277"/>
      <c r="N450" s="210" t="s">
        <v>2196</v>
      </c>
      <c r="O450" s="210"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89" t="s">
        <v>2197</v>
      </c>
      <c r="Q450" s="289" t="s">
        <v>310</v>
      </c>
      <c r="R450" s="289" t="str">
        <f t="shared" si="38"/>
        <v>Oil and Gas Extraction Petroleum Use</v>
      </c>
      <c r="S450" s="289" t="str">
        <f t="shared" si="39"/>
        <v>//**Oil and Gas Extraction Petroleum Use: **</v>
      </c>
      <c r="T450" s="276" t="str">
        <f t="shared" si="40"/>
        <v>//**Oil and Gas Extraction Petroleum Use: **</v>
      </c>
      <c r="U450" s="305"/>
    </row>
    <row r="451" spans="1:21" s="330" customFormat="1" x14ac:dyDescent="0.35">
      <c r="A451" s="276" t="s">
        <v>2198</v>
      </c>
      <c r="B451" s="277"/>
      <c r="C451" s="190" t="s">
        <v>753</v>
      </c>
      <c r="D451" s="190" t="s">
        <v>797</v>
      </c>
      <c r="E451" s="190" t="s">
        <v>798</v>
      </c>
      <c r="F451" s="192" t="s">
        <v>2108</v>
      </c>
      <c r="G451" s="185" t="s">
        <v>814</v>
      </c>
      <c r="H451" s="182" t="s">
        <v>2114</v>
      </c>
      <c r="I451" s="185" t="s">
        <v>815</v>
      </c>
      <c r="J451" s="43">
        <v>983</v>
      </c>
      <c r="K451" s="185" t="s">
        <v>332</v>
      </c>
      <c r="L451" s="200"/>
      <c r="M451" s="277"/>
      <c r="N451" s="210" t="s">
        <v>2196</v>
      </c>
      <c r="O451" s="210"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89" t="s">
        <v>2197</v>
      </c>
      <c r="Q451" s="289" t="s">
        <v>310</v>
      </c>
      <c r="R451" s="289" t="str">
        <f t="shared" si="38"/>
        <v>Oil and Gas Extraction Purchased Heat Use</v>
      </c>
      <c r="S451" s="289" t="str">
        <f t="shared" si="39"/>
        <v>//**Oil and Gas Extraction Purchased Heat Use: **</v>
      </c>
      <c r="T451" s="276" t="str">
        <f t="shared" si="40"/>
        <v/>
      </c>
      <c r="U451" s="305"/>
    </row>
    <row r="452" spans="1:21" s="330" customFormat="1" x14ac:dyDescent="0.35">
      <c r="A452" s="276" t="s">
        <v>2198</v>
      </c>
      <c r="B452" s="277"/>
      <c r="C452" s="190" t="s">
        <v>753</v>
      </c>
      <c r="D452" s="190" t="s">
        <v>797</v>
      </c>
      <c r="E452" s="190" t="s">
        <v>798</v>
      </c>
      <c r="F452" s="192" t="s">
        <v>2108</v>
      </c>
      <c r="G452" s="185" t="s">
        <v>816</v>
      </c>
      <c r="H452" s="182" t="s">
        <v>2114</v>
      </c>
      <c r="I452" s="185" t="s">
        <v>817</v>
      </c>
      <c r="J452" s="43">
        <v>984</v>
      </c>
      <c r="K452" s="185" t="s">
        <v>332</v>
      </c>
      <c r="L452" s="200"/>
      <c r="M452" s="277"/>
      <c r="N452" s="210" t="s">
        <v>2196</v>
      </c>
      <c r="O452" s="210"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89" t="s">
        <v>2197</v>
      </c>
      <c r="Q452" s="289" t="s">
        <v>310</v>
      </c>
      <c r="R452" s="289" t="str">
        <f t="shared" si="38"/>
        <v>Oil and Gas Extraction Crude Oil Use</v>
      </c>
      <c r="S452" s="289" t="str">
        <f t="shared" si="39"/>
        <v>//**Oil and Gas Extraction Crude Oil Use: **</v>
      </c>
      <c r="T452" s="276" t="str">
        <f t="shared" si="40"/>
        <v/>
      </c>
      <c r="U452" s="305"/>
    </row>
    <row r="453" spans="1:21" s="330" customFormat="1" x14ac:dyDescent="0.35">
      <c r="A453" s="276" t="s">
        <v>2198</v>
      </c>
      <c r="B453" s="277"/>
      <c r="C453" s="190" t="s">
        <v>753</v>
      </c>
      <c r="D453" s="190" t="s">
        <v>797</v>
      </c>
      <c r="E453" s="190" t="s">
        <v>798</v>
      </c>
      <c r="F453" s="192" t="s">
        <v>2108</v>
      </c>
      <c r="G453" s="185" t="s">
        <v>818</v>
      </c>
      <c r="H453" s="182" t="s">
        <v>2114</v>
      </c>
      <c r="I453" s="185" t="s">
        <v>819</v>
      </c>
      <c r="J453" s="43">
        <v>985</v>
      </c>
      <c r="K453" s="185" t="s">
        <v>310</v>
      </c>
      <c r="L453" s="200"/>
      <c r="M453" s="277"/>
      <c r="N453" s="210" t="s">
        <v>2196</v>
      </c>
      <c r="O453" s="210"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89" t="s">
        <v>2197</v>
      </c>
      <c r="Q453" s="289" t="s">
        <v>310</v>
      </c>
      <c r="R453" s="289" t="str">
        <f t="shared" si="38"/>
        <v>Oil and Gas Extraction Heavy or Residual Fuel Oil Use</v>
      </c>
      <c r="S453" s="289" t="str">
        <f t="shared" si="39"/>
        <v>//**Oil and Gas Extraction Heavy or Residual Fuel Oil Use: **</v>
      </c>
      <c r="T453" s="276" t="str">
        <f t="shared" si="40"/>
        <v>//**Oil and Gas Extraction Heavy or Residual Fuel Oil Use: **</v>
      </c>
      <c r="U453" s="305"/>
    </row>
    <row r="454" spans="1:21" s="330" customFormat="1" x14ac:dyDescent="0.35">
      <c r="A454" s="276" t="s">
        <v>2198</v>
      </c>
      <c r="B454" s="277"/>
      <c r="C454" s="190" t="s">
        <v>753</v>
      </c>
      <c r="D454" s="190" t="s">
        <v>797</v>
      </c>
      <c r="E454" s="190" t="s">
        <v>798</v>
      </c>
      <c r="F454" s="192" t="s">
        <v>2108</v>
      </c>
      <c r="G454" s="185" t="s">
        <v>820</v>
      </c>
      <c r="H454" s="182" t="s">
        <v>2114</v>
      </c>
      <c r="I454" s="185" t="s">
        <v>821</v>
      </c>
      <c r="J454" s="43">
        <v>986</v>
      </c>
      <c r="K454" s="185" t="s">
        <v>332</v>
      </c>
      <c r="L454" s="200"/>
      <c r="M454" s="277"/>
      <c r="N454" s="210" t="s">
        <v>2196</v>
      </c>
      <c r="O454" s="210"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89" t="s">
        <v>2197</v>
      </c>
      <c r="Q454" s="289" t="s">
        <v>310</v>
      </c>
      <c r="R454" s="289" t="str">
        <f t="shared" si="38"/>
        <v>Oil and Gas Extraction LPG Propane or Butane Use</v>
      </c>
      <c r="S454" s="289" t="str">
        <f t="shared" si="39"/>
        <v>//**Oil and Gas Extraction LPG Propane or Butane Use: **</v>
      </c>
      <c r="T454" s="276" t="str">
        <f t="shared" si="40"/>
        <v/>
      </c>
      <c r="U454" s="305"/>
    </row>
    <row r="455" spans="1:21" s="330" customFormat="1" x14ac:dyDescent="0.35">
      <c r="A455" s="276" t="s">
        <v>2198</v>
      </c>
      <c r="B455" s="277"/>
      <c r="C455" s="190" t="s">
        <v>753</v>
      </c>
      <c r="D455" s="190" t="s">
        <v>797</v>
      </c>
      <c r="E455" s="190" t="s">
        <v>798</v>
      </c>
      <c r="F455" s="192" t="s">
        <v>2108</v>
      </c>
      <c r="G455" s="185" t="s">
        <v>822</v>
      </c>
      <c r="H455" s="182" t="s">
        <v>2114</v>
      </c>
      <c r="I455" s="185" t="s">
        <v>823</v>
      </c>
      <c r="J455" s="43">
        <v>987</v>
      </c>
      <c r="K455" s="185" t="s">
        <v>332</v>
      </c>
      <c r="L455" s="200"/>
      <c r="M455" s="277"/>
      <c r="N455" s="210" t="s">
        <v>2196</v>
      </c>
      <c r="O455" s="210"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89" t="s">
        <v>2197</v>
      </c>
      <c r="Q455" s="289" t="s">
        <v>310</v>
      </c>
      <c r="R455" s="289" t="str">
        <f t="shared" si="38"/>
        <v>Oil and Gas Extraction Hydrogen Use</v>
      </c>
      <c r="S455" s="289" t="str">
        <f t="shared" si="39"/>
        <v>//**Oil and Gas Extraction Hydrogen Use: **</v>
      </c>
      <c r="T455" s="276" t="str">
        <f t="shared" si="40"/>
        <v/>
      </c>
      <c r="U455" s="305"/>
    </row>
    <row r="456" spans="1:21" s="330" customFormat="1" x14ac:dyDescent="0.35">
      <c r="A456" s="276" t="s">
        <v>2198</v>
      </c>
      <c r="B456" s="277"/>
      <c r="C456" s="190" t="s">
        <v>753</v>
      </c>
      <c r="D456" s="190" t="s">
        <v>797</v>
      </c>
      <c r="E456" s="190" t="s">
        <v>798</v>
      </c>
      <c r="F456" s="192" t="s">
        <v>2106</v>
      </c>
      <c r="G456" s="185" t="s">
        <v>799</v>
      </c>
      <c r="H456" s="182" t="s">
        <v>2143</v>
      </c>
      <c r="I456" s="185" t="s">
        <v>800</v>
      </c>
      <c r="J456" s="43">
        <v>988</v>
      </c>
      <c r="K456" s="185" t="s">
        <v>310</v>
      </c>
      <c r="L456" s="200"/>
      <c r="M456" s="277"/>
      <c r="N456" s="210" t="s">
        <v>2196</v>
      </c>
      <c r="O456" s="210"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89" t="s">
        <v>2197</v>
      </c>
      <c r="Q456" s="289" t="s">
        <v>310</v>
      </c>
      <c r="R456" s="289" t="str">
        <f t="shared" si="38"/>
        <v>Other Mining and Quarrying Electricity Use</v>
      </c>
      <c r="S456" s="289" t="str">
        <f t="shared" si="39"/>
        <v>//**Other Mining and Quarrying Electricity Use: **</v>
      </c>
      <c r="T456" s="276" t="str">
        <f t="shared" si="40"/>
        <v>//**Other Mining and Quarrying Electricity Use: **</v>
      </c>
      <c r="U456" s="305"/>
    </row>
    <row r="457" spans="1:21" s="330" customFormat="1" x14ac:dyDescent="0.35">
      <c r="A457" s="276" t="s">
        <v>2198</v>
      </c>
      <c r="B457" s="277"/>
      <c r="C457" s="190" t="s">
        <v>753</v>
      </c>
      <c r="D457" s="190" t="s">
        <v>797</v>
      </c>
      <c r="E457" s="190" t="s">
        <v>798</v>
      </c>
      <c r="F457" s="192" t="s">
        <v>2106</v>
      </c>
      <c r="G457" s="185" t="s">
        <v>806</v>
      </c>
      <c r="H457" s="182" t="s">
        <v>2143</v>
      </c>
      <c r="I457" s="185" t="s">
        <v>807</v>
      </c>
      <c r="J457" s="43">
        <v>989</v>
      </c>
      <c r="K457" s="185" t="s">
        <v>332</v>
      </c>
      <c r="L457" s="200"/>
      <c r="M457" s="277"/>
      <c r="N457" s="210" t="s">
        <v>2196</v>
      </c>
      <c r="O457" s="210"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89" t="s">
        <v>2197</v>
      </c>
      <c r="Q457" s="289" t="s">
        <v>310</v>
      </c>
      <c r="R457" s="289" t="str">
        <f t="shared" si="38"/>
        <v>Other Mining and Quarrying Coal Use</v>
      </c>
      <c r="S457" s="289" t="str">
        <f t="shared" si="39"/>
        <v>//**Other Mining and Quarrying Coal Use: **</v>
      </c>
      <c r="T457" s="276" t="str">
        <f t="shared" si="40"/>
        <v/>
      </c>
      <c r="U457" s="305"/>
    </row>
    <row r="458" spans="1:21" s="330" customFormat="1" x14ac:dyDescent="0.35">
      <c r="A458" s="276" t="s">
        <v>2198</v>
      </c>
      <c r="B458" s="277"/>
      <c r="C458" s="190" t="s">
        <v>753</v>
      </c>
      <c r="D458" s="190" t="s">
        <v>797</v>
      </c>
      <c r="E458" s="190" t="s">
        <v>798</v>
      </c>
      <c r="F458" s="192" t="s">
        <v>2106</v>
      </c>
      <c r="G458" s="185" t="s">
        <v>808</v>
      </c>
      <c r="H458" s="182" t="s">
        <v>2143</v>
      </c>
      <c r="I458" s="185" t="s">
        <v>809</v>
      </c>
      <c r="J458" s="43">
        <v>990</v>
      </c>
      <c r="K458" s="185" t="s">
        <v>310</v>
      </c>
      <c r="L458" s="200"/>
      <c r="M458" s="277"/>
      <c r="N458" s="210" t="s">
        <v>2196</v>
      </c>
      <c r="O458" s="210"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89" t="s">
        <v>2197</v>
      </c>
      <c r="Q458" s="289" t="s">
        <v>310</v>
      </c>
      <c r="R458" s="289" t="str">
        <f t="shared" si="38"/>
        <v>Other Mining and Quarrying Natural Gas Use</v>
      </c>
      <c r="S458" s="289" t="str">
        <f t="shared" si="39"/>
        <v>//**Other Mining and Quarrying Natural Gas Use: **</v>
      </c>
      <c r="T458" s="276" t="str">
        <f t="shared" si="40"/>
        <v>//**Other Mining and Quarrying Natural Gas Use: **</v>
      </c>
      <c r="U458" s="305"/>
    </row>
    <row r="459" spans="1:21" s="330" customFormat="1" x14ac:dyDescent="0.35">
      <c r="A459" s="276" t="s">
        <v>2198</v>
      </c>
      <c r="B459" s="277"/>
      <c r="C459" s="190" t="s">
        <v>753</v>
      </c>
      <c r="D459" s="190" t="s">
        <v>797</v>
      </c>
      <c r="E459" s="190" t="s">
        <v>798</v>
      </c>
      <c r="F459" s="192" t="s">
        <v>2106</v>
      </c>
      <c r="G459" s="185" t="s">
        <v>810</v>
      </c>
      <c r="H459" s="182" t="s">
        <v>2143</v>
      </c>
      <c r="I459" s="185" t="s">
        <v>811</v>
      </c>
      <c r="J459" s="43">
        <v>991</v>
      </c>
      <c r="K459" s="185" t="s">
        <v>332</v>
      </c>
      <c r="L459" s="200"/>
      <c r="M459" s="277"/>
      <c r="N459" s="210" t="s">
        <v>2196</v>
      </c>
      <c r="O459" s="210"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89" t="s">
        <v>2197</v>
      </c>
      <c r="Q459" s="289" t="s">
        <v>310</v>
      </c>
      <c r="R459" s="289" t="str">
        <f t="shared" si="38"/>
        <v>Other Mining and Quarrying Biomass Use</v>
      </c>
      <c r="S459" s="289" t="str">
        <f t="shared" si="39"/>
        <v>//**Other Mining and Quarrying Biomass Use: **</v>
      </c>
      <c r="T459" s="276" t="str">
        <f t="shared" si="40"/>
        <v/>
      </c>
      <c r="U459" s="305"/>
    </row>
    <row r="460" spans="1:21" s="330" customFormat="1" x14ac:dyDescent="0.35">
      <c r="A460" s="276" t="s">
        <v>2198</v>
      </c>
      <c r="B460" s="277"/>
      <c r="C460" s="190" t="s">
        <v>753</v>
      </c>
      <c r="D460" s="190" t="s">
        <v>797</v>
      </c>
      <c r="E460" s="190" t="s">
        <v>798</v>
      </c>
      <c r="F460" s="192" t="s">
        <v>2106</v>
      </c>
      <c r="G460" s="185" t="s">
        <v>812</v>
      </c>
      <c r="H460" s="182" t="s">
        <v>2143</v>
      </c>
      <c r="I460" s="185" t="s">
        <v>813</v>
      </c>
      <c r="J460" s="43">
        <v>992</v>
      </c>
      <c r="K460" s="185" t="s">
        <v>310</v>
      </c>
      <c r="L460" s="200"/>
      <c r="M460" s="277"/>
      <c r="N460" s="210" t="s">
        <v>2196</v>
      </c>
      <c r="O460" s="210"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89" t="s">
        <v>2197</v>
      </c>
      <c r="Q460" s="289" t="s">
        <v>310</v>
      </c>
      <c r="R460" s="289" t="str">
        <f t="shared" si="38"/>
        <v>Other Mining and Quarrying Petroleum Use</v>
      </c>
      <c r="S460" s="289" t="str">
        <f t="shared" si="39"/>
        <v>//**Other Mining and Quarrying Petroleum Use: **</v>
      </c>
      <c r="T460" s="276" t="str">
        <f t="shared" si="40"/>
        <v>//**Other Mining and Quarrying Petroleum Use: **</v>
      </c>
      <c r="U460" s="305"/>
    </row>
    <row r="461" spans="1:21" s="330" customFormat="1" x14ac:dyDescent="0.35">
      <c r="A461" s="276" t="s">
        <v>2198</v>
      </c>
      <c r="B461" s="277"/>
      <c r="C461" s="190" t="s">
        <v>753</v>
      </c>
      <c r="D461" s="190" t="s">
        <v>797</v>
      </c>
      <c r="E461" s="190" t="s">
        <v>798</v>
      </c>
      <c r="F461" s="192" t="s">
        <v>2106</v>
      </c>
      <c r="G461" s="185" t="s">
        <v>814</v>
      </c>
      <c r="H461" s="182" t="s">
        <v>2143</v>
      </c>
      <c r="I461" s="185" t="s">
        <v>815</v>
      </c>
      <c r="J461" s="43">
        <v>993</v>
      </c>
      <c r="K461" s="185" t="s">
        <v>332</v>
      </c>
      <c r="L461" s="200"/>
      <c r="M461" s="277"/>
      <c r="N461" s="210" t="s">
        <v>2196</v>
      </c>
      <c r="O461" s="210"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89" t="s">
        <v>2197</v>
      </c>
      <c r="Q461" s="289" t="s">
        <v>310</v>
      </c>
      <c r="R461" s="289" t="str">
        <f t="shared" si="38"/>
        <v>Other Mining and Quarrying Purchased Heat Use</v>
      </c>
      <c r="S461" s="289" t="str">
        <f t="shared" si="39"/>
        <v>//**Other Mining and Quarrying Purchased Heat Use: **</v>
      </c>
      <c r="T461" s="276" t="str">
        <f t="shared" si="40"/>
        <v/>
      </c>
      <c r="U461" s="305"/>
    </row>
    <row r="462" spans="1:21" s="330" customFormat="1" x14ac:dyDescent="0.35">
      <c r="A462" s="276" t="s">
        <v>2198</v>
      </c>
      <c r="B462" s="277"/>
      <c r="C462" s="190" t="s">
        <v>753</v>
      </c>
      <c r="D462" s="190" t="s">
        <v>797</v>
      </c>
      <c r="E462" s="190" t="s">
        <v>798</v>
      </c>
      <c r="F462" s="192" t="s">
        <v>2106</v>
      </c>
      <c r="G462" s="185" t="s">
        <v>816</v>
      </c>
      <c r="H462" s="182" t="s">
        <v>2143</v>
      </c>
      <c r="I462" s="185" t="s">
        <v>817</v>
      </c>
      <c r="J462" s="43">
        <v>994</v>
      </c>
      <c r="K462" s="185" t="s">
        <v>332</v>
      </c>
      <c r="L462" s="200"/>
      <c r="M462" s="277"/>
      <c r="N462" s="210" t="s">
        <v>2196</v>
      </c>
      <c r="O462" s="210"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89" t="s">
        <v>2197</v>
      </c>
      <c r="Q462" s="289" t="s">
        <v>310</v>
      </c>
      <c r="R462" s="289" t="str">
        <f t="shared" si="38"/>
        <v>Other Mining and Quarrying Crude Oil Use</v>
      </c>
      <c r="S462" s="289" t="str">
        <f t="shared" si="39"/>
        <v>//**Other Mining and Quarrying Crude Oil Use: **</v>
      </c>
      <c r="T462" s="276" t="str">
        <f t="shared" si="40"/>
        <v/>
      </c>
      <c r="U462" s="305"/>
    </row>
    <row r="463" spans="1:21" s="330" customFormat="1" x14ac:dyDescent="0.35">
      <c r="A463" s="276" t="s">
        <v>2198</v>
      </c>
      <c r="B463" s="277"/>
      <c r="C463" s="190" t="s">
        <v>753</v>
      </c>
      <c r="D463" s="190" t="s">
        <v>797</v>
      </c>
      <c r="E463" s="190" t="s">
        <v>798</v>
      </c>
      <c r="F463" s="192" t="s">
        <v>2106</v>
      </c>
      <c r="G463" s="185" t="s">
        <v>818</v>
      </c>
      <c r="H463" s="182" t="s">
        <v>2143</v>
      </c>
      <c r="I463" s="185" t="s">
        <v>819</v>
      </c>
      <c r="J463" s="43">
        <v>995</v>
      </c>
      <c r="K463" s="185" t="s">
        <v>310</v>
      </c>
      <c r="L463" s="200"/>
      <c r="M463" s="277"/>
      <c r="N463" s="210" t="s">
        <v>2196</v>
      </c>
      <c r="O463" s="210"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89" t="s">
        <v>2197</v>
      </c>
      <c r="Q463" s="289" t="s">
        <v>310</v>
      </c>
      <c r="R463" s="289" t="str">
        <f t="shared" si="38"/>
        <v>Other Mining and Quarrying Heavy or Residual Fuel Oil Use</v>
      </c>
      <c r="S463" s="289" t="str">
        <f t="shared" si="39"/>
        <v>//**Other Mining and Quarrying Heavy or Residual Fuel Oil Use: **</v>
      </c>
      <c r="T463" s="276" t="str">
        <f t="shared" si="40"/>
        <v>//**Other Mining and Quarrying Heavy or Residual Fuel Oil Use: **</v>
      </c>
      <c r="U463" s="305"/>
    </row>
    <row r="464" spans="1:21" s="330" customFormat="1" x14ac:dyDescent="0.35">
      <c r="A464" s="276" t="s">
        <v>2198</v>
      </c>
      <c r="B464" s="277"/>
      <c r="C464" s="190" t="s">
        <v>753</v>
      </c>
      <c r="D464" s="190" t="s">
        <v>797</v>
      </c>
      <c r="E464" s="190" t="s">
        <v>798</v>
      </c>
      <c r="F464" s="192" t="s">
        <v>2106</v>
      </c>
      <c r="G464" s="185" t="s">
        <v>820</v>
      </c>
      <c r="H464" s="182" t="s">
        <v>2143</v>
      </c>
      <c r="I464" s="185" t="s">
        <v>821</v>
      </c>
      <c r="J464" s="43">
        <v>996</v>
      </c>
      <c r="K464" s="185" t="s">
        <v>332</v>
      </c>
      <c r="L464" s="200"/>
      <c r="M464" s="277"/>
      <c r="N464" s="210" t="s">
        <v>2196</v>
      </c>
      <c r="O464" s="210"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89" t="s">
        <v>2197</v>
      </c>
      <c r="Q464" s="289" t="s">
        <v>310</v>
      </c>
      <c r="R464" s="289" t="str">
        <f t="shared" si="38"/>
        <v>Other Mining and Quarrying LPG Propane or Butane Use</v>
      </c>
      <c r="S464" s="289" t="str">
        <f t="shared" si="39"/>
        <v>//**Other Mining and Quarrying LPG Propane or Butane Use: **</v>
      </c>
      <c r="T464" s="276" t="str">
        <f t="shared" si="40"/>
        <v/>
      </c>
      <c r="U464" s="305"/>
    </row>
    <row r="465" spans="1:21" s="330" customFormat="1" x14ac:dyDescent="0.35">
      <c r="A465" s="276" t="s">
        <v>2198</v>
      </c>
      <c r="B465" s="277"/>
      <c r="C465" s="190" t="s">
        <v>753</v>
      </c>
      <c r="D465" s="190" t="s">
        <v>797</v>
      </c>
      <c r="E465" s="190" t="s">
        <v>798</v>
      </c>
      <c r="F465" s="192" t="s">
        <v>2106</v>
      </c>
      <c r="G465" s="185" t="s">
        <v>822</v>
      </c>
      <c r="H465" s="182" t="s">
        <v>2143</v>
      </c>
      <c r="I465" s="185" t="s">
        <v>823</v>
      </c>
      <c r="J465" s="43">
        <v>997</v>
      </c>
      <c r="K465" s="185" t="s">
        <v>332</v>
      </c>
      <c r="L465" s="200"/>
      <c r="M465" s="277"/>
      <c r="N465" s="210" t="s">
        <v>2196</v>
      </c>
      <c r="O465" s="210"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89" t="s">
        <v>2197</v>
      </c>
      <c r="Q465" s="289" t="s">
        <v>310</v>
      </c>
      <c r="R465" s="289" t="str">
        <f t="shared" si="38"/>
        <v>Other Mining and Quarrying Hydrogen Use</v>
      </c>
      <c r="S465" s="289" t="str">
        <f t="shared" si="39"/>
        <v>//**Other Mining and Quarrying Hydrogen Use: **</v>
      </c>
      <c r="T465" s="276" t="str">
        <f t="shared" si="40"/>
        <v/>
      </c>
      <c r="U465" s="305"/>
    </row>
    <row r="466" spans="1:21" s="330" customFormat="1" x14ac:dyDescent="0.35">
      <c r="A466" s="276" t="s">
        <v>2198</v>
      </c>
      <c r="B466" s="277"/>
      <c r="C466" s="190" t="s">
        <v>753</v>
      </c>
      <c r="D466" s="190" t="s">
        <v>797</v>
      </c>
      <c r="E466" s="190" t="s">
        <v>798</v>
      </c>
      <c r="F466" s="192" t="s">
        <v>2104</v>
      </c>
      <c r="G466" s="185" t="s">
        <v>799</v>
      </c>
      <c r="H466" s="182" t="s">
        <v>2142</v>
      </c>
      <c r="I466" s="185" t="s">
        <v>800</v>
      </c>
      <c r="J466" s="43">
        <v>998</v>
      </c>
      <c r="K466" s="185" t="s">
        <v>310</v>
      </c>
      <c r="L466" s="200"/>
      <c r="M466" s="277"/>
      <c r="N466" s="210" t="s">
        <v>2196</v>
      </c>
      <c r="O466" s="210"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89" t="s">
        <v>2197</v>
      </c>
      <c r="Q466" s="289" t="s">
        <v>310</v>
      </c>
      <c r="R466" s="289" t="str">
        <f t="shared" si="38"/>
        <v>Food Beverage and Tobacco Electricity Use</v>
      </c>
      <c r="S466" s="289" t="str">
        <f t="shared" si="39"/>
        <v>//**Food Beverage and Tobacco Electricity Use: **</v>
      </c>
      <c r="T466" s="276" t="str">
        <f t="shared" si="40"/>
        <v>//**Food Beverage and Tobacco Electricity Use: **</v>
      </c>
      <c r="U466" s="305"/>
    </row>
    <row r="467" spans="1:21" s="330" customFormat="1" x14ac:dyDescent="0.35">
      <c r="A467" s="276" t="s">
        <v>2198</v>
      </c>
      <c r="B467" s="277"/>
      <c r="C467" s="190" t="s">
        <v>753</v>
      </c>
      <c r="D467" s="190" t="s">
        <v>797</v>
      </c>
      <c r="E467" s="190" t="s">
        <v>798</v>
      </c>
      <c r="F467" s="192" t="s">
        <v>2104</v>
      </c>
      <c r="G467" s="185" t="s">
        <v>806</v>
      </c>
      <c r="H467" s="182" t="s">
        <v>2142</v>
      </c>
      <c r="I467" s="185" t="s">
        <v>807</v>
      </c>
      <c r="J467" s="43">
        <v>999</v>
      </c>
      <c r="K467" s="185" t="s">
        <v>310</v>
      </c>
      <c r="L467" s="200"/>
      <c r="M467" s="277"/>
      <c r="N467" s="210" t="s">
        <v>2196</v>
      </c>
      <c r="O467" s="210"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89" t="s">
        <v>2197</v>
      </c>
      <c r="Q467" s="289" t="s">
        <v>310</v>
      </c>
      <c r="R467" s="289" t="str">
        <f t="shared" si="38"/>
        <v>Food Beverage and Tobacco Coal Use</v>
      </c>
      <c r="S467" s="289" t="str">
        <f t="shared" si="39"/>
        <v>//**Food Beverage and Tobacco Coal Use: **</v>
      </c>
      <c r="T467" s="276" t="str">
        <f t="shared" si="40"/>
        <v>//**Food Beverage and Tobacco Coal Use: **</v>
      </c>
      <c r="U467" s="305"/>
    </row>
    <row r="468" spans="1:21" s="330" customFormat="1" x14ac:dyDescent="0.35">
      <c r="A468" s="276" t="s">
        <v>2198</v>
      </c>
      <c r="B468" s="277"/>
      <c r="C468" s="190" t="s">
        <v>753</v>
      </c>
      <c r="D468" s="190" t="s">
        <v>797</v>
      </c>
      <c r="E468" s="190" t="s">
        <v>798</v>
      </c>
      <c r="F468" s="192" t="s">
        <v>2104</v>
      </c>
      <c r="G468" s="185" t="s">
        <v>808</v>
      </c>
      <c r="H468" s="182" t="s">
        <v>2142</v>
      </c>
      <c r="I468" s="185" t="s">
        <v>809</v>
      </c>
      <c r="J468" s="43">
        <v>1000</v>
      </c>
      <c r="K468" s="185" t="s">
        <v>310</v>
      </c>
      <c r="L468" s="200"/>
      <c r="M468" s="277"/>
      <c r="N468" s="210" t="s">
        <v>2196</v>
      </c>
      <c r="O468" s="210"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89" t="s">
        <v>2197</v>
      </c>
      <c r="Q468" s="289" t="s">
        <v>310</v>
      </c>
      <c r="R468" s="289" t="str">
        <f t="shared" si="38"/>
        <v>Food Beverage and Tobacco Natural Gas Use</v>
      </c>
      <c r="S468" s="289" t="str">
        <f t="shared" si="39"/>
        <v>//**Food Beverage and Tobacco Natural Gas Use: **</v>
      </c>
      <c r="T468" s="276" t="str">
        <f t="shared" si="40"/>
        <v>//**Food Beverage and Tobacco Natural Gas Use: **</v>
      </c>
      <c r="U468" s="305"/>
    </row>
    <row r="469" spans="1:21" s="330" customFormat="1" x14ac:dyDescent="0.35">
      <c r="A469" s="276" t="s">
        <v>2198</v>
      </c>
      <c r="B469" s="277"/>
      <c r="C469" s="190" t="s">
        <v>753</v>
      </c>
      <c r="D469" s="190" t="s">
        <v>797</v>
      </c>
      <c r="E469" s="190" t="s">
        <v>798</v>
      </c>
      <c r="F469" s="192" t="s">
        <v>2104</v>
      </c>
      <c r="G469" s="185" t="s">
        <v>810</v>
      </c>
      <c r="H469" s="182" t="s">
        <v>2142</v>
      </c>
      <c r="I469" s="185" t="s">
        <v>811</v>
      </c>
      <c r="J469" s="43">
        <v>1001</v>
      </c>
      <c r="K469" s="185" t="s">
        <v>332</v>
      </c>
      <c r="L469" s="200"/>
      <c r="M469" s="277"/>
      <c r="N469" s="210" t="s">
        <v>2196</v>
      </c>
      <c r="O469" s="210"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89" t="s">
        <v>2197</v>
      </c>
      <c r="Q469" s="289" t="s">
        <v>310</v>
      </c>
      <c r="R469" s="289" t="str">
        <f t="shared" si="38"/>
        <v>Food Beverage and Tobacco Biomass Use</v>
      </c>
      <c r="S469" s="289" t="str">
        <f t="shared" si="39"/>
        <v>//**Food Beverage and Tobacco Biomass Use: **</v>
      </c>
      <c r="T469" s="276" t="str">
        <f t="shared" si="40"/>
        <v/>
      </c>
      <c r="U469" s="305"/>
    </row>
    <row r="470" spans="1:21" s="330" customFormat="1" x14ac:dyDescent="0.35">
      <c r="A470" s="276" t="s">
        <v>2198</v>
      </c>
      <c r="B470" s="277"/>
      <c r="C470" s="190" t="s">
        <v>753</v>
      </c>
      <c r="D470" s="190" t="s">
        <v>797</v>
      </c>
      <c r="E470" s="190" t="s">
        <v>798</v>
      </c>
      <c r="F470" s="192" t="s">
        <v>2104</v>
      </c>
      <c r="G470" s="185" t="s">
        <v>812</v>
      </c>
      <c r="H470" s="182" t="s">
        <v>2142</v>
      </c>
      <c r="I470" s="185" t="s">
        <v>813</v>
      </c>
      <c r="J470" s="43">
        <v>1002</v>
      </c>
      <c r="K470" s="185" t="s">
        <v>310</v>
      </c>
      <c r="L470" s="200"/>
      <c r="M470" s="277"/>
      <c r="N470" s="210" t="s">
        <v>2196</v>
      </c>
      <c r="O470" s="210"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89" t="s">
        <v>2197</v>
      </c>
      <c r="Q470" s="289" t="s">
        <v>310</v>
      </c>
      <c r="R470" s="289" t="str">
        <f t="shared" si="38"/>
        <v>Food Beverage and Tobacco Petroleum Use</v>
      </c>
      <c r="S470" s="289" t="str">
        <f t="shared" si="39"/>
        <v>//**Food Beverage and Tobacco Petroleum Use: **</v>
      </c>
      <c r="T470" s="276" t="str">
        <f t="shared" si="40"/>
        <v>//**Food Beverage and Tobacco Petroleum Use: **</v>
      </c>
      <c r="U470" s="305"/>
    </row>
    <row r="471" spans="1:21" s="330" customFormat="1" x14ac:dyDescent="0.35">
      <c r="A471" s="276" t="s">
        <v>2198</v>
      </c>
      <c r="B471" s="277"/>
      <c r="C471" s="190" t="s">
        <v>753</v>
      </c>
      <c r="D471" s="190" t="s">
        <v>797</v>
      </c>
      <c r="E471" s="190" t="s">
        <v>798</v>
      </c>
      <c r="F471" s="192" t="s">
        <v>2104</v>
      </c>
      <c r="G471" s="185" t="s">
        <v>814</v>
      </c>
      <c r="H471" s="182" t="s">
        <v>2142</v>
      </c>
      <c r="I471" s="185" t="s">
        <v>815</v>
      </c>
      <c r="J471" s="43">
        <v>1003</v>
      </c>
      <c r="K471" s="185" t="s">
        <v>332</v>
      </c>
      <c r="L471" s="200"/>
      <c r="M471" s="277"/>
      <c r="N471" s="210" t="s">
        <v>2196</v>
      </c>
      <c r="O471" s="210"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89" t="s">
        <v>2197</v>
      </c>
      <c r="Q471" s="289" t="s">
        <v>310</v>
      </c>
      <c r="R471" s="289" t="str">
        <f t="shared" si="38"/>
        <v>Food Beverage and Tobacco Purchased Heat Use</v>
      </c>
      <c r="S471" s="289" t="str">
        <f t="shared" si="39"/>
        <v>//**Food Beverage and Tobacco Purchased Heat Use: **</v>
      </c>
      <c r="T471" s="276" t="str">
        <f t="shared" si="40"/>
        <v/>
      </c>
      <c r="U471" s="305"/>
    </row>
    <row r="472" spans="1:21" s="330" customFormat="1" x14ac:dyDescent="0.35">
      <c r="A472" s="276" t="s">
        <v>2198</v>
      </c>
      <c r="B472" s="277"/>
      <c r="C472" s="190" t="s">
        <v>753</v>
      </c>
      <c r="D472" s="190" t="s">
        <v>797</v>
      </c>
      <c r="E472" s="190" t="s">
        <v>798</v>
      </c>
      <c r="F472" s="192" t="s">
        <v>2104</v>
      </c>
      <c r="G472" s="185" t="s">
        <v>816</v>
      </c>
      <c r="H472" s="182" t="s">
        <v>2142</v>
      </c>
      <c r="I472" s="185" t="s">
        <v>817</v>
      </c>
      <c r="J472" s="43">
        <v>1004</v>
      </c>
      <c r="K472" s="185" t="s">
        <v>332</v>
      </c>
      <c r="L472" s="200"/>
      <c r="M472" s="277"/>
      <c r="N472" s="210" t="s">
        <v>2196</v>
      </c>
      <c r="O472" s="210"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89" t="s">
        <v>2197</v>
      </c>
      <c r="Q472" s="289" t="s">
        <v>310</v>
      </c>
      <c r="R472" s="289" t="str">
        <f t="shared" si="38"/>
        <v>Food Beverage and Tobacco Crude Oil Use</v>
      </c>
      <c r="S472" s="289" t="str">
        <f t="shared" si="39"/>
        <v>//**Food Beverage and Tobacco Crude Oil Use: **</v>
      </c>
      <c r="T472" s="276" t="str">
        <f t="shared" si="40"/>
        <v/>
      </c>
      <c r="U472" s="305"/>
    </row>
    <row r="473" spans="1:21" s="330" customFormat="1" x14ac:dyDescent="0.35">
      <c r="A473" s="276" t="s">
        <v>2198</v>
      </c>
      <c r="B473" s="277"/>
      <c r="C473" s="190" t="s">
        <v>753</v>
      </c>
      <c r="D473" s="190" t="s">
        <v>797</v>
      </c>
      <c r="E473" s="190" t="s">
        <v>798</v>
      </c>
      <c r="F473" s="192" t="s">
        <v>2104</v>
      </c>
      <c r="G473" s="185" t="s">
        <v>818</v>
      </c>
      <c r="H473" s="182" t="s">
        <v>2142</v>
      </c>
      <c r="I473" s="185" t="s">
        <v>819</v>
      </c>
      <c r="J473" s="43">
        <v>1005</v>
      </c>
      <c r="K473" s="185" t="s">
        <v>310</v>
      </c>
      <c r="L473" s="200"/>
      <c r="M473" s="277"/>
      <c r="N473" s="210" t="s">
        <v>2196</v>
      </c>
      <c r="O473" s="210"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89" t="s">
        <v>2197</v>
      </c>
      <c r="Q473" s="289" t="s">
        <v>310</v>
      </c>
      <c r="R473" s="289" t="str">
        <f t="shared" si="38"/>
        <v>Food Beverage and Tobacco Heavy or Residual Fuel Oil Use</v>
      </c>
      <c r="S473" s="289" t="str">
        <f t="shared" si="39"/>
        <v>//**Food Beverage and Tobacco Heavy or Residual Fuel Oil Use: **</v>
      </c>
      <c r="T473" s="276" t="str">
        <f t="shared" si="40"/>
        <v>//**Food Beverage and Tobacco Heavy or Residual Fuel Oil Use: **</v>
      </c>
      <c r="U473" s="305"/>
    </row>
    <row r="474" spans="1:21" s="330" customFormat="1" x14ac:dyDescent="0.35">
      <c r="A474" s="276" t="s">
        <v>2198</v>
      </c>
      <c r="B474" s="277"/>
      <c r="C474" s="190" t="s">
        <v>753</v>
      </c>
      <c r="D474" s="190" t="s">
        <v>797</v>
      </c>
      <c r="E474" s="190" t="s">
        <v>798</v>
      </c>
      <c r="F474" s="192" t="s">
        <v>2104</v>
      </c>
      <c r="G474" s="185" t="s">
        <v>820</v>
      </c>
      <c r="H474" s="182" t="s">
        <v>2142</v>
      </c>
      <c r="I474" s="185" t="s">
        <v>821</v>
      </c>
      <c r="J474" s="43">
        <v>1006</v>
      </c>
      <c r="K474" s="185" t="s">
        <v>310</v>
      </c>
      <c r="L474" s="200"/>
      <c r="M474" s="277"/>
      <c r="N474" s="210" t="s">
        <v>2196</v>
      </c>
      <c r="O474" s="210"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89" t="s">
        <v>2197</v>
      </c>
      <c r="Q474" s="289" t="s">
        <v>310</v>
      </c>
      <c r="R474" s="289" t="str">
        <f t="shared" si="38"/>
        <v>Food Beverage and Tobacco LPG Propane or Butane Use</v>
      </c>
      <c r="S474" s="289" t="str">
        <f t="shared" si="39"/>
        <v>//**Food Beverage and Tobacco LPG Propane or Butane Use: **</v>
      </c>
      <c r="T474" s="276" t="str">
        <f t="shared" si="40"/>
        <v>//**Food Beverage and Tobacco LPG Propane or Butane Use: **</v>
      </c>
      <c r="U474" s="305"/>
    </row>
    <row r="475" spans="1:21" s="330" customFormat="1" x14ac:dyDescent="0.35">
      <c r="A475" s="276" t="s">
        <v>2198</v>
      </c>
      <c r="B475" s="277"/>
      <c r="C475" s="190" t="s">
        <v>753</v>
      </c>
      <c r="D475" s="190" t="s">
        <v>797</v>
      </c>
      <c r="E475" s="190" t="s">
        <v>798</v>
      </c>
      <c r="F475" s="192" t="s">
        <v>2104</v>
      </c>
      <c r="G475" s="185" t="s">
        <v>822</v>
      </c>
      <c r="H475" s="182" t="s">
        <v>2142</v>
      </c>
      <c r="I475" s="185" t="s">
        <v>823</v>
      </c>
      <c r="J475" s="43">
        <v>1007</v>
      </c>
      <c r="K475" s="185" t="s">
        <v>332</v>
      </c>
      <c r="L475" s="200"/>
      <c r="M475" s="277"/>
      <c r="N475" s="210" t="s">
        <v>2196</v>
      </c>
      <c r="O475" s="210"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89" t="s">
        <v>2197</v>
      </c>
      <c r="Q475" s="289" t="s">
        <v>310</v>
      </c>
      <c r="R475" s="289" t="str">
        <f t="shared" si="38"/>
        <v>Food Beverage and Tobacco Hydrogen Use</v>
      </c>
      <c r="S475" s="289" t="str">
        <f t="shared" si="39"/>
        <v>//**Food Beverage and Tobacco Hydrogen Use: **</v>
      </c>
      <c r="T475" s="276" t="str">
        <f t="shared" si="40"/>
        <v/>
      </c>
      <c r="U475" s="305"/>
    </row>
    <row r="476" spans="1:21" s="330" customFormat="1" x14ac:dyDescent="0.35">
      <c r="A476" s="276" t="s">
        <v>2198</v>
      </c>
      <c r="B476" s="277"/>
      <c r="C476" s="190" t="s">
        <v>753</v>
      </c>
      <c r="D476" s="190" t="s">
        <v>797</v>
      </c>
      <c r="E476" s="190" t="s">
        <v>798</v>
      </c>
      <c r="F476" s="192" t="s">
        <v>2102</v>
      </c>
      <c r="G476" s="185" t="s">
        <v>799</v>
      </c>
      <c r="H476" s="182" t="s">
        <v>2141</v>
      </c>
      <c r="I476" s="185" t="s">
        <v>800</v>
      </c>
      <c r="J476" s="43">
        <v>1008</v>
      </c>
      <c r="K476" s="185" t="s">
        <v>310</v>
      </c>
      <c r="L476" s="200"/>
      <c r="M476" s="277"/>
      <c r="N476" s="210" t="s">
        <v>2196</v>
      </c>
      <c r="O476" s="210"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89" t="s">
        <v>2197</v>
      </c>
      <c r="Q476" s="289" t="s">
        <v>310</v>
      </c>
      <c r="R476" s="289" t="str">
        <f t="shared" si="38"/>
        <v>Textiles Apparel and Leather Electricity Use</v>
      </c>
      <c r="S476" s="289" t="str">
        <f t="shared" si="39"/>
        <v>//**Textiles Apparel and Leather Electricity Use: **</v>
      </c>
      <c r="T476" s="276" t="str">
        <f t="shared" si="40"/>
        <v>//**Textiles Apparel and Leather Electricity Use: **</v>
      </c>
      <c r="U476" s="305"/>
    </row>
    <row r="477" spans="1:21" s="330" customFormat="1" x14ac:dyDescent="0.35">
      <c r="A477" s="276" t="s">
        <v>2198</v>
      </c>
      <c r="B477" s="277"/>
      <c r="C477" s="190" t="s">
        <v>753</v>
      </c>
      <c r="D477" s="190" t="s">
        <v>797</v>
      </c>
      <c r="E477" s="190" t="s">
        <v>798</v>
      </c>
      <c r="F477" s="192" t="s">
        <v>2102</v>
      </c>
      <c r="G477" s="185" t="s">
        <v>806</v>
      </c>
      <c r="H477" s="182" t="s">
        <v>2141</v>
      </c>
      <c r="I477" s="185" t="s">
        <v>807</v>
      </c>
      <c r="J477" s="43">
        <v>1009</v>
      </c>
      <c r="K477" s="185" t="s">
        <v>310</v>
      </c>
      <c r="L477" s="200"/>
      <c r="M477" s="277"/>
      <c r="N477" s="210" t="s">
        <v>2196</v>
      </c>
      <c r="O477" s="210"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89" t="s">
        <v>2197</v>
      </c>
      <c r="Q477" s="289" t="s">
        <v>310</v>
      </c>
      <c r="R477" s="289" t="str">
        <f t="shared" si="38"/>
        <v>Textiles Apparel and Leather Coal Use</v>
      </c>
      <c r="S477" s="289" t="str">
        <f t="shared" si="39"/>
        <v>//**Textiles Apparel and Leather Coal Use: **</v>
      </c>
      <c r="T477" s="276" t="str">
        <f t="shared" si="40"/>
        <v>//**Textiles Apparel and Leather Coal Use: **</v>
      </c>
      <c r="U477" s="305"/>
    </row>
    <row r="478" spans="1:21" s="330" customFormat="1" x14ac:dyDescent="0.35">
      <c r="A478" s="276" t="s">
        <v>2198</v>
      </c>
      <c r="B478" s="277"/>
      <c r="C478" s="190" t="s">
        <v>753</v>
      </c>
      <c r="D478" s="190" t="s">
        <v>797</v>
      </c>
      <c r="E478" s="190" t="s">
        <v>798</v>
      </c>
      <c r="F478" s="192" t="s">
        <v>2102</v>
      </c>
      <c r="G478" s="185" t="s">
        <v>808</v>
      </c>
      <c r="H478" s="182" t="s">
        <v>2141</v>
      </c>
      <c r="I478" s="185" t="s">
        <v>809</v>
      </c>
      <c r="J478" s="43">
        <v>1010</v>
      </c>
      <c r="K478" s="185" t="s">
        <v>310</v>
      </c>
      <c r="L478" s="200"/>
      <c r="M478" s="277"/>
      <c r="N478" s="210" t="s">
        <v>2196</v>
      </c>
      <c r="O478" s="210"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89" t="s">
        <v>2197</v>
      </c>
      <c r="Q478" s="289" t="s">
        <v>310</v>
      </c>
      <c r="R478" s="289" t="str">
        <f t="shared" si="38"/>
        <v>Textiles Apparel and Leather Natural Gas Use</v>
      </c>
      <c r="S478" s="289" t="str">
        <f t="shared" si="39"/>
        <v>//**Textiles Apparel and Leather Natural Gas Use: **</v>
      </c>
      <c r="T478" s="276" t="str">
        <f t="shared" si="40"/>
        <v>//**Textiles Apparel and Leather Natural Gas Use: **</v>
      </c>
      <c r="U478" s="305"/>
    </row>
    <row r="479" spans="1:21" s="330" customFormat="1" x14ac:dyDescent="0.35">
      <c r="A479" s="276" t="s">
        <v>2198</v>
      </c>
      <c r="B479" s="277"/>
      <c r="C479" s="190" t="s">
        <v>753</v>
      </c>
      <c r="D479" s="190" t="s">
        <v>797</v>
      </c>
      <c r="E479" s="190" t="s">
        <v>798</v>
      </c>
      <c r="F479" s="192" t="s">
        <v>2102</v>
      </c>
      <c r="G479" s="185" t="s">
        <v>810</v>
      </c>
      <c r="H479" s="182" t="s">
        <v>2141</v>
      </c>
      <c r="I479" s="185" t="s">
        <v>811</v>
      </c>
      <c r="J479" s="43">
        <v>1011</v>
      </c>
      <c r="K479" s="185" t="s">
        <v>332</v>
      </c>
      <c r="L479" s="200"/>
      <c r="M479" s="277"/>
      <c r="N479" s="210" t="s">
        <v>2196</v>
      </c>
      <c r="O479" s="210"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89" t="s">
        <v>2197</v>
      </c>
      <c r="Q479" s="289" t="s">
        <v>310</v>
      </c>
      <c r="R479" s="289" t="str">
        <f t="shared" si="38"/>
        <v>Textiles Apparel and Leather Biomass Use</v>
      </c>
      <c r="S479" s="289" t="str">
        <f t="shared" si="39"/>
        <v>//**Textiles Apparel and Leather Biomass Use: **</v>
      </c>
      <c r="T479" s="276" t="str">
        <f t="shared" si="40"/>
        <v/>
      </c>
      <c r="U479" s="305"/>
    </row>
    <row r="480" spans="1:21" s="330" customFormat="1" x14ac:dyDescent="0.35">
      <c r="A480" s="276" t="s">
        <v>2198</v>
      </c>
      <c r="B480" s="277"/>
      <c r="C480" s="190" t="s">
        <v>753</v>
      </c>
      <c r="D480" s="190" t="s">
        <v>797</v>
      </c>
      <c r="E480" s="190" t="s">
        <v>798</v>
      </c>
      <c r="F480" s="192" t="s">
        <v>2102</v>
      </c>
      <c r="G480" s="185" t="s">
        <v>812</v>
      </c>
      <c r="H480" s="182" t="s">
        <v>2141</v>
      </c>
      <c r="I480" s="185" t="s">
        <v>813</v>
      </c>
      <c r="J480" s="43">
        <v>1012</v>
      </c>
      <c r="K480" s="185" t="s">
        <v>310</v>
      </c>
      <c r="L480" s="200"/>
      <c r="M480" s="277"/>
      <c r="N480" s="210" t="s">
        <v>2196</v>
      </c>
      <c r="O480" s="210"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89" t="s">
        <v>2197</v>
      </c>
      <c r="Q480" s="289" t="s">
        <v>310</v>
      </c>
      <c r="R480" s="289" t="str">
        <f t="shared" si="38"/>
        <v>Textiles Apparel and Leather Petroleum Use</v>
      </c>
      <c r="S480" s="289" t="str">
        <f t="shared" si="39"/>
        <v>//**Textiles Apparel and Leather Petroleum Use: **</v>
      </c>
      <c r="T480" s="276" t="str">
        <f t="shared" si="40"/>
        <v>//**Textiles Apparel and Leather Petroleum Use: **</v>
      </c>
      <c r="U480" s="305"/>
    </row>
    <row r="481" spans="1:21" s="330" customFormat="1" x14ac:dyDescent="0.35">
      <c r="A481" s="276" t="s">
        <v>2198</v>
      </c>
      <c r="B481" s="277"/>
      <c r="C481" s="190" t="s">
        <v>753</v>
      </c>
      <c r="D481" s="190" t="s">
        <v>797</v>
      </c>
      <c r="E481" s="190" t="s">
        <v>798</v>
      </c>
      <c r="F481" s="192" t="s">
        <v>2102</v>
      </c>
      <c r="G481" s="185" t="s">
        <v>814</v>
      </c>
      <c r="H481" s="182" t="s">
        <v>2141</v>
      </c>
      <c r="I481" s="185" t="s">
        <v>815</v>
      </c>
      <c r="J481" s="43">
        <v>1013</v>
      </c>
      <c r="K481" s="185" t="s">
        <v>332</v>
      </c>
      <c r="L481" s="200"/>
      <c r="M481" s="277"/>
      <c r="N481" s="210" t="s">
        <v>2196</v>
      </c>
      <c r="O481" s="210"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89" t="s">
        <v>2197</v>
      </c>
      <c r="Q481" s="289" t="s">
        <v>310</v>
      </c>
      <c r="R481" s="289" t="str">
        <f t="shared" si="38"/>
        <v>Textiles Apparel and Leather Purchased Heat Use</v>
      </c>
      <c r="S481" s="289" t="str">
        <f t="shared" si="39"/>
        <v>//**Textiles Apparel and Leather Purchased Heat Use: **</v>
      </c>
      <c r="T481" s="276" t="str">
        <f t="shared" si="40"/>
        <v/>
      </c>
      <c r="U481" s="305"/>
    </row>
    <row r="482" spans="1:21" s="330" customFormat="1" x14ac:dyDescent="0.35">
      <c r="A482" s="276" t="s">
        <v>2198</v>
      </c>
      <c r="B482" s="277"/>
      <c r="C482" s="190" t="s">
        <v>753</v>
      </c>
      <c r="D482" s="190" t="s">
        <v>797</v>
      </c>
      <c r="E482" s="190" t="s">
        <v>798</v>
      </c>
      <c r="F482" s="192" t="s">
        <v>2102</v>
      </c>
      <c r="G482" s="185" t="s">
        <v>816</v>
      </c>
      <c r="H482" s="182" t="s">
        <v>2141</v>
      </c>
      <c r="I482" s="185" t="s">
        <v>817</v>
      </c>
      <c r="J482" s="43">
        <v>1014</v>
      </c>
      <c r="K482" s="185" t="s">
        <v>332</v>
      </c>
      <c r="L482" s="200"/>
      <c r="M482" s="277"/>
      <c r="N482" s="210" t="s">
        <v>2196</v>
      </c>
      <c r="O482" s="210"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89" t="s">
        <v>2197</v>
      </c>
      <c r="Q482" s="289" t="s">
        <v>310</v>
      </c>
      <c r="R482" s="289" t="str">
        <f t="shared" si="38"/>
        <v>Textiles Apparel and Leather Crude Oil Use</v>
      </c>
      <c r="S482" s="289" t="str">
        <f t="shared" si="39"/>
        <v>//**Textiles Apparel and Leather Crude Oil Use: **</v>
      </c>
      <c r="T482" s="276" t="str">
        <f t="shared" si="40"/>
        <v/>
      </c>
      <c r="U482" s="305"/>
    </row>
    <row r="483" spans="1:21" s="330" customFormat="1" x14ac:dyDescent="0.35">
      <c r="A483" s="276" t="s">
        <v>2198</v>
      </c>
      <c r="B483" s="277"/>
      <c r="C483" s="190" t="s">
        <v>753</v>
      </c>
      <c r="D483" s="190" t="s">
        <v>797</v>
      </c>
      <c r="E483" s="190" t="s">
        <v>798</v>
      </c>
      <c r="F483" s="192" t="s">
        <v>2102</v>
      </c>
      <c r="G483" s="185" t="s">
        <v>818</v>
      </c>
      <c r="H483" s="182" t="s">
        <v>2141</v>
      </c>
      <c r="I483" s="185" t="s">
        <v>819</v>
      </c>
      <c r="J483" s="43">
        <v>1015</v>
      </c>
      <c r="K483" s="185" t="s">
        <v>310</v>
      </c>
      <c r="L483" s="200"/>
      <c r="M483" s="277"/>
      <c r="N483" s="210" t="s">
        <v>2196</v>
      </c>
      <c r="O483" s="210"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89" t="s">
        <v>2197</v>
      </c>
      <c r="Q483" s="289" t="s">
        <v>310</v>
      </c>
      <c r="R483" s="289" t="str">
        <f t="shared" si="38"/>
        <v>Textiles Apparel and Leather Heavy or Residual Fuel Oil Use</v>
      </c>
      <c r="S483" s="289" t="str">
        <f t="shared" si="39"/>
        <v>//**Textiles Apparel and Leather Heavy or Residual Fuel Oil Use: **</v>
      </c>
      <c r="T483" s="276" t="str">
        <f t="shared" si="40"/>
        <v>//**Textiles Apparel and Leather Heavy or Residual Fuel Oil Use: **</v>
      </c>
      <c r="U483" s="305"/>
    </row>
    <row r="484" spans="1:21" s="330" customFormat="1" x14ac:dyDescent="0.35">
      <c r="A484" s="276" t="s">
        <v>2198</v>
      </c>
      <c r="B484" s="277"/>
      <c r="C484" s="190" t="s">
        <v>753</v>
      </c>
      <c r="D484" s="190" t="s">
        <v>797</v>
      </c>
      <c r="E484" s="190" t="s">
        <v>798</v>
      </c>
      <c r="F484" s="192" t="s">
        <v>2102</v>
      </c>
      <c r="G484" s="185" t="s">
        <v>820</v>
      </c>
      <c r="H484" s="182" t="s">
        <v>2141</v>
      </c>
      <c r="I484" s="185" t="s">
        <v>821</v>
      </c>
      <c r="J484" s="43">
        <v>1016</v>
      </c>
      <c r="K484" s="185" t="s">
        <v>310</v>
      </c>
      <c r="L484" s="200"/>
      <c r="M484" s="277"/>
      <c r="N484" s="210" t="s">
        <v>2196</v>
      </c>
      <c r="O484" s="210"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89" t="s">
        <v>2197</v>
      </c>
      <c r="Q484" s="289" t="s">
        <v>310</v>
      </c>
      <c r="R484" s="289" t="str">
        <f t="shared" si="38"/>
        <v>Textiles Apparel and Leather LPG Propane or Butane Use</v>
      </c>
      <c r="S484" s="289" t="str">
        <f t="shared" si="39"/>
        <v>//**Textiles Apparel and Leather LPG Propane or Butane Use: **</v>
      </c>
      <c r="T484" s="276" t="str">
        <f t="shared" si="40"/>
        <v>//**Textiles Apparel and Leather LPG Propane or Butane Use: **</v>
      </c>
      <c r="U484" s="305"/>
    </row>
    <row r="485" spans="1:21" s="330" customFormat="1" x14ac:dyDescent="0.35">
      <c r="A485" s="276" t="s">
        <v>2198</v>
      </c>
      <c r="B485" s="277"/>
      <c r="C485" s="190" t="s">
        <v>753</v>
      </c>
      <c r="D485" s="190" t="s">
        <v>797</v>
      </c>
      <c r="E485" s="190" t="s">
        <v>798</v>
      </c>
      <c r="F485" s="192" t="s">
        <v>2102</v>
      </c>
      <c r="G485" s="185" t="s">
        <v>822</v>
      </c>
      <c r="H485" s="182" t="s">
        <v>2141</v>
      </c>
      <c r="I485" s="185" t="s">
        <v>823</v>
      </c>
      <c r="J485" s="43">
        <v>1017</v>
      </c>
      <c r="K485" s="185" t="s">
        <v>332</v>
      </c>
      <c r="L485" s="200"/>
      <c r="M485" s="277"/>
      <c r="N485" s="210" t="s">
        <v>2196</v>
      </c>
      <c r="O485" s="210"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89" t="s">
        <v>2197</v>
      </c>
      <c r="Q485" s="289" t="s">
        <v>310</v>
      </c>
      <c r="R485" s="289" t="str">
        <f t="shared" si="38"/>
        <v>Textiles Apparel and Leather Hydrogen Use</v>
      </c>
      <c r="S485" s="289" t="str">
        <f t="shared" si="39"/>
        <v>//**Textiles Apparel and Leather Hydrogen Use: **</v>
      </c>
      <c r="T485" s="276" t="str">
        <f t="shared" si="40"/>
        <v/>
      </c>
      <c r="U485" s="305"/>
    </row>
    <row r="486" spans="1:21" s="330" customFormat="1" x14ac:dyDescent="0.35">
      <c r="A486" s="276" t="s">
        <v>2198</v>
      </c>
      <c r="B486" s="277"/>
      <c r="C486" s="190" t="s">
        <v>753</v>
      </c>
      <c r="D486" s="190" t="s">
        <v>797</v>
      </c>
      <c r="E486" s="190" t="s">
        <v>798</v>
      </c>
      <c r="F486" s="192" t="s">
        <v>2100</v>
      </c>
      <c r="G486" s="185" t="s">
        <v>799</v>
      </c>
      <c r="H486" s="182" t="s">
        <v>2140</v>
      </c>
      <c r="I486" s="185" t="s">
        <v>800</v>
      </c>
      <c r="J486" s="43">
        <v>1018</v>
      </c>
      <c r="K486" s="185" t="s">
        <v>310</v>
      </c>
      <c r="L486" s="200"/>
      <c r="M486" s="277"/>
      <c r="N486" s="210" t="s">
        <v>2196</v>
      </c>
      <c r="O486" s="210"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89" t="s">
        <v>2197</v>
      </c>
      <c r="Q486" s="289" t="s">
        <v>310</v>
      </c>
      <c r="R486" s="289" t="str">
        <f t="shared" si="38"/>
        <v>Wood Products Electricity Use</v>
      </c>
      <c r="S486" s="289" t="str">
        <f t="shared" si="39"/>
        <v>//**Wood Products Electricity Use: **</v>
      </c>
      <c r="T486" s="276" t="str">
        <f t="shared" si="40"/>
        <v>//**Wood Products Electricity Use: **</v>
      </c>
      <c r="U486" s="305"/>
    </row>
    <row r="487" spans="1:21" s="330" customFormat="1" x14ac:dyDescent="0.35">
      <c r="A487" s="276" t="s">
        <v>2198</v>
      </c>
      <c r="B487" s="277"/>
      <c r="C487" s="190" t="s">
        <v>753</v>
      </c>
      <c r="D487" s="190" t="s">
        <v>797</v>
      </c>
      <c r="E487" s="190" t="s">
        <v>798</v>
      </c>
      <c r="F487" s="192" t="s">
        <v>2100</v>
      </c>
      <c r="G487" s="185" t="s">
        <v>806</v>
      </c>
      <c r="H487" s="182" t="s">
        <v>2140</v>
      </c>
      <c r="I487" s="185" t="s">
        <v>807</v>
      </c>
      <c r="J487" s="43">
        <v>1019</v>
      </c>
      <c r="K487" s="185" t="s">
        <v>310</v>
      </c>
      <c r="L487" s="200"/>
      <c r="M487" s="277"/>
      <c r="N487" s="210" t="s">
        <v>2196</v>
      </c>
      <c r="O487" s="210"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89" t="s">
        <v>2197</v>
      </c>
      <c r="Q487" s="289" t="s">
        <v>310</v>
      </c>
      <c r="R487" s="289" t="str">
        <f t="shared" si="38"/>
        <v>Wood Products Coal Use</v>
      </c>
      <c r="S487" s="289" t="str">
        <f t="shared" si="39"/>
        <v>//**Wood Products Coal Use: **</v>
      </c>
      <c r="T487" s="276" t="str">
        <f t="shared" si="40"/>
        <v>//**Wood Products Coal Use: **</v>
      </c>
      <c r="U487" s="305"/>
    </row>
    <row r="488" spans="1:21" s="330" customFormat="1" x14ac:dyDescent="0.35">
      <c r="A488" s="276" t="s">
        <v>2198</v>
      </c>
      <c r="B488" s="277"/>
      <c r="C488" s="190" t="s">
        <v>753</v>
      </c>
      <c r="D488" s="190" t="s">
        <v>797</v>
      </c>
      <c r="E488" s="190" t="s">
        <v>798</v>
      </c>
      <c r="F488" s="192" t="s">
        <v>2100</v>
      </c>
      <c r="G488" s="185" t="s">
        <v>808</v>
      </c>
      <c r="H488" s="182" t="s">
        <v>2140</v>
      </c>
      <c r="I488" s="185" t="s">
        <v>809</v>
      </c>
      <c r="J488" s="43">
        <v>1020</v>
      </c>
      <c r="K488" s="185" t="s">
        <v>310</v>
      </c>
      <c r="L488" s="200"/>
      <c r="M488" s="277"/>
      <c r="N488" s="210" t="s">
        <v>2196</v>
      </c>
      <c r="O488" s="210"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89" t="s">
        <v>2197</v>
      </c>
      <c r="Q488" s="289" t="s">
        <v>310</v>
      </c>
      <c r="R488" s="289" t="str">
        <f t="shared" si="38"/>
        <v>Wood Products Natural Gas Use</v>
      </c>
      <c r="S488" s="289" t="str">
        <f t="shared" si="39"/>
        <v>//**Wood Products Natural Gas Use: **</v>
      </c>
      <c r="T488" s="276" t="str">
        <f t="shared" si="40"/>
        <v>//**Wood Products Natural Gas Use: **</v>
      </c>
      <c r="U488" s="305"/>
    </row>
    <row r="489" spans="1:21" s="330" customFormat="1" x14ac:dyDescent="0.35">
      <c r="A489" s="276" t="s">
        <v>2198</v>
      </c>
      <c r="B489" s="277"/>
      <c r="C489" s="190" t="s">
        <v>753</v>
      </c>
      <c r="D489" s="190" t="s">
        <v>797</v>
      </c>
      <c r="E489" s="190" t="s">
        <v>798</v>
      </c>
      <c r="F489" s="192" t="s">
        <v>2100</v>
      </c>
      <c r="G489" s="185" t="s">
        <v>810</v>
      </c>
      <c r="H489" s="182" t="s">
        <v>2140</v>
      </c>
      <c r="I489" s="185" t="s">
        <v>811</v>
      </c>
      <c r="J489" s="43">
        <v>1021</v>
      </c>
      <c r="K489" s="185" t="s">
        <v>332</v>
      </c>
      <c r="L489" s="200"/>
      <c r="M489" s="277"/>
      <c r="N489" s="210" t="s">
        <v>2196</v>
      </c>
      <c r="O489" s="210"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89" t="s">
        <v>2197</v>
      </c>
      <c r="Q489" s="289" t="s">
        <v>310</v>
      </c>
      <c r="R489" s="289" t="str">
        <f t="shared" si="38"/>
        <v>Wood Products Biomass Use</v>
      </c>
      <c r="S489" s="289" t="str">
        <f t="shared" si="39"/>
        <v>//**Wood Products Biomass Use: **</v>
      </c>
      <c r="T489" s="276" t="str">
        <f t="shared" si="40"/>
        <v/>
      </c>
      <c r="U489" s="305"/>
    </row>
    <row r="490" spans="1:21" s="330" customFormat="1" x14ac:dyDescent="0.35">
      <c r="A490" s="276" t="s">
        <v>2198</v>
      </c>
      <c r="B490" s="277"/>
      <c r="C490" s="190" t="s">
        <v>753</v>
      </c>
      <c r="D490" s="190" t="s">
        <v>797</v>
      </c>
      <c r="E490" s="190" t="s">
        <v>798</v>
      </c>
      <c r="F490" s="192" t="s">
        <v>2100</v>
      </c>
      <c r="G490" s="185" t="s">
        <v>812</v>
      </c>
      <c r="H490" s="182" t="s">
        <v>2140</v>
      </c>
      <c r="I490" s="185" t="s">
        <v>813</v>
      </c>
      <c r="J490" s="43">
        <v>1022</v>
      </c>
      <c r="K490" s="185" t="s">
        <v>310</v>
      </c>
      <c r="L490" s="200"/>
      <c r="M490" s="277"/>
      <c r="N490" s="210" t="s">
        <v>2196</v>
      </c>
      <c r="O490" s="210"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89" t="s">
        <v>2197</v>
      </c>
      <c r="Q490" s="289" t="s">
        <v>310</v>
      </c>
      <c r="R490" s="289" t="str">
        <f t="shared" ref="R490:R553" si="41">H490&amp;" "&amp;I490</f>
        <v>Wood Products Petroleum Use</v>
      </c>
      <c r="S490" s="289" t="str">
        <f t="shared" ref="S490:S553" si="42">IF(R490="","","//**"&amp;R490&amp;": **")</f>
        <v>//**Wood Products Petroleum Use: **</v>
      </c>
      <c r="T490" s="276" t="str">
        <f t="shared" ref="T490:T553" si="43">IF(K490="Yes",S490&amp;L490,"")</f>
        <v>//**Wood Products Petroleum Use: **</v>
      </c>
      <c r="U490" s="305"/>
    </row>
    <row r="491" spans="1:21" s="330" customFormat="1" x14ac:dyDescent="0.35">
      <c r="A491" s="276" t="s">
        <v>2198</v>
      </c>
      <c r="B491" s="277"/>
      <c r="C491" s="190" t="s">
        <v>753</v>
      </c>
      <c r="D491" s="190" t="s">
        <v>797</v>
      </c>
      <c r="E491" s="190" t="s">
        <v>798</v>
      </c>
      <c r="F491" s="192" t="s">
        <v>2100</v>
      </c>
      <c r="G491" s="185" t="s">
        <v>814</v>
      </c>
      <c r="H491" s="182" t="s">
        <v>2140</v>
      </c>
      <c r="I491" s="185" t="s">
        <v>815</v>
      </c>
      <c r="J491" s="43">
        <v>1023</v>
      </c>
      <c r="K491" s="185" t="s">
        <v>332</v>
      </c>
      <c r="L491" s="200"/>
      <c r="M491" s="277"/>
      <c r="N491" s="210" t="s">
        <v>2196</v>
      </c>
      <c r="O491" s="210"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89" t="s">
        <v>2197</v>
      </c>
      <c r="Q491" s="289" t="s">
        <v>310</v>
      </c>
      <c r="R491" s="289" t="str">
        <f t="shared" si="41"/>
        <v>Wood Products Purchased Heat Use</v>
      </c>
      <c r="S491" s="289" t="str">
        <f t="shared" si="42"/>
        <v>//**Wood Products Purchased Heat Use: **</v>
      </c>
      <c r="T491" s="276" t="str">
        <f t="shared" si="43"/>
        <v/>
      </c>
      <c r="U491" s="305"/>
    </row>
    <row r="492" spans="1:21" s="330" customFormat="1" x14ac:dyDescent="0.35">
      <c r="A492" s="276" t="s">
        <v>2198</v>
      </c>
      <c r="B492" s="277"/>
      <c r="C492" s="190" t="s">
        <v>753</v>
      </c>
      <c r="D492" s="190" t="s">
        <v>797</v>
      </c>
      <c r="E492" s="190" t="s">
        <v>798</v>
      </c>
      <c r="F492" s="192" t="s">
        <v>2100</v>
      </c>
      <c r="G492" s="185" t="s">
        <v>816</v>
      </c>
      <c r="H492" s="182" t="s">
        <v>2140</v>
      </c>
      <c r="I492" s="185" t="s">
        <v>817</v>
      </c>
      <c r="J492" s="43">
        <v>1024</v>
      </c>
      <c r="K492" s="185" t="s">
        <v>332</v>
      </c>
      <c r="L492" s="200"/>
      <c r="M492" s="277"/>
      <c r="N492" s="210" t="s">
        <v>2196</v>
      </c>
      <c r="O492" s="210"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89" t="s">
        <v>2197</v>
      </c>
      <c r="Q492" s="289" t="s">
        <v>310</v>
      </c>
      <c r="R492" s="289" t="str">
        <f t="shared" si="41"/>
        <v>Wood Products Crude Oil Use</v>
      </c>
      <c r="S492" s="289" t="str">
        <f t="shared" si="42"/>
        <v>//**Wood Products Crude Oil Use: **</v>
      </c>
      <c r="T492" s="276" t="str">
        <f t="shared" si="43"/>
        <v/>
      </c>
      <c r="U492" s="305"/>
    </row>
    <row r="493" spans="1:21" s="330" customFormat="1" x14ac:dyDescent="0.35">
      <c r="A493" s="276" t="s">
        <v>2198</v>
      </c>
      <c r="B493" s="277"/>
      <c r="C493" s="190" t="s">
        <v>753</v>
      </c>
      <c r="D493" s="190" t="s">
        <v>797</v>
      </c>
      <c r="E493" s="190" t="s">
        <v>798</v>
      </c>
      <c r="F493" s="192" t="s">
        <v>2100</v>
      </c>
      <c r="G493" s="185" t="s">
        <v>818</v>
      </c>
      <c r="H493" s="182" t="s">
        <v>2140</v>
      </c>
      <c r="I493" s="185" t="s">
        <v>819</v>
      </c>
      <c r="J493" s="43">
        <v>1025</v>
      </c>
      <c r="K493" s="185" t="s">
        <v>310</v>
      </c>
      <c r="L493" s="200"/>
      <c r="M493" s="277"/>
      <c r="N493" s="210" t="s">
        <v>2196</v>
      </c>
      <c r="O493" s="210"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89" t="s">
        <v>2197</v>
      </c>
      <c r="Q493" s="289" t="s">
        <v>310</v>
      </c>
      <c r="R493" s="289" t="str">
        <f t="shared" si="41"/>
        <v>Wood Products Heavy or Residual Fuel Oil Use</v>
      </c>
      <c r="S493" s="289" t="str">
        <f t="shared" si="42"/>
        <v>//**Wood Products Heavy or Residual Fuel Oil Use: **</v>
      </c>
      <c r="T493" s="276" t="str">
        <f t="shared" si="43"/>
        <v>//**Wood Products Heavy or Residual Fuel Oil Use: **</v>
      </c>
      <c r="U493" s="305"/>
    </row>
    <row r="494" spans="1:21" s="330" customFormat="1" x14ac:dyDescent="0.35">
      <c r="A494" s="276" t="s">
        <v>2198</v>
      </c>
      <c r="B494" s="277"/>
      <c r="C494" s="190" t="s">
        <v>753</v>
      </c>
      <c r="D494" s="190" t="s">
        <v>797</v>
      </c>
      <c r="E494" s="190" t="s">
        <v>798</v>
      </c>
      <c r="F494" s="192" t="s">
        <v>2100</v>
      </c>
      <c r="G494" s="185" t="s">
        <v>820</v>
      </c>
      <c r="H494" s="182" t="s">
        <v>2140</v>
      </c>
      <c r="I494" s="185" t="s">
        <v>821</v>
      </c>
      <c r="J494" s="43">
        <v>1026</v>
      </c>
      <c r="K494" s="185" t="s">
        <v>310</v>
      </c>
      <c r="L494" s="200"/>
      <c r="M494" s="277"/>
      <c r="N494" s="210" t="s">
        <v>2196</v>
      </c>
      <c r="O494" s="210"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89" t="s">
        <v>2197</v>
      </c>
      <c r="Q494" s="289" t="s">
        <v>310</v>
      </c>
      <c r="R494" s="289" t="str">
        <f t="shared" si="41"/>
        <v>Wood Products LPG Propane or Butane Use</v>
      </c>
      <c r="S494" s="289" t="str">
        <f t="shared" si="42"/>
        <v>//**Wood Products LPG Propane or Butane Use: **</v>
      </c>
      <c r="T494" s="276" t="str">
        <f t="shared" si="43"/>
        <v>//**Wood Products LPG Propane or Butane Use: **</v>
      </c>
      <c r="U494" s="305"/>
    </row>
    <row r="495" spans="1:21" s="330" customFormat="1" x14ac:dyDescent="0.35">
      <c r="A495" s="276" t="s">
        <v>2198</v>
      </c>
      <c r="B495" s="277"/>
      <c r="C495" s="190" t="s">
        <v>753</v>
      </c>
      <c r="D495" s="190" t="s">
        <v>797</v>
      </c>
      <c r="E495" s="190" t="s">
        <v>798</v>
      </c>
      <c r="F495" s="192" t="s">
        <v>2100</v>
      </c>
      <c r="G495" s="185" t="s">
        <v>822</v>
      </c>
      <c r="H495" s="182" t="s">
        <v>2140</v>
      </c>
      <c r="I495" s="185" t="s">
        <v>823</v>
      </c>
      <c r="J495" s="43">
        <v>1027</v>
      </c>
      <c r="K495" s="185" t="s">
        <v>332</v>
      </c>
      <c r="L495" s="200"/>
      <c r="M495" s="277"/>
      <c r="N495" s="210" t="s">
        <v>2196</v>
      </c>
      <c r="O495" s="210"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89" t="s">
        <v>2197</v>
      </c>
      <c r="Q495" s="289" t="s">
        <v>310</v>
      </c>
      <c r="R495" s="289" t="str">
        <f t="shared" si="41"/>
        <v>Wood Products Hydrogen Use</v>
      </c>
      <c r="S495" s="289" t="str">
        <f t="shared" si="42"/>
        <v>//**Wood Products Hydrogen Use: **</v>
      </c>
      <c r="T495" s="276" t="str">
        <f t="shared" si="43"/>
        <v/>
      </c>
      <c r="U495" s="305"/>
    </row>
    <row r="496" spans="1:21" s="330" customFormat="1" x14ac:dyDescent="0.35">
      <c r="A496" s="276" t="s">
        <v>2198</v>
      </c>
      <c r="B496" s="277"/>
      <c r="C496" s="190" t="s">
        <v>753</v>
      </c>
      <c r="D496" s="190" t="s">
        <v>797</v>
      </c>
      <c r="E496" s="190" t="s">
        <v>798</v>
      </c>
      <c r="F496" s="192" t="s">
        <v>2098</v>
      </c>
      <c r="G496" s="185" t="s">
        <v>799</v>
      </c>
      <c r="H496" s="182" t="s">
        <v>2139</v>
      </c>
      <c r="I496" s="185" t="s">
        <v>800</v>
      </c>
      <c r="J496" s="43">
        <v>1028</v>
      </c>
      <c r="K496" s="185" t="s">
        <v>310</v>
      </c>
      <c r="L496" s="200"/>
      <c r="M496" s="277"/>
      <c r="N496" s="210" t="s">
        <v>2196</v>
      </c>
      <c r="O496" s="210"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89" t="s">
        <v>2197</v>
      </c>
      <c r="Q496" s="289" t="s">
        <v>310</v>
      </c>
      <c r="R496" s="289" t="str">
        <f t="shared" si="41"/>
        <v>Pulp Paper and Printing Electricity Use</v>
      </c>
      <c r="S496" s="289" t="str">
        <f t="shared" si="42"/>
        <v>//**Pulp Paper and Printing Electricity Use: **</v>
      </c>
      <c r="T496" s="276" t="str">
        <f t="shared" si="43"/>
        <v>//**Pulp Paper and Printing Electricity Use: **</v>
      </c>
      <c r="U496" s="305"/>
    </row>
    <row r="497" spans="1:21" s="330" customFormat="1" x14ac:dyDescent="0.35">
      <c r="A497" s="276" t="s">
        <v>2198</v>
      </c>
      <c r="B497" s="277"/>
      <c r="C497" s="190" t="s">
        <v>753</v>
      </c>
      <c r="D497" s="190" t="s">
        <v>797</v>
      </c>
      <c r="E497" s="190" t="s">
        <v>798</v>
      </c>
      <c r="F497" s="192" t="s">
        <v>2098</v>
      </c>
      <c r="G497" s="185" t="s">
        <v>806</v>
      </c>
      <c r="H497" s="182" t="s">
        <v>2139</v>
      </c>
      <c r="I497" s="185" t="s">
        <v>807</v>
      </c>
      <c r="J497" s="43">
        <v>1029</v>
      </c>
      <c r="K497" s="185" t="s">
        <v>310</v>
      </c>
      <c r="L497" s="200"/>
      <c r="M497" s="277"/>
      <c r="N497" s="210" t="s">
        <v>2196</v>
      </c>
      <c r="O497" s="210"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89" t="s">
        <v>2197</v>
      </c>
      <c r="Q497" s="289" t="s">
        <v>310</v>
      </c>
      <c r="R497" s="289" t="str">
        <f t="shared" si="41"/>
        <v>Pulp Paper and Printing Coal Use</v>
      </c>
      <c r="S497" s="289" t="str">
        <f t="shared" si="42"/>
        <v>//**Pulp Paper and Printing Coal Use: **</v>
      </c>
      <c r="T497" s="276" t="str">
        <f t="shared" si="43"/>
        <v>//**Pulp Paper and Printing Coal Use: **</v>
      </c>
      <c r="U497" s="305"/>
    </row>
    <row r="498" spans="1:21" s="330" customFormat="1" x14ac:dyDescent="0.35">
      <c r="A498" s="276" t="s">
        <v>2198</v>
      </c>
      <c r="B498" s="277"/>
      <c r="C498" s="190" t="s">
        <v>753</v>
      </c>
      <c r="D498" s="190" t="s">
        <v>797</v>
      </c>
      <c r="E498" s="190" t="s">
        <v>798</v>
      </c>
      <c r="F498" s="192" t="s">
        <v>2098</v>
      </c>
      <c r="G498" s="185" t="s">
        <v>808</v>
      </c>
      <c r="H498" s="182" t="s">
        <v>2139</v>
      </c>
      <c r="I498" s="185" t="s">
        <v>809</v>
      </c>
      <c r="J498" s="43">
        <v>1030</v>
      </c>
      <c r="K498" s="185" t="s">
        <v>310</v>
      </c>
      <c r="L498" s="200"/>
      <c r="M498" s="277"/>
      <c r="N498" s="210" t="s">
        <v>2196</v>
      </c>
      <c r="O498" s="210"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89" t="s">
        <v>2197</v>
      </c>
      <c r="Q498" s="289" t="s">
        <v>310</v>
      </c>
      <c r="R498" s="289" t="str">
        <f t="shared" si="41"/>
        <v>Pulp Paper and Printing Natural Gas Use</v>
      </c>
      <c r="S498" s="289" t="str">
        <f t="shared" si="42"/>
        <v>//**Pulp Paper and Printing Natural Gas Use: **</v>
      </c>
      <c r="T498" s="276" t="str">
        <f t="shared" si="43"/>
        <v>//**Pulp Paper and Printing Natural Gas Use: **</v>
      </c>
      <c r="U498" s="305"/>
    </row>
    <row r="499" spans="1:21" s="330" customFormat="1" x14ac:dyDescent="0.35">
      <c r="A499" s="276" t="s">
        <v>2198</v>
      </c>
      <c r="B499" s="277"/>
      <c r="C499" s="190" t="s">
        <v>753</v>
      </c>
      <c r="D499" s="190" t="s">
        <v>797</v>
      </c>
      <c r="E499" s="190" t="s">
        <v>798</v>
      </c>
      <c r="F499" s="192" t="s">
        <v>2098</v>
      </c>
      <c r="G499" s="185" t="s">
        <v>810</v>
      </c>
      <c r="H499" s="182" t="s">
        <v>2139</v>
      </c>
      <c r="I499" s="185" t="s">
        <v>811</v>
      </c>
      <c r="J499" s="43">
        <v>1031</v>
      </c>
      <c r="K499" s="185" t="s">
        <v>332</v>
      </c>
      <c r="L499" s="200"/>
      <c r="M499" s="277"/>
      <c r="N499" s="210" t="s">
        <v>2196</v>
      </c>
      <c r="O499" s="210"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89" t="s">
        <v>2197</v>
      </c>
      <c r="Q499" s="289" t="s">
        <v>310</v>
      </c>
      <c r="R499" s="289" t="str">
        <f t="shared" si="41"/>
        <v>Pulp Paper and Printing Biomass Use</v>
      </c>
      <c r="S499" s="289" t="str">
        <f t="shared" si="42"/>
        <v>//**Pulp Paper and Printing Biomass Use: **</v>
      </c>
      <c r="T499" s="276" t="str">
        <f t="shared" si="43"/>
        <v/>
      </c>
      <c r="U499" s="305"/>
    </row>
    <row r="500" spans="1:21" s="330" customFormat="1" x14ac:dyDescent="0.35">
      <c r="A500" s="276" t="s">
        <v>2198</v>
      </c>
      <c r="B500" s="277"/>
      <c r="C500" s="190" t="s">
        <v>753</v>
      </c>
      <c r="D500" s="190" t="s">
        <v>797</v>
      </c>
      <c r="E500" s="190" t="s">
        <v>798</v>
      </c>
      <c r="F500" s="192" t="s">
        <v>2098</v>
      </c>
      <c r="G500" s="185" t="s">
        <v>812</v>
      </c>
      <c r="H500" s="182" t="s">
        <v>2139</v>
      </c>
      <c r="I500" s="185" t="s">
        <v>813</v>
      </c>
      <c r="J500" s="43">
        <v>1032</v>
      </c>
      <c r="K500" s="185" t="s">
        <v>310</v>
      </c>
      <c r="L500" s="200"/>
      <c r="M500" s="277"/>
      <c r="N500" s="210" t="s">
        <v>2196</v>
      </c>
      <c r="O500" s="210"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89" t="s">
        <v>2197</v>
      </c>
      <c r="Q500" s="289" t="s">
        <v>310</v>
      </c>
      <c r="R500" s="289" t="str">
        <f t="shared" si="41"/>
        <v>Pulp Paper and Printing Petroleum Use</v>
      </c>
      <c r="S500" s="289" t="str">
        <f t="shared" si="42"/>
        <v>//**Pulp Paper and Printing Petroleum Use: **</v>
      </c>
      <c r="T500" s="276" t="str">
        <f t="shared" si="43"/>
        <v>//**Pulp Paper and Printing Petroleum Use: **</v>
      </c>
      <c r="U500" s="305"/>
    </row>
    <row r="501" spans="1:21" s="330" customFormat="1" x14ac:dyDescent="0.35">
      <c r="A501" s="276" t="s">
        <v>2198</v>
      </c>
      <c r="B501" s="277"/>
      <c r="C501" s="190" t="s">
        <v>753</v>
      </c>
      <c r="D501" s="190" t="s">
        <v>797</v>
      </c>
      <c r="E501" s="190" t="s">
        <v>798</v>
      </c>
      <c r="F501" s="192" t="s">
        <v>2098</v>
      </c>
      <c r="G501" s="185" t="s">
        <v>814</v>
      </c>
      <c r="H501" s="182" t="s">
        <v>2139</v>
      </c>
      <c r="I501" s="185" t="s">
        <v>815</v>
      </c>
      <c r="J501" s="43">
        <v>1033</v>
      </c>
      <c r="K501" s="185" t="s">
        <v>332</v>
      </c>
      <c r="L501" s="200"/>
      <c r="M501" s="277"/>
      <c r="N501" s="210" t="s">
        <v>2196</v>
      </c>
      <c r="O501" s="210"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89" t="s">
        <v>2197</v>
      </c>
      <c r="Q501" s="289" t="s">
        <v>310</v>
      </c>
      <c r="R501" s="289" t="str">
        <f t="shared" si="41"/>
        <v>Pulp Paper and Printing Purchased Heat Use</v>
      </c>
      <c r="S501" s="289" t="str">
        <f t="shared" si="42"/>
        <v>//**Pulp Paper and Printing Purchased Heat Use: **</v>
      </c>
      <c r="T501" s="276" t="str">
        <f t="shared" si="43"/>
        <v/>
      </c>
      <c r="U501" s="305"/>
    </row>
    <row r="502" spans="1:21" s="330" customFormat="1" x14ac:dyDescent="0.35">
      <c r="A502" s="276" t="s">
        <v>2198</v>
      </c>
      <c r="B502" s="277"/>
      <c r="C502" s="190" t="s">
        <v>753</v>
      </c>
      <c r="D502" s="190" t="s">
        <v>797</v>
      </c>
      <c r="E502" s="190" t="s">
        <v>798</v>
      </c>
      <c r="F502" s="192" t="s">
        <v>2098</v>
      </c>
      <c r="G502" s="185" t="s">
        <v>816</v>
      </c>
      <c r="H502" s="182" t="s">
        <v>2139</v>
      </c>
      <c r="I502" s="185" t="s">
        <v>817</v>
      </c>
      <c r="J502" s="43">
        <v>1034</v>
      </c>
      <c r="K502" s="185" t="s">
        <v>332</v>
      </c>
      <c r="L502" s="200"/>
      <c r="M502" s="277"/>
      <c r="N502" s="210" t="s">
        <v>2196</v>
      </c>
      <c r="O502" s="210"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89" t="s">
        <v>2197</v>
      </c>
      <c r="Q502" s="289" t="s">
        <v>310</v>
      </c>
      <c r="R502" s="289" t="str">
        <f t="shared" si="41"/>
        <v>Pulp Paper and Printing Crude Oil Use</v>
      </c>
      <c r="S502" s="289" t="str">
        <f t="shared" si="42"/>
        <v>//**Pulp Paper and Printing Crude Oil Use: **</v>
      </c>
      <c r="T502" s="276" t="str">
        <f t="shared" si="43"/>
        <v/>
      </c>
      <c r="U502" s="305"/>
    </row>
    <row r="503" spans="1:21" s="330" customFormat="1" x14ac:dyDescent="0.35">
      <c r="A503" s="276" t="s">
        <v>2198</v>
      </c>
      <c r="B503" s="277"/>
      <c r="C503" s="190" t="s">
        <v>753</v>
      </c>
      <c r="D503" s="190" t="s">
        <v>797</v>
      </c>
      <c r="E503" s="190" t="s">
        <v>798</v>
      </c>
      <c r="F503" s="192" t="s">
        <v>2098</v>
      </c>
      <c r="G503" s="185" t="s">
        <v>818</v>
      </c>
      <c r="H503" s="182" t="s">
        <v>2139</v>
      </c>
      <c r="I503" s="185" t="s">
        <v>819</v>
      </c>
      <c r="J503" s="43">
        <v>1035</v>
      </c>
      <c r="K503" s="185" t="s">
        <v>310</v>
      </c>
      <c r="L503" s="200"/>
      <c r="M503" s="277"/>
      <c r="N503" s="210" t="s">
        <v>2196</v>
      </c>
      <c r="O503" s="210"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89" t="s">
        <v>2197</v>
      </c>
      <c r="Q503" s="289" t="s">
        <v>310</v>
      </c>
      <c r="R503" s="289" t="str">
        <f t="shared" si="41"/>
        <v>Pulp Paper and Printing Heavy or Residual Fuel Oil Use</v>
      </c>
      <c r="S503" s="289" t="str">
        <f t="shared" si="42"/>
        <v>//**Pulp Paper and Printing Heavy or Residual Fuel Oil Use: **</v>
      </c>
      <c r="T503" s="276" t="str">
        <f t="shared" si="43"/>
        <v>//**Pulp Paper and Printing Heavy or Residual Fuel Oil Use: **</v>
      </c>
      <c r="U503" s="305"/>
    </row>
    <row r="504" spans="1:21" s="330" customFormat="1" x14ac:dyDescent="0.35">
      <c r="A504" s="276" t="s">
        <v>2198</v>
      </c>
      <c r="B504" s="277"/>
      <c r="C504" s="190" t="s">
        <v>753</v>
      </c>
      <c r="D504" s="190" t="s">
        <v>797</v>
      </c>
      <c r="E504" s="190" t="s">
        <v>798</v>
      </c>
      <c r="F504" s="192" t="s">
        <v>2098</v>
      </c>
      <c r="G504" s="185" t="s">
        <v>820</v>
      </c>
      <c r="H504" s="182" t="s">
        <v>2139</v>
      </c>
      <c r="I504" s="185" t="s">
        <v>821</v>
      </c>
      <c r="J504" s="43">
        <v>1036</v>
      </c>
      <c r="K504" s="185" t="s">
        <v>310</v>
      </c>
      <c r="L504" s="200"/>
      <c r="M504" s="277"/>
      <c r="N504" s="210" t="s">
        <v>2196</v>
      </c>
      <c r="O504" s="210"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89" t="s">
        <v>2197</v>
      </c>
      <c r="Q504" s="289" t="s">
        <v>310</v>
      </c>
      <c r="R504" s="289" t="str">
        <f t="shared" si="41"/>
        <v>Pulp Paper and Printing LPG Propane or Butane Use</v>
      </c>
      <c r="S504" s="289" t="str">
        <f t="shared" si="42"/>
        <v>//**Pulp Paper and Printing LPG Propane or Butane Use: **</v>
      </c>
      <c r="T504" s="276" t="str">
        <f t="shared" si="43"/>
        <v>//**Pulp Paper and Printing LPG Propane or Butane Use: **</v>
      </c>
      <c r="U504" s="305"/>
    </row>
    <row r="505" spans="1:21" s="330" customFormat="1" x14ac:dyDescent="0.35">
      <c r="A505" s="276" t="s">
        <v>2198</v>
      </c>
      <c r="B505" s="277"/>
      <c r="C505" s="190" t="s">
        <v>753</v>
      </c>
      <c r="D505" s="190" t="s">
        <v>797</v>
      </c>
      <c r="E505" s="190" t="s">
        <v>798</v>
      </c>
      <c r="F505" s="192" t="s">
        <v>2098</v>
      </c>
      <c r="G505" s="185" t="s">
        <v>822</v>
      </c>
      <c r="H505" s="182" t="s">
        <v>2139</v>
      </c>
      <c r="I505" s="185" t="s">
        <v>823</v>
      </c>
      <c r="J505" s="43">
        <v>1037</v>
      </c>
      <c r="K505" s="185" t="s">
        <v>332</v>
      </c>
      <c r="L505" s="200"/>
      <c r="M505" s="277"/>
      <c r="N505" s="210" t="s">
        <v>2196</v>
      </c>
      <c r="O505" s="210"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89" t="s">
        <v>2197</v>
      </c>
      <c r="Q505" s="289" t="s">
        <v>310</v>
      </c>
      <c r="R505" s="289" t="str">
        <f t="shared" si="41"/>
        <v>Pulp Paper and Printing Hydrogen Use</v>
      </c>
      <c r="S505" s="289" t="str">
        <f t="shared" si="42"/>
        <v>//**Pulp Paper and Printing Hydrogen Use: **</v>
      </c>
      <c r="T505" s="276" t="str">
        <f t="shared" si="43"/>
        <v/>
      </c>
      <c r="U505" s="305"/>
    </row>
    <row r="506" spans="1:21" s="330" customFormat="1" x14ac:dyDescent="0.35">
      <c r="A506" s="276" t="s">
        <v>2198</v>
      </c>
      <c r="B506" s="277"/>
      <c r="C506" s="190" t="s">
        <v>753</v>
      </c>
      <c r="D506" s="190" t="s">
        <v>797</v>
      </c>
      <c r="E506" s="190" t="s">
        <v>798</v>
      </c>
      <c r="F506" s="192" t="s">
        <v>2096</v>
      </c>
      <c r="G506" s="185" t="s">
        <v>799</v>
      </c>
      <c r="H506" s="182" t="s">
        <v>2138</v>
      </c>
      <c r="I506" s="185" t="s">
        <v>800</v>
      </c>
      <c r="J506" s="43">
        <v>1038</v>
      </c>
      <c r="K506" s="185" t="s">
        <v>310</v>
      </c>
      <c r="L506" s="200"/>
      <c r="M506" s="277"/>
      <c r="N506" s="210" t="s">
        <v>2196</v>
      </c>
      <c r="O506" s="210"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89" t="s">
        <v>2197</v>
      </c>
      <c r="Q506" s="289" t="s">
        <v>310</v>
      </c>
      <c r="R506" s="289" t="str">
        <f t="shared" si="41"/>
        <v>Refined Petroleum and Coke Electricity Use</v>
      </c>
      <c r="S506" s="289" t="str">
        <f t="shared" si="42"/>
        <v>//**Refined Petroleum and Coke Electricity Use: **</v>
      </c>
      <c r="T506" s="276" t="str">
        <f t="shared" si="43"/>
        <v>//**Refined Petroleum and Coke Electricity Use: **</v>
      </c>
      <c r="U506" s="305"/>
    </row>
    <row r="507" spans="1:21" s="330" customFormat="1" x14ac:dyDescent="0.35">
      <c r="A507" s="276" t="s">
        <v>2198</v>
      </c>
      <c r="B507" s="277"/>
      <c r="C507" s="190" t="s">
        <v>753</v>
      </c>
      <c r="D507" s="190" t="s">
        <v>797</v>
      </c>
      <c r="E507" s="190" t="s">
        <v>798</v>
      </c>
      <c r="F507" s="192" t="s">
        <v>2096</v>
      </c>
      <c r="G507" s="185" t="s">
        <v>806</v>
      </c>
      <c r="H507" s="182" t="s">
        <v>2138</v>
      </c>
      <c r="I507" s="185" t="s">
        <v>807</v>
      </c>
      <c r="J507" s="43">
        <v>1039</v>
      </c>
      <c r="K507" s="185" t="s">
        <v>310</v>
      </c>
      <c r="L507" s="200"/>
      <c r="M507" s="277"/>
      <c r="N507" s="210" t="s">
        <v>2196</v>
      </c>
      <c r="O507" s="210"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89" t="s">
        <v>2197</v>
      </c>
      <c r="Q507" s="289" t="s">
        <v>310</v>
      </c>
      <c r="R507" s="289" t="str">
        <f t="shared" si="41"/>
        <v>Refined Petroleum and Coke Coal Use</v>
      </c>
      <c r="S507" s="289" t="str">
        <f t="shared" si="42"/>
        <v>//**Refined Petroleum and Coke Coal Use: **</v>
      </c>
      <c r="T507" s="276" t="str">
        <f t="shared" si="43"/>
        <v>//**Refined Petroleum and Coke Coal Use: **</v>
      </c>
      <c r="U507" s="305"/>
    </row>
    <row r="508" spans="1:21" s="330" customFormat="1" x14ac:dyDescent="0.35">
      <c r="A508" s="276" t="s">
        <v>2198</v>
      </c>
      <c r="B508" s="277"/>
      <c r="C508" s="190" t="s">
        <v>753</v>
      </c>
      <c r="D508" s="190" t="s">
        <v>797</v>
      </c>
      <c r="E508" s="190" t="s">
        <v>798</v>
      </c>
      <c r="F508" s="192" t="s">
        <v>2096</v>
      </c>
      <c r="G508" s="185" t="s">
        <v>808</v>
      </c>
      <c r="H508" s="182" t="s">
        <v>2138</v>
      </c>
      <c r="I508" s="185" t="s">
        <v>809</v>
      </c>
      <c r="J508" s="43">
        <v>1040</v>
      </c>
      <c r="K508" s="185" t="s">
        <v>310</v>
      </c>
      <c r="L508" s="200"/>
      <c r="M508" s="277"/>
      <c r="N508" s="210" t="s">
        <v>2196</v>
      </c>
      <c r="O508" s="210"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89" t="s">
        <v>2197</v>
      </c>
      <c r="Q508" s="289" t="s">
        <v>310</v>
      </c>
      <c r="R508" s="289" t="str">
        <f t="shared" si="41"/>
        <v>Refined Petroleum and Coke Natural Gas Use</v>
      </c>
      <c r="S508" s="289" t="str">
        <f t="shared" si="42"/>
        <v>//**Refined Petroleum and Coke Natural Gas Use: **</v>
      </c>
      <c r="T508" s="276" t="str">
        <f t="shared" si="43"/>
        <v>//**Refined Petroleum and Coke Natural Gas Use: **</v>
      </c>
      <c r="U508" s="305"/>
    </row>
    <row r="509" spans="1:21" s="330" customFormat="1" x14ac:dyDescent="0.35">
      <c r="A509" s="276" t="s">
        <v>2198</v>
      </c>
      <c r="B509" s="277"/>
      <c r="C509" s="190" t="s">
        <v>753</v>
      </c>
      <c r="D509" s="190" t="s">
        <v>797</v>
      </c>
      <c r="E509" s="190" t="s">
        <v>798</v>
      </c>
      <c r="F509" s="192" t="s">
        <v>2096</v>
      </c>
      <c r="G509" s="185" t="s">
        <v>810</v>
      </c>
      <c r="H509" s="182" t="s">
        <v>2138</v>
      </c>
      <c r="I509" s="185" t="s">
        <v>811</v>
      </c>
      <c r="J509" s="43">
        <v>1041</v>
      </c>
      <c r="K509" s="185" t="s">
        <v>310</v>
      </c>
      <c r="L509" s="200"/>
      <c r="M509" s="277"/>
      <c r="N509" s="210" t="s">
        <v>2196</v>
      </c>
      <c r="O509" s="210"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89" t="s">
        <v>2197</v>
      </c>
      <c r="Q509" s="289" t="s">
        <v>310</v>
      </c>
      <c r="R509" s="289" t="str">
        <f t="shared" si="41"/>
        <v>Refined Petroleum and Coke Biomass Use</v>
      </c>
      <c r="S509" s="289" t="str">
        <f t="shared" si="42"/>
        <v>//**Refined Petroleum and Coke Biomass Use: **</v>
      </c>
      <c r="T509" s="276" t="str">
        <f t="shared" si="43"/>
        <v>//**Refined Petroleum and Coke Biomass Use: **</v>
      </c>
      <c r="U509" s="305"/>
    </row>
    <row r="510" spans="1:21" s="330" customFormat="1" x14ac:dyDescent="0.35">
      <c r="A510" s="276" t="s">
        <v>2198</v>
      </c>
      <c r="B510" s="277"/>
      <c r="C510" s="190" t="s">
        <v>753</v>
      </c>
      <c r="D510" s="190" t="s">
        <v>797</v>
      </c>
      <c r="E510" s="190" t="s">
        <v>798</v>
      </c>
      <c r="F510" s="192" t="s">
        <v>2096</v>
      </c>
      <c r="G510" s="185" t="s">
        <v>812</v>
      </c>
      <c r="H510" s="182" t="s">
        <v>2138</v>
      </c>
      <c r="I510" s="185" t="s">
        <v>813</v>
      </c>
      <c r="J510" s="43">
        <v>1042</v>
      </c>
      <c r="K510" s="185" t="s">
        <v>332</v>
      </c>
      <c r="L510" s="200"/>
      <c r="M510" s="277"/>
      <c r="N510" s="210" t="s">
        <v>2196</v>
      </c>
      <c r="O510" s="210"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89" t="s">
        <v>2197</v>
      </c>
      <c r="Q510" s="289" t="s">
        <v>310</v>
      </c>
      <c r="R510" s="289" t="str">
        <f t="shared" si="41"/>
        <v>Refined Petroleum and Coke Petroleum Use</v>
      </c>
      <c r="S510" s="289" t="str">
        <f t="shared" si="42"/>
        <v>//**Refined Petroleum and Coke Petroleum Use: **</v>
      </c>
      <c r="T510" s="276" t="str">
        <f t="shared" si="43"/>
        <v/>
      </c>
      <c r="U510" s="305"/>
    </row>
    <row r="511" spans="1:21" s="330" customFormat="1" x14ac:dyDescent="0.35">
      <c r="A511" s="276" t="s">
        <v>2198</v>
      </c>
      <c r="B511" s="277"/>
      <c r="C511" s="190" t="s">
        <v>753</v>
      </c>
      <c r="D511" s="190" t="s">
        <v>797</v>
      </c>
      <c r="E511" s="190" t="s">
        <v>798</v>
      </c>
      <c r="F511" s="192" t="s">
        <v>2096</v>
      </c>
      <c r="G511" s="185" t="s">
        <v>814</v>
      </c>
      <c r="H511" s="182" t="s">
        <v>2138</v>
      </c>
      <c r="I511" s="185" t="s">
        <v>815</v>
      </c>
      <c r="J511" s="43">
        <v>1043</v>
      </c>
      <c r="K511" s="185" t="s">
        <v>332</v>
      </c>
      <c r="L511" s="200"/>
      <c r="M511" s="277"/>
      <c r="N511" s="210" t="s">
        <v>2196</v>
      </c>
      <c r="O511" s="210"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89" t="s">
        <v>2197</v>
      </c>
      <c r="Q511" s="289" t="s">
        <v>310</v>
      </c>
      <c r="R511" s="289" t="str">
        <f t="shared" si="41"/>
        <v>Refined Petroleum and Coke Purchased Heat Use</v>
      </c>
      <c r="S511" s="289" t="str">
        <f t="shared" si="42"/>
        <v>//**Refined Petroleum and Coke Purchased Heat Use: **</v>
      </c>
      <c r="T511" s="276" t="str">
        <f t="shared" si="43"/>
        <v/>
      </c>
      <c r="U511" s="305"/>
    </row>
    <row r="512" spans="1:21" s="330" customFormat="1" x14ac:dyDescent="0.35">
      <c r="A512" s="276" t="s">
        <v>2198</v>
      </c>
      <c r="B512" s="277"/>
      <c r="C512" s="190" t="s">
        <v>753</v>
      </c>
      <c r="D512" s="190" t="s">
        <v>797</v>
      </c>
      <c r="E512" s="190" t="s">
        <v>798</v>
      </c>
      <c r="F512" s="192" t="s">
        <v>2096</v>
      </c>
      <c r="G512" s="185" t="s">
        <v>816</v>
      </c>
      <c r="H512" s="182" t="s">
        <v>2138</v>
      </c>
      <c r="I512" s="185" t="s">
        <v>817</v>
      </c>
      <c r="J512" s="43">
        <v>1044</v>
      </c>
      <c r="K512" s="185" t="s">
        <v>310</v>
      </c>
      <c r="L512" s="200"/>
      <c r="M512" s="277"/>
      <c r="N512" s="210" t="s">
        <v>2196</v>
      </c>
      <c r="O512" s="210"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89" t="s">
        <v>2197</v>
      </c>
      <c r="Q512" s="289" t="s">
        <v>310</v>
      </c>
      <c r="R512" s="289" t="str">
        <f t="shared" si="41"/>
        <v>Refined Petroleum and Coke Crude Oil Use</v>
      </c>
      <c r="S512" s="289" t="str">
        <f t="shared" si="42"/>
        <v>//**Refined Petroleum and Coke Crude Oil Use: **</v>
      </c>
      <c r="T512" s="276" t="str">
        <f t="shared" si="43"/>
        <v>//**Refined Petroleum and Coke Crude Oil Use: **</v>
      </c>
      <c r="U512" s="305"/>
    </row>
    <row r="513" spans="1:21" s="330" customFormat="1" x14ac:dyDescent="0.35">
      <c r="A513" s="276" t="s">
        <v>2198</v>
      </c>
      <c r="B513" s="277"/>
      <c r="C513" s="190" t="s">
        <v>753</v>
      </c>
      <c r="D513" s="190" t="s">
        <v>797</v>
      </c>
      <c r="E513" s="190" t="s">
        <v>798</v>
      </c>
      <c r="F513" s="192" t="s">
        <v>2096</v>
      </c>
      <c r="G513" s="185" t="s">
        <v>818</v>
      </c>
      <c r="H513" s="182" t="s">
        <v>2138</v>
      </c>
      <c r="I513" s="185" t="s">
        <v>819</v>
      </c>
      <c r="J513" s="43">
        <v>1045</v>
      </c>
      <c r="K513" s="185" t="s">
        <v>332</v>
      </c>
      <c r="L513" s="200"/>
      <c r="M513" s="277"/>
      <c r="N513" s="210" t="s">
        <v>2196</v>
      </c>
      <c r="O513" s="210"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89" t="s">
        <v>2197</v>
      </c>
      <c r="Q513" s="289" t="s">
        <v>310</v>
      </c>
      <c r="R513" s="289" t="str">
        <f t="shared" si="41"/>
        <v>Refined Petroleum and Coke Heavy or Residual Fuel Oil Use</v>
      </c>
      <c r="S513" s="289" t="str">
        <f t="shared" si="42"/>
        <v>//**Refined Petroleum and Coke Heavy or Residual Fuel Oil Use: **</v>
      </c>
      <c r="T513" s="276" t="str">
        <f t="shared" si="43"/>
        <v/>
      </c>
      <c r="U513" s="305"/>
    </row>
    <row r="514" spans="1:21" s="330" customFormat="1" x14ac:dyDescent="0.35">
      <c r="A514" s="276" t="s">
        <v>2198</v>
      </c>
      <c r="B514" s="277"/>
      <c r="C514" s="190" t="s">
        <v>753</v>
      </c>
      <c r="D514" s="190" t="s">
        <v>797</v>
      </c>
      <c r="E514" s="190" t="s">
        <v>798</v>
      </c>
      <c r="F514" s="192" t="s">
        <v>2096</v>
      </c>
      <c r="G514" s="185" t="s">
        <v>820</v>
      </c>
      <c r="H514" s="182" t="s">
        <v>2138</v>
      </c>
      <c r="I514" s="185" t="s">
        <v>821</v>
      </c>
      <c r="J514" s="43">
        <v>1046</v>
      </c>
      <c r="K514" s="185" t="s">
        <v>332</v>
      </c>
      <c r="L514" s="200"/>
      <c r="M514" s="277"/>
      <c r="N514" s="210" t="s">
        <v>2196</v>
      </c>
      <c r="O514" s="210"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89" t="s">
        <v>2197</v>
      </c>
      <c r="Q514" s="289" t="s">
        <v>310</v>
      </c>
      <c r="R514" s="289" t="str">
        <f t="shared" si="41"/>
        <v>Refined Petroleum and Coke LPG Propane or Butane Use</v>
      </c>
      <c r="S514" s="289" t="str">
        <f t="shared" si="42"/>
        <v>//**Refined Petroleum and Coke LPG Propane or Butane Use: **</v>
      </c>
      <c r="T514" s="276" t="str">
        <f t="shared" si="43"/>
        <v/>
      </c>
      <c r="U514" s="305"/>
    </row>
    <row r="515" spans="1:21" s="330" customFormat="1" x14ac:dyDescent="0.35">
      <c r="A515" s="276" t="s">
        <v>2198</v>
      </c>
      <c r="B515" s="277"/>
      <c r="C515" s="190" t="s">
        <v>753</v>
      </c>
      <c r="D515" s="190" t="s">
        <v>797</v>
      </c>
      <c r="E515" s="190" t="s">
        <v>798</v>
      </c>
      <c r="F515" s="192" t="s">
        <v>2096</v>
      </c>
      <c r="G515" s="185" t="s">
        <v>822</v>
      </c>
      <c r="H515" s="182" t="s">
        <v>2138</v>
      </c>
      <c r="I515" s="185" t="s">
        <v>823</v>
      </c>
      <c r="J515" s="43">
        <v>1047</v>
      </c>
      <c r="K515" s="185" t="s">
        <v>332</v>
      </c>
      <c r="L515" s="200"/>
      <c r="M515" s="277"/>
      <c r="N515" s="210" t="s">
        <v>2196</v>
      </c>
      <c r="O515" s="210"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89" t="s">
        <v>2197</v>
      </c>
      <c r="Q515" s="289" t="s">
        <v>310</v>
      </c>
      <c r="R515" s="289" t="str">
        <f t="shared" si="41"/>
        <v>Refined Petroleum and Coke Hydrogen Use</v>
      </c>
      <c r="S515" s="289" t="str">
        <f t="shared" si="42"/>
        <v>//**Refined Petroleum and Coke Hydrogen Use: **</v>
      </c>
      <c r="T515" s="276" t="str">
        <f t="shared" si="43"/>
        <v/>
      </c>
      <c r="U515" s="305"/>
    </row>
    <row r="516" spans="1:21" s="330" customFormat="1" x14ac:dyDescent="0.35">
      <c r="A516" s="276" t="s">
        <v>2198</v>
      </c>
      <c r="B516" s="277"/>
      <c r="C516" s="190" t="s">
        <v>753</v>
      </c>
      <c r="D516" s="190" t="s">
        <v>797</v>
      </c>
      <c r="E516" s="190" t="s">
        <v>798</v>
      </c>
      <c r="F516" s="192" t="s">
        <v>2094</v>
      </c>
      <c r="G516" s="185" t="s">
        <v>799</v>
      </c>
      <c r="H516" s="182" t="s">
        <v>1825</v>
      </c>
      <c r="I516" s="185" t="s">
        <v>800</v>
      </c>
      <c r="J516" s="43">
        <v>1048</v>
      </c>
      <c r="K516" s="185" t="s">
        <v>310</v>
      </c>
      <c r="L516" s="200"/>
      <c r="M516" s="277"/>
      <c r="N516" s="210" t="s">
        <v>2196</v>
      </c>
      <c r="O516" s="210"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89" t="s">
        <v>2197</v>
      </c>
      <c r="Q516" s="289" t="s">
        <v>310</v>
      </c>
      <c r="R516" s="289" t="str">
        <f t="shared" si="41"/>
        <v>Chemicals Electricity Use</v>
      </c>
      <c r="S516" s="289" t="str">
        <f t="shared" si="42"/>
        <v>//**Chemicals Electricity Use: **</v>
      </c>
      <c r="T516" s="276" t="str">
        <f t="shared" si="43"/>
        <v>//**Chemicals Electricity Use: **</v>
      </c>
      <c r="U516" s="305"/>
    </row>
    <row r="517" spans="1:21" s="330" customFormat="1" x14ac:dyDescent="0.35">
      <c r="A517" s="276" t="s">
        <v>2198</v>
      </c>
      <c r="B517" s="277"/>
      <c r="C517" s="190" t="s">
        <v>753</v>
      </c>
      <c r="D517" s="190" t="s">
        <v>797</v>
      </c>
      <c r="E517" s="190" t="s">
        <v>798</v>
      </c>
      <c r="F517" s="192" t="s">
        <v>2094</v>
      </c>
      <c r="G517" s="185" t="s">
        <v>806</v>
      </c>
      <c r="H517" s="182" t="s">
        <v>1825</v>
      </c>
      <c r="I517" s="185" t="s">
        <v>807</v>
      </c>
      <c r="J517" s="43">
        <v>1049</v>
      </c>
      <c r="K517" s="185" t="s">
        <v>310</v>
      </c>
      <c r="L517" s="200"/>
      <c r="M517" s="277"/>
      <c r="N517" s="210" t="s">
        <v>2196</v>
      </c>
      <c r="O517" s="210"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89" t="s">
        <v>2197</v>
      </c>
      <c r="Q517" s="289" t="s">
        <v>310</v>
      </c>
      <c r="R517" s="289" t="str">
        <f t="shared" si="41"/>
        <v>Chemicals Coal Use</v>
      </c>
      <c r="S517" s="289" t="str">
        <f t="shared" si="42"/>
        <v>//**Chemicals Coal Use: **</v>
      </c>
      <c r="T517" s="276" t="str">
        <f t="shared" si="43"/>
        <v>//**Chemicals Coal Use: **</v>
      </c>
      <c r="U517" s="305"/>
    </row>
    <row r="518" spans="1:21" s="330" customFormat="1" x14ac:dyDescent="0.35">
      <c r="A518" s="276" t="s">
        <v>2198</v>
      </c>
      <c r="B518" s="277"/>
      <c r="C518" s="190" t="s">
        <v>753</v>
      </c>
      <c r="D518" s="190" t="s">
        <v>797</v>
      </c>
      <c r="E518" s="190" t="s">
        <v>798</v>
      </c>
      <c r="F518" s="192" t="s">
        <v>2094</v>
      </c>
      <c r="G518" s="185" t="s">
        <v>808</v>
      </c>
      <c r="H518" s="182" t="s">
        <v>1825</v>
      </c>
      <c r="I518" s="185" t="s">
        <v>809</v>
      </c>
      <c r="J518" s="43">
        <v>1050</v>
      </c>
      <c r="K518" s="185" t="s">
        <v>310</v>
      </c>
      <c r="L518" s="200"/>
      <c r="M518" s="277"/>
      <c r="N518" s="210" t="s">
        <v>2196</v>
      </c>
      <c r="O518" s="210"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89" t="s">
        <v>2197</v>
      </c>
      <c r="Q518" s="289" t="s">
        <v>310</v>
      </c>
      <c r="R518" s="289" t="str">
        <f t="shared" si="41"/>
        <v>Chemicals Natural Gas Use</v>
      </c>
      <c r="S518" s="289" t="str">
        <f t="shared" si="42"/>
        <v>//**Chemicals Natural Gas Use: **</v>
      </c>
      <c r="T518" s="276" t="str">
        <f t="shared" si="43"/>
        <v>//**Chemicals Natural Gas Use: **</v>
      </c>
      <c r="U518" s="305"/>
    </row>
    <row r="519" spans="1:21" s="330" customFormat="1" x14ac:dyDescent="0.35">
      <c r="A519" s="276" t="s">
        <v>2198</v>
      </c>
      <c r="B519" s="277"/>
      <c r="C519" s="190" t="s">
        <v>753</v>
      </c>
      <c r="D519" s="190" t="s">
        <v>797</v>
      </c>
      <c r="E519" s="190" t="s">
        <v>798</v>
      </c>
      <c r="F519" s="192" t="s">
        <v>2094</v>
      </c>
      <c r="G519" s="185" t="s">
        <v>810</v>
      </c>
      <c r="H519" s="182" t="s">
        <v>1825</v>
      </c>
      <c r="I519" s="185" t="s">
        <v>811</v>
      </c>
      <c r="J519" s="43">
        <v>1051</v>
      </c>
      <c r="K519" s="185" t="s">
        <v>332</v>
      </c>
      <c r="L519" s="200"/>
      <c r="M519" s="277"/>
      <c r="N519" s="210" t="s">
        <v>2196</v>
      </c>
      <c r="O519" s="210"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89" t="s">
        <v>2197</v>
      </c>
      <c r="Q519" s="289" t="s">
        <v>310</v>
      </c>
      <c r="R519" s="289" t="str">
        <f t="shared" si="41"/>
        <v>Chemicals Biomass Use</v>
      </c>
      <c r="S519" s="289" t="str">
        <f t="shared" si="42"/>
        <v>//**Chemicals Biomass Use: **</v>
      </c>
      <c r="T519" s="276" t="str">
        <f t="shared" si="43"/>
        <v/>
      </c>
      <c r="U519" s="305"/>
    </row>
    <row r="520" spans="1:21" s="330" customFormat="1" x14ac:dyDescent="0.35">
      <c r="A520" s="276" t="s">
        <v>2198</v>
      </c>
      <c r="B520" s="277"/>
      <c r="C520" s="190" t="s">
        <v>753</v>
      </c>
      <c r="D520" s="190" t="s">
        <v>797</v>
      </c>
      <c r="E520" s="190" t="s">
        <v>798</v>
      </c>
      <c r="F520" s="192" t="s">
        <v>2094</v>
      </c>
      <c r="G520" s="185" t="s">
        <v>812</v>
      </c>
      <c r="H520" s="182" t="s">
        <v>1825</v>
      </c>
      <c r="I520" s="185" t="s">
        <v>813</v>
      </c>
      <c r="J520" s="43">
        <v>1052</v>
      </c>
      <c r="K520" s="185" t="s">
        <v>310</v>
      </c>
      <c r="L520" s="200"/>
      <c r="M520" s="277"/>
      <c r="N520" s="210" t="s">
        <v>2196</v>
      </c>
      <c r="O520" s="210"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89" t="s">
        <v>2197</v>
      </c>
      <c r="Q520" s="289" t="s">
        <v>310</v>
      </c>
      <c r="R520" s="289" t="str">
        <f t="shared" si="41"/>
        <v>Chemicals Petroleum Use</v>
      </c>
      <c r="S520" s="289" t="str">
        <f t="shared" si="42"/>
        <v>//**Chemicals Petroleum Use: **</v>
      </c>
      <c r="T520" s="276" t="str">
        <f t="shared" si="43"/>
        <v>//**Chemicals Petroleum Use: **</v>
      </c>
      <c r="U520" s="305"/>
    </row>
    <row r="521" spans="1:21" s="330" customFormat="1" x14ac:dyDescent="0.35">
      <c r="A521" s="276" t="s">
        <v>2198</v>
      </c>
      <c r="B521" s="277"/>
      <c r="C521" s="190" t="s">
        <v>753</v>
      </c>
      <c r="D521" s="190" t="s">
        <v>797</v>
      </c>
      <c r="E521" s="190" t="s">
        <v>798</v>
      </c>
      <c r="F521" s="192" t="s">
        <v>2094</v>
      </c>
      <c r="G521" s="185" t="s">
        <v>814</v>
      </c>
      <c r="H521" s="182" t="s">
        <v>1825</v>
      </c>
      <c r="I521" s="185" t="s">
        <v>815</v>
      </c>
      <c r="J521" s="43">
        <v>1053</v>
      </c>
      <c r="K521" s="185" t="s">
        <v>332</v>
      </c>
      <c r="L521" s="200"/>
      <c r="M521" s="277"/>
      <c r="N521" s="210" t="s">
        <v>2196</v>
      </c>
      <c r="O521" s="210"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89" t="s">
        <v>2197</v>
      </c>
      <c r="Q521" s="289" t="s">
        <v>310</v>
      </c>
      <c r="R521" s="289" t="str">
        <f t="shared" si="41"/>
        <v>Chemicals Purchased Heat Use</v>
      </c>
      <c r="S521" s="289" t="str">
        <f t="shared" si="42"/>
        <v>//**Chemicals Purchased Heat Use: **</v>
      </c>
      <c r="T521" s="276" t="str">
        <f t="shared" si="43"/>
        <v/>
      </c>
      <c r="U521" s="305"/>
    </row>
    <row r="522" spans="1:21" s="330" customFormat="1" x14ac:dyDescent="0.35">
      <c r="A522" s="276" t="s">
        <v>2198</v>
      </c>
      <c r="B522" s="277"/>
      <c r="C522" s="190" t="s">
        <v>753</v>
      </c>
      <c r="D522" s="190" t="s">
        <v>797</v>
      </c>
      <c r="E522" s="190" t="s">
        <v>798</v>
      </c>
      <c r="F522" s="192" t="s">
        <v>2094</v>
      </c>
      <c r="G522" s="185" t="s">
        <v>816</v>
      </c>
      <c r="H522" s="182" t="s">
        <v>1825</v>
      </c>
      <c r="I522" s="185" t="s">
        <v>817</v>
      </c>
      <c r="J522" s="43">
        <v>1054</v>
      </c>
      <c r="K522" s="185" t="s">
        <v>332</v>
      </c>
      <c r="L522" s="200"/>
      <c r="M522" s="277"/>
      <c r="N522" s="210" t="s">
        <v>2196</v>
      </c>
      <c r="O522" s="210"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89" t="s">
        <v>2197</v>
      </c>
      <c r="Q522" s="289" t="s">
        <v>310</v>
      </c>
      <c r="R522" s="289" t="str">
        <f t="shared" si="41"/>
        <v>Chemicals Crude Oil Use</v>
      </c>
      <c r="S522" s="289" t="str">
        <f t="shared" si="42"/>
        <v>//**Chemicals Crude Oil Use: **</v>
      </c>
      <c r="T522" s="276" t="str">
        <f t="shared" si="43"/>
        <v/>
      </c>
      <c r="U522" s="305"/>
    </row>
    <row r="523" spans="1:21" s="330" customFormat="1" x14ac:dyDescent="0.35">
      <c r="A523" s="276" t="s">
        <v>2198</v>
      </c>
      <c r="B523" s="277"/>
      <c r="C523" s="190" t="s">
        <v>753</v>
      </c>
      <c r="D523" s="190" t="s">
        <v>797</v>
      </c>
      <c r="E523" s="190" t="s">
        <v>798</v>
      </c>
      <c r="F523" s="192" t="s">
        <v>2094</v>
      </c>
      <c r="G523" s="185" t="s">
        <v>818</v>
      </c>
      <c r="H523" s="182" t="s">
        <v>1825</v>
      </c>
      <c r="I523" s="185" t="s">
        <v>819</v>
      </c>
      <c r="J523" s="43">
        <v>1055</v>
      </c>
      <c r="K523" s="185" t="s">
        <v>310</v>
      </c>
      <c r="L523" s="200"/>
      <c r="M523" s="277"/>
      <c r="N523" s="210" t="s">
        <v>2196</v>
      </c>
      <c r="O523" s="210"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89" t="s">
        <v>2197</v>
      </c>
      <c r="Q523" s="289" t="s">
        <v>310</v>
      </c>
      <c r="R523" s="289" t="str">
        <f t="shared" si="41"/>
        <v>Chemicals Heavy or Residual Fuel Oil Use</v>
      </c>
      <c r="S523" s="289" t="str">
        <f t="shared" si="42"/>
        <v>//**Chemicals Heavy or Residual Fuel Oil Use: **</v>
      </c>
      <c r="T523" s="276" t="str">
        <f t="shared" si="43"/>
        <v>//**Chemicals Heavy or Residual Fuel Oil Use: **</v>
      </c>
      <c r="U523" s="305"/>
    </row>
    <row r="524" spans="1:21" s="330" customFormat="1" x14ac:dyDescent="0.35">
      <c r="A524" s="276" t="s">
        <v>2198</v>
      </c>
      <c r="B524" s="277"/>
      <c r="C524" s="190" t="s">
        <v>753</v>
      </c>
      <c r="D524" s="190" t="s">
        <v>797</v>
      </c>
      <c r="E524" s="190" t="s">
        <v>798</v>
      </c>
      <c r="F524" s="192" t="s">
        <v>2094</v>
      </c>
      <c r="G524" s="185" t="s">
        <v>820</v>
      </c>
      <c r="H524" s="182" t="s">
        <v>1825</v>
      </c>
      <c r="I524" s="185" t="s">
        <v>821</v>
      </c>
      <c r="J524" s="43">
        <v>1056</v>
      </c>
      <c r="K524" s="185" t="s">
        <v>310</v>
      </c>
      <c r="L524" s="200"/>
      <c r="M524" s="277"/>
      <c r="N524" s="210" t="s">
        <v>2196</v>
      </c>
      <c r="O524" s="210"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89" t="s">
        <v>2197</v>
      </c>
      <c r="Q524" s="289" t="s">
        <v>310</v>
      </c>
      <c r="R524" s="289" t="str">
        <f t="shared" si="41"/>
        <v>Chemicals LPG Propane or Butane Use</v>
      </c>
      <c r="S524" s="289" t="str">
        <f t="shared" si="42"/>
        <v>//**Chemicals LPG Propane or Butane Use: **</v>
      </c>
      <c r="T524" s="276" t="str">
        <f t="shared" si="43"/>
        <v>//**Chemicals LPG Propane or Butane Use: **</v>
      </c>
      <c r="U524" s="305"/>
    </row>
    <row r="525" spans="1:21" s="330" customFormat="1" x14ac:dyDescent="0.35">
      <c r="A525" s="276" t="s">
        <v>2198</v>
      </c>
      <c r="B525" s="277"/>
      <c r="C525" s="190" t="s">
        <v>753</v>
      </c>
      <c r="D525" s="190" t="s">
        <v>797</v>
      </c>
      <c r="E525" s="190" t="s">
        <v>798</v>
      </c>
      <c r="F525" s="192" t="s">
        <v>2094</v>
      </c>
      <c r="G525" s="185" t="s">
        <v>822</v>
      </c>
      <c r="H525" s="182" t="s">
        <v>1825</v>
      </c>
      <c r="I525" s="185" t="s">
        <v>823</v>
      </c>
      <c r="J525" s="43">
        <v>1057</v>
      </c>
      <c r="K525" s="185" t="s">
        <v>332</v>
      </c>
      <c r="L525" s="200"/>
      <c r="M525" s="277"/>
      <c r="N525" s="210" t="s">
        <v>2196</v>
      </c>
      <c r="O525" s="210"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89" t="s">
        <v>2197</v>
      </c>
      <c r="Q525" s="289" t="s">
        <v>310</v>
      </c>
      <c r="R525" s="289" t="str">
        <f t="shared" si="41"/>
        <v>Chemicals Hydrogen Use</v>
      </c>
      <c r="S525" s="289" t="str">
        <f t="shared" si="42"/>
        <v>//**Chemicals Hydrogen Use: **</v>
      </c>
      <c r="T525" s="276" t="str">
        <f t="shared" si="43"/>
        <v/>
      </c>
      <c r="U525" s="305"/>
    </row>
    <row r="526" spans="1:21" s="330" customFormat="1" x14ac:dyDescent="0.35">
      <c r="A526" s="276" t="s">
        <v>2198</v>
      </c>
      <c r="B526" s="277"/>
      <c r="C526" s="190" t="s">
        <v>753</v>
      </c>
      <c r="D526" s="190" t="s">
        <v>797</v>
      </c>
      <c r="E526" s="190" t="s">
        <v>798</v>
      </c>
      <c r="F526" s="192" t="s">
        <v>2093</v>
      </c>
      <c r="G526" s="185" t="s">
        <v>799</v>
      </c>
      <c r="H526" s="182" t="s">
        <v>2137</v>
      </c>
      <c r="I526" s="185" t="s">
        <v>800</v>
      </c>
      <c r="J526" s="43">
        <v>1058</v>
      </c>
      <c r="K526" s="185" t="s">
        <v>310</v>
      </c>
      <c r="L526" s="200"/>
      <c r="M526" s="277"/>
      <c r="N526" s="210" t="s">
        <v>2196</v>
      </c>
      <c r="O526" s="210"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89" t="s">
        <v>2197</v>
      </c>
      <c r="Q526" s="289" t="s">
        <v>310</v>
      </c>
      <c r="R526" s="289" t="str">
        <f t="shared" si="41"/>
        <v>Rubber and Plastic Products Electricity Use</v>
      </c>
      <c r="S526" s="289" t="str">
        <f t="shared" si="42"/>
        <v>//**Rubber and Plastic Products Electricity Use: **</v>
      </c>
      <c r="T526" s="276" t="str">
        <f t="shared" si="43"/>
        <v>//**Rubber and Plastic Products Electricity Use: **</v>
      </c>
      <c r="U526" s="305"/>
    </row>
    <row r="527" spans="1:21" s="330" customFormat="1" x14ac:dyDescent="0.35">
      <c r="A527" s="276" t="s">
        <v>2198</v>
      </c>
      <c r="B527" s="277"/>
      <c r="C527" s="190" t="s">
        <v>753</v>
      </c>
      <c r="D527" s="190" t="s">
        <v>797</v>
      </c>
      <c r="E527" s="190" t="s">
        <v>798</v>
      </c>
      <c r="F527" s="192" t="s">
        <v>2093</v>
      </c>
      <c r="G527" s="185" t="s">
        <v>806</v>
      </c>
      <c r="H527" s="182" t="s">
        <v>2137</v>
      </c>
      <c r="I527" s="185" t="s">
        <v>807</v>
      </c>
      <c r="J527" s="43">
        <v>1059</v>
      </c>
      <c r="K527" s="185" t="s">
        <v>310</v>
      </c>
      <c r="L527" s="200"/>
      <c r="M527" s="277"/>
      <c r="N527" s="210" t="s">
        <v>2196</v>
      </c>
      <c r="O527" s="210"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89" t="s">
        <v>2197</v>
      </c>
      <c r="Q527" s="289" t="s">
        <v>310</v>
      </c>
      <c r="R527" s="289" t="str">
        <f t="shared" si="41"/>
        <v>Rubber and Plastic Products Coal Use</v>
      </c>
      <c r="S527" s="289" t="str">
        <f t="shared" si="42"/>
        <v>//**Rubber and Plastic Products Coal Use: **</v>
      </c>
      <c r="T527" s="276" t="str">
        <f t="shared" si="43"/>
        <v>//**Rubber and Plastic Products Coal Use: **</v>
      </c>
      <c r="U527" s="305"/>
    </row>
    <row r="528" spans="1:21" s="330" customFormat="1" x14ac:dyDescent="0.35">
      <c r="A528" s="276" t="s">
        <v>2198</v>
      </c>
      <c r="B528" s="277"/>
      <c r="C528" s="190" t="s">
        <v>753</v>
      </c>
      <c r="D528" s="190" t="s">
        <v>797</v>
      </c>
      <c r="E528" s="190" t="s">
        <v>798</v>
      </c>
      <c r="F528" s="192" t="s">
        <v>2093</v>
      </c>
      <c r="G528" s="185" t="s">
        <v>808</v>
      </c>
      <c r="H528" s="182" t="s">
        <v>2137</v>
      </c>
      <c r="I528" s="185" t="s">
        <v>809</v>
      </c>
      <c r="J528" s="43">
        <v>1060</v>
      </c>
      <c r="K528" s="185" t="s">
        <v>310</v>
      </c>
      <c r="L528" s="200"/>
      <c r="M528" s="277"/>
      <c r="N528" s="210" t="s">
        <v>2196</v>
      </c>
      <c r="O528" s="210"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89" t="s">
        <v>2197</v>
      </c>
      <c r="Q528" s="289" t="s">
        <v>310</v>
      </c>
      <c r="R528" s="289" t="str">
        <f t="shared" si="41"/>
        <v>Rubber and Plastic Products Natural Gas Use</v>
      </c>
      <c r="S528" s="289" t="str">
        <f t="shared" si="42"/>
        <v>//**Rubber and Plastic Products Natural Gas Use: **</v>
      </c>
      <c r="T528" s="276" t="str">
        <f t="shared" si="43"/>
        <v>//**Rubber and Plastic Products Natural Gas Use: **</v>
      </c>
      <c r="U528" s="305"/>
    </row>
    <row r="529" spans="1:21" s="330" customFormat="1" x14ac:dyDescent="0.35">
      <c r="A529" s="276" t="s">
        <v>2198</v>
      </c>
      <c r="B529" s="277"/>
      <c r="C529" s="190" t="s">
        <v>753</v>
      </c>
      <c r="D529" s="190" t="s">
        <v>797</v>
      </c>
      <c r="E529" s="190" t="s">
        <v>798</v>
      </c>
      <c r="F529" s="192" t="s">
        <v>2093</v>
      </c>
      <c r="G529" s="185" t="s">
        <v>810</v>
      </c>
      <c r="H529" s="182" t="s">
        <v>2137</v>
      </c>
      <c r="I529" s="185" t="s">
        <v>811</v>
      </c>
      <c r="J529" s="43">
        <v>1061</v>
      </c>
      <c r="K529" s="185" t="s">
        <v>332</v>
      </c>
      <c r="L529" s="200"/>
      <c r="M529" s="277"/>
      <c r="N529" s="210" t="s">
        <v>2196</v>
      </c>
      <c r="O529" s="210"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89" t="s">
        <v>2197</v>
      </c>
      <c r="Q529" s="289" t="s">
        <v>310</v>
      </c>
      <c r="R529" s="289" t="str">
        <f t="shared" si="41"/>
        <v>Rubber and Plastic Products Biomass Use</v>
      </c>
      <c r="S529" s="289" t="str">
        <f t="shared" si="42"/>
        <v>//**Rubber and Plastic Products Biomass Use: **</v>
      </c>
      <c r="T529" s="276" t="str">
        <f t="shared" si="43"/>
        <v/>
      </c>
      <c r="U529" s="305"/>
    </row>
    <row r="530" spans="1:21" s="330" customFormat="1" x14ac:dyDescent="0.35">
      <c r="A530" s="276" t="s">
        <v>2198</v>
      </c>
      <c r="B530" s="277"/>
      <c r="C530" s="190" t="s">
        <v>753</v>
      </c>
      <c r="D530" s="190" t="s">
        <v>797</v>
      </c>
      <c r="E530" s="190" t="s">
        <v>798</v>
      </c>
      <c r="F530" s="192" t="s">
        <v>2093</v>
      </c>
      <c r="G530" s="185" t="s">
        <v>812</v>
      </c>
      <c r="H530" s="182" t="s">
        <v>2137</v>
      </c>
      <c r="I530" s="185" t="s">
        <v>813</v>
      </c>
      <c r="J530" s="43">
        <v>1062</v>
      </c>
      <c r="K530" s="185" t="s">
        <v>310</v>
      </c>
      <c r="L530" s="200"/>
      <c r="M530" s="277"/>
      <c r="N530" s="210" t="s">
        <v>2196</v>
      </c>
      <c r="O530" s="210"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89" t="s">
        <v>2197</v>
      </c>
      <c r="Q530" s="289" t="s">
        <v>310</v>
      </c>
      <c r="R530" s="289" t="str">
        <f t="shared" si="41"/>
        <v>Rubber and Plastic Products Petroleum Use</v>
      </c>
      <c r="S530" s="289" t="str">
        <f t="shared" si="42"/>
        <v>//**Rubber and Plastic Products Petroleum Use: **</v>
      </c>
      <c r="T530" s="276" t="str">
        <f t="shared" si="43"/>
        <v>//**Rubber and Plastic Products Petroleum Use: **</v>
      </c>
      <c r="U530" s="305"/>
    </row>
    <row r="531" spans="1:21" s="330" customFormat="1" x14ac:dyDescent="0.35">
      <c r="A531" s="276" t="s">
        <v>2198</v>
      </c>
      <c r="B531" s="277"/>
      <c r="C531" s="190" t="s">
        <v>753</v>
      </c>
      <c r="D531" s="190" t="s">
        <v>797</v>
      </c>
      <c r="E531" s="190" t="s">
        <v>798</v>
      </c>
      <c r="F531" s="192" t="s">
        <v>2093</v>
      </c>
      <c r="G531" s="185" t="s">
        <v>814</v>
      </c>
      <c r="H531" s="182" t="s">
        <v>2137</v>
      </c>
      <c r="I531" s="185" t="s">
        <v>815</v>
      </c>
      <c r="J531" s="43">
        <v>1063</v>
      </c>
      <c r="K531" s="185" t="s">
        <v>332</v>
      </c>
      <c r="L531" s="200"/>
      <c r="M531" s="277"/>
      <c r="N531" s="210" t="s">
        <v>2196</v>
      </c>
      <c r="O531" s="210"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89" t="s">
        <v>2197</v>
      </c>
      <c r="Q531" s="289" t="s">
        <v>310</v>
      </c>
      <c r="R531" s="289" t="str">
        <f t="shared" si="41"/>
        <v>Rubber and Plastic Products Purchased Heat Use</v>
      </c>
      <c r="S531" s="289" t="str">
        <f t="shared" si="42"/>
        <v>//**Rubber and Plastic Products Purchased Heat Use: **</v>
      </c>
      <c r="T531" s="276" t="str">
        <f t="shared" si="43"/>
        <v/>
      </c>
      <c r="U531" s="305"/>
    </row>
    <row r="532" spans="1:21" s="330" customFormat="1" x14ac:dyDescent="0.35">
      <c r="A532" s="276" t="s">
        <v>2198</v>
      </c>
      <c r="B532" s="277"/>
      <c r="C532" s="190" t="s">
        <v>753</v>
      </c>
      <c r="D532" s="190" t="s">
        <v>797</v>
      </c>
      <c r="E532" s="190" t="s">
        <v>798</v>
      </c>
      <c r="F532" s="192" t="s">
        <v>2093</v>
      </c>
      <c r="G532" s="185" t="s">
        <v>816</v>
      </c>
      <c r="H532" s="182" t="s">
        <v>2137</v>
      </c>
      <c r="I532" s="185" t="s">
        <v>817</v>
      </c>
      <c r="J532" s="43">
        <v>1064</v>
      </c>
      <c r="K532" s="185" t="s">
        <v>332</v>
      </c>
      <c r="L532" s="200"/>
      <c r="M532" s="277"/>
      <c r="N532" s="210" t="s">
        <v>2196</v>
      </c>
      <c r="O532" s="210"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89" t="s">
        <v>2197</v>
      </c>
      <c r="Q532" s="289" t="s">
        <v>310</v>
      </c>
      <c r="R532" s="289" t="str">
        <f t="shared" si="41"/>
        <v>Rubber and Plastic Products Crude Oil Use</v>
      </c>
      <c r="S532" s="289" t="str">
        <f t="shared" si="42"/>
        <v>//**Rubber and Plastic Products Crude Oil Use: **</v>
      </c>
      <c r="T532" s="276" t="str">
        <f t="shared" si="43"/>
        <v/>
      </c>
      <c r="U532" s="305"/>
    </row>
    <row r="533" spans="1:21" s="330" customFormat="1" x14ac:dyDescent="0.35">
      <c r="A533" s="276" t="s">
        <v>2198</v>
      </c>
      <c r="B533" s="277"/>
      <c r="C533" s="190" t="s">
        <v>753</v>
      </c>
      <c r="D533" s="190" t="s">
        <v>797</v>
      </c>
      <c r="E533" s="190" t="s">
        <v>798</v>
      </c>
      <c r="F533" s="192" t="s">
        <v>2093</v>
      </c>
      <c r="G533" s="185" t="s">
        <v>818</v>
      </c>
      <c r="H533" s="182" t="s">
        <v>2137</v>
      </c>
      <c r="I533" s="185" t="s">
        <v>819</v>
      </c>
      <c r="J533" s="43">
        <v>1065</v>
      </c>
      <c r="K533" s="185" t="s">
        <v>332</v>
      </c>
      <c r="L533" s="200"/>
      <c r="M533" s="277"/>
      <c r="N533" s="210" t="s">
        <v>2196</v>
      </c>
      <c r="O533" s="210"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89" t="s">
        <v>2197</v>
      </c>
      <c r="Q533" s="289" t="s">
        <v>310</v>
      </c>
      <c r="R533" s="289" t="str">
        <f t="shared" si="41"/>
        <v>Rubber and Plastic Products Heavy or Residual Fuel Oil Use</v>
      </c>
      <c r="S533" s="289" t="str">
        <f t="shared" si="42"/>
        <v>//**Rubber and Plastic Products Heavy or Residual Fuel Oil Use: **</v>
      </c>
      <c r="T533" s="276" t="str">
        <f t="shared" si="43"/>
        <v/>
      </c>
      <c r="U533" s="305"/>
    </row>
    <row r="534" spans="1:21" s="330" customFormat="1" x14ac:dyDescent="0.35">
      <c r="A534" s="276" t="s">
        <v>2198</v>
      </c>
      <c r="B534" s="277"/>
      <c r="C534" s="190" t="s">
        <v>753</v>
      </c>
      <c r="D534" s="190" t="s">
        <v>797</v>
      </c>
      <c r="E534" s="190" t="s">
        <v>798</v>
      </c>
      <c r="F534" s="192" t="s">
        <v>2093</v>
      </c>
      <c r="G534" s="185" t="s">
        <v>820</v>
      </c>
      <c r="H534" s="182" t="s">
        <v>2137</v>
      </c>
      <c r="I534" s="185" t="s">
        <v>821</v>
      </c>
      <c r="J534" s="43">
        <v>1066</v>
      </c>
      <c r="K534" s="185" t="s">
        <v>310</v>
      </c>
      <c r="L534" s="200"/>
      <c r="M534" s="277"/>
      <c r="N534" s="210" t="s">
        <v>2196</v>
      </c>
      <c r="O534" s="210"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89" t="s">
        <v>2197</v>
      </c>
      <c r="Q534" s="289" t="s">
        <v>310</v>
      </c>
      <c r="R534" s="289" t="str">
        <f t="shared" si="41"/>
        <v>Rubber and Plastic Products LPG Propane or Butane Use</v>
      </c>
      <c r="S534" s="289" t="str">
        <f t="shared" si="42"/>
        <v>//**Rubber and Plastic Products LPG Propane or Butane Use: **</v>
      </c>
      <c r="T534" s="276" t="str">
        <f t="shared" si="43"/>
        <v>//**Rubber and Plastic Products LPG Propane or Butane Use: **</v>
      </c>
      <c r="U534" s="305"/>
    </row>
    <row r="535" spans="1:21" s="330" customFormat="1" x14ac:dyDescent="0.35">
      <c r="A535" s="276" t="s">
        <v>2198</v>
      </c>
      <c r="B535" s="277"/>
      <c r="C535" s="190" t="s">
        <v>753</v>
      </c>
      <c r="D535" s="190" t="s">
        <v>797</v>
      </c>
      <c r="E535" s="190" t="s">
        <v>798</v>
      </c>
      <c r="F535" s="192" t="s">
        <v>2093</v>
      </c>
      <c r="G535" s="185" t="s">
        <v>822</v>
      </c>
      <c r="H535" s="182" t="s">
        <v>2137</v>
      </c>
      <c r="I535" s="185" t="s">
        <v>823</v>
      </c>
      <c r="J535" s="43">
        <v>1067</v>
      </c>
      <c r="K535" s="185" t="s">
        <v>332</v>
      </c>
      <c r="L535" s="200"/>
      <c r="M535" s="277"/>
      <c r="N535" s="210" t="s">
        <v>2196</v>
      </c>
      <c r="O535" s="210"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89" t="s">
        <v>2197</v>
      </c>
      <c r="Q535" s="289" t="s">
        <v>310</v>
      </c>
      <c r="R535" s="289" t="str">
        <f t="shared" si="41"/>
        <v>Rubber and Plastic Products Hydrogen Use</v>
      </c>
      <c r="S535" s="289" t="str">
        <f t="shared" si="42"/>
        <v>//**Rubber and Plastic Products Hydrogen Use: **</v>
      </c>
      <c r="T535" s="276" t="str">
        <f t="shared" si="43"/>
        <v/>
      </c>
      <c r="U535" s="305"/>
    </row>
    <row r="536" spans="1:21" s="330" customFormat="1" x14ac:dyDescent="0.35">
      <c r="A536" s="276" t="s">
        <v>2198</v>
      </c>
      <c r="B536" s="277"/>
      <c r="C536" s="190" t="s">
        <v>753</v>
      </c>
      <c r="D536" s="190" t="s">
        <v>797</v>
      </c>
      <c r="E536" s="190" t="s">
        <v>798</v>
      </c>
      <c r="F536" s="192" t="s">
        <v>2091</v>
      </c>
      <c r="G536" s="185" t="s">
        <v>799</v>
      </c>
      <c r="H536" s="182" t="s">
        <v>2136</v>
      </c>
      <c r="I536" s="185" t="s">
        <v>800</v>
      </c>
      <c r="J536" s="43">
        <v>1068</v>
      </c>
      <c r="K536" s="185" t="s">
        <v>310</v>
      </c>
      <c r="L536" s="200"/>
      <c r="M536" s="277"/>
      <c r="N536" s="210" t="s">
        <v>2196</v>
      </c>
      <c r="O536" s="210"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89" t="s">
        <v>2197</v>
      </c>
      <c r="Q536" s="289" t="s">
        <v>310</v>
      </c>
      <c r="R536" s="289" t="str">
        <f t="shared" si="41"/>
        <v>Glass and Glass Products Electricity Use</v>
      </c>
      <c r="S536" s="289" t="str">
        <f t="shared" si="42"/>
        <v>//**Glass and Glass Products Electricity Use: **</v>
      </c>
      <c r="T536" s="276" t="str">
        <f t="shared" si="43"/>
        <v>//**Glass and Glass Products Electricity Use: **</v>
      </c>
      <c r="U536" s="305"/>
    </row>
    <row r="537" spans="1:21" s="330" customFormat="1" x14ac:dyDescent="0.35">
      <c r="A537" s="276" t="s">
        <v>2198</v>
      </c>
      <c r="B537" s="277"/>
      <c r="C537" s="190" t="s">
        <v>753</v>
      </c>
      <c r="D537" s="190" t="s">
        <v>797</v>
      </c>
      <c r="E537" s="190" t="s">
        <v>798</v>
      </c>
      <c r="F537" s="192" t="s">
        <v>2091</v>
      </c>
      <c r="G537" s="185" t="s">
        <v>806</v>
      </c>
      <c r="H537" s="182" t="s">
        <v>2136</v>
      </c>
      <c r="I537" s="185" t="s">
        <v>807</v>
      </c>
      <c r="J537" s="43">
        <v>1069</v>
      </c>
      <c r="K537" s="185" t="s">
        <v>332</v>
      </c>
      <c r="L537" s="200"/>
      <c r="M537" s="277"/>
      <c r="N537" s="210" t="s">
        <v>2196</v>
      </c>
      <c r="O537" s="210"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89" t="s">
        <v>2197</v>
      </c>
      <c r="Q537" s="289" t="s">
        <v>310</v>
      </c>
      <c r="R537" s="289" t="str">
        <f t="shared" si="41"/>
        <v>Glass and Glass Products Coal Use</v>
      </c>
      <c r="S537" s="289" t="str">
        <f t="shared" si="42"/>
        <v>//**Glass and Glass Products Coal Use: **</v>
      </c>
      <c r="T537" s="276" t="str">
        <f t="shared" si="43"/>
        <v/>
      </c>
      <c r="U537" s="305"/>
    </row>
    <row r="538" spans="1:21" s="330" customFormat="1" x14ac:dyDescent="0.35">
      <c r="A538" s="276" t="s">
        <v>2198</v>
      </c>
      <c r="B538" s="277"/>
      <c r="C538" s="190" t="s">
        <v>753</v>
      </c>
      <c r="D538" s="190" t="s">
        <v>797</v>
      </c>
      <c r="E538" s="190" t="s">
        <v>798</v>
      </c>
      <c r="F538" s="192" t="s">
        <v>2091</v>
      </c>
      <c r="G538" s="185" t="s">
        <v>808</v>
      </c>
      <c r="H538" s="182" t="s">
        <v>2136</v>
      </c>
      <c r="I538" s="185" t="s">
        <v>809</v>
      </c>
      <c r="J538" s="43">
        <v>1070</v>
      </c>
      <c r="K538" s="185" t="s">
        <v>310</v>
      </c>
      <c r="L538" s="200"/>
      <c r="M538" s="277"/>
      <c r="N538" s="210" t="s">
        <v>2196</v>
      </c>
      <c r="O538" s="210"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89" t="s">
        <v>2197</v>
      </c>
      <c r="Q538" s="289" t="s">
        <v>310</v>
      </c>
      <c r="R538" s="289" t="str">
        <f t="shared" si="41"/>
        <v>Glass and Glass Products Natural Gas Use</v>
      </c>
      <c r="S538" s="289" t="str">
        <f t="shared" si="42"/>
        <v>//**Glass and Glass Products Natural Gas Use: **</v>
      </c>
      <c r="T538" s="276" t="str">
        <f t="shared" si="43"/>
        <v>//**Glass and Glass Products Natural Gas Use: **</v>
      </c>
      <c r="U538" s="305"/>
    </row>
    <row r="539" spans="1:21" s="330" customFormat="1" x14ac:dyDescent="0.35">
      <c r="A539" s="276" t="s">
        <v>2198</v>
      </c>
      <c r="B539" s="277"/>
      <c r="C539" s="190" t="s">
        <v>753</v>
      </c>
      <c r="D539" s="190" t="s">
        <v>797</v>
      </c>
      <c r="E539" s="190" t="s">
        <v>798</v>
      </c>
      <c r="F539" s="192" t="s">
        <v>2091</v>
      </c>
      <c r="G539" s="185" t="s">
        <v>810</v>
      </c>
      <c r="H539" s="182" t="s">
        <v>2136</v>
      </c>
      <c r="I539" s="185" t="s">
        <v>811</v>
      </c>
      <c r="J539" s="43">
        <v>1071</v>
      </c>
      <c r="K539" s="185" t="s">
        <v>332</v>
      </c>
      <c r="L539" s="200"/>
      <c r="M539" s="277"/>
      <c r="N539" s="210" t="s">
        <v>2196</v>
      </c>
      <c r="O539" s="210"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89" t="s">
        <v>2197</v>
      </c>
      <c r="Q539" s="289" t="s">
        <v>310</v>
      </c>
      <c r="R539" s="289" t="str">
        <f t="shared" si="41"/>
        <v>Glass and Glass Products Biomass Use</v>
      </c>
      <c r="S539" s="289" t="str">
        <f t="shared" si="42"/>
        <v>//**Glass and Glass Products Biomass Use: **</v>
      </c>
      <c r="T539" s="276" t="str">
        <f t="shared" si="43"/>
        <v/>
      </c>
      <c r="U539" s="305"/>
    </row>
    <row r="540" spans="1:21" s="330" customFormat="1" x14ac:dyDescent="0.35">
      <c r="A540" s="276" t="s">
        <v>2198</v>
      </c>
      <c r="B540" s="277"/>
      <c r="C540" s="190" t="s">
        <v>753</v>
      </c>
      <c r="D540" s="190" t="s">
        <v>797</v>
      </c>
      <c r="E540" s="190" t="s">
        <v>798</v>
      </c>
      <c r="F540" s="192" t="s">
        <v>2091</v>
      </c>
      <c r="G540" s="185" t="s">
        <v>812</v>
      </c>
      <c r="H540" s="182" t="s">
        <v>2136</v>
      </c>
      <c r="I540" s="185" t="s">
        <v>813</v>
      </c>
      <c r="J540" s="43">
        <v>1072</v>
      </c>
      <c r="K540" s="185" t="s">
        <v>310</v>
      </c>
      <c r="L540" s="200"/>
      <c r="M540" s="277"/>
      <c r="N540" s="210" t="s">
        <v>2196</v>
      </c>
      <c r="O540" s="210"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89" t="s">
        <v>2197</v>
      </c>
      <c r="Q540" s="289" t="s">
        <v>310</v>
      </c>
      <c r="R540" s="289" t="str">
        <f t="shared" si="41"/>
        <v>Glass and Glass Products Petroleum Use</v>
      </c>
      <c r="S540" s="289" t="str">
        <f t="shared" si="42"/>
        <v>//**Glass and Glass Products Petroleum Use: **</v>
      </c>
      <c r="T540" s="276" t="str">
        <f t="shared" si="43"/>
        <v>//**Glass and Glass Products Petroleum Use: **</v>
      </c>
      <c r="U540" s="305"/>
    </row>
    <row r="541" spans="1:21" s="330" customFormat="1" x14ac:dyDescent="0.35">
      <c r="A541" s="276" t="s">
        <v>2198</v>
      </c>
      <c r="B541" s="277"/>
      <c r="C541" s="190" t="s">
        <v>753</v>
      </c>
      <c r="D541" s="190" t="s">
        <v>797</v>
      </c>
      <c r="E541" s="190" t="s">
        <v>798</v>
      </c>
      <c r="F541" s="192" t="s">
        <v>2091</v>
      </c>
      <c r="G541" s="185" t="s">
        <v>814</v>
      </c>
      <c r="H541" s="182" t="s">
        <v>2136</v>
      </c>
      <c r="I541" s="185" t="s">
        <v>815</v>
      </c>
      <c r="J541" s="43">
        <v>1073</v>
      </c>
      <c r="K541" s="185" t="s">
        <v>332</v>
      </c>
      <c r="L541" s="200"/>
      <c r="M541" s="277"/>
      <c r="N541" s="210" t="s">
        <v>2196</v>
      </c>
      <c r="O541" s="210"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89" t="s">
        <v>2197</v>
      </c>
      <c r="Q541" s="289" t="s">
        <v>310</v>
      </c>
      <c r="R541" s="289" t="str">
        <f t="shared" si="41"/>
        <v>Glass and Glass Products Purchased Heat Use</v>
      </c>
      <c r="S541" s="289" t="str">
        <f t="shared" si="42"/>
        <v>//**Glass and Glass Products Purchased Heat Use: **</v>
      </c>
      <c r="T541" s="276" t="str">
        <f t="shared" si="43"/>
        <v/>
      </c>
      <c r="U541" s="305"/>
    </row>
    <row r="542" spans="1:21" s="330" customFormat="1" x14ac:dyDescent="0.35">
      <c r="A542" s="276" t="s">
        <v>2198</v>
      </c>
      <c r="B542" s="277"/>
      <c r="C542" s="190" t="s">
        <v>753</v>
      </c>
      <c r="D542" s="190" t="s">
        <v>797</v>
      </c>
      <c r="E542" s="190" t="s">
        <v>798</v>
      </c>
      <c r="F542" s="192" t="s">
        <v>2091</v>
      </c>
      <c r="G542" s="185" t="s">
        <v>816</v>
      </c>
      <c r="H542" s="182" t="s">
        <v>2136</v>
      </c>
      <c r="I542" s="185" t="s">
        <v>817</v>
      </c>
      <c r="J542" s="43">
        <v>1074</v>
      </c>
      <c r="K542" s="185" t="s">
        <v>332</v>
      </c>
      <c r="L542" s="200"/>
      <c r="M542" s="277"/>
      <c r="N542" s="210" t="s">
        <v>2196</v>
      </c>
      <c r="O542" s="210"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89" t="s">
        <v>2197</v>
      </c>
      <c r="Q542" s="289" t="s">
        <v>310</v>
      </c>
      <c r="R542" s="289" t="str">
        <f t="shared" si="41"/>
        <v>Glass and Glass Products Crude Oil Use</v>
      </c>
      <c r="S542" s="289" t="str">
        <f t="shared" si="42"/>
        <v>//**Glass and Glass Products Crude Oil Use: **</v>
      </c>
      <c r="T542" s="276" t="str">
        <f t="shared" si="43"/>
        <v/>
      </c>
      <c r="U542" s="305"/>
    </row>
    <row r="543" spans="1:21" s="330" customFormat="1" x14ac:dyDescent="0.35">
      <c r="A543" s="276" t="s">
        <v>2198</v>
      </c>
      <c r="B543" s="277"/>
      <c r="C543" s="190" t="s">
        <v>753</v>
      </c>
      <c r="D543" s="190" t="s">
        <v>797</v>
      </c>
      <c r="E543" s="190" t="s">
        <v>798</v>
      </c>
      <c r="F543" s="192" t="s">
        <v>2091</v>
      </c>
      <c r="G543" s="185" t="s">
        <v>818</v>
      </c>
      <c r="H543" s="182" t="s">
        <v>2136</v>
      </c>
      <c r="I543" s="185" t="s">
        <v>819</v>
      </c>
      <c r="J543" s="43">
        <v>1075</v>
      </c>
      <c r="K543" s="185" t="s">
        <v>332</v>
      </c>
      <c r="L543" s="200"/>
      <c r="M543" s="277"/>
      <c r="N543" s="210" t="s">
        <v>2196</v>
      </c>
      <c r="O543" s="210"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89" t="s">
        <v>2197</v>
      </c>
      <c r="Q543" s="289" t="s">
        <v>310</v>
      </c>
      <c r="R543" s="289" t="str">
        <f t="shared" si="41"/>
        <v>Glass and Glass Products Heavy or Residual Fuel Oil Use</v>
      </c>
      <c r="S543" s="289" t="str">
        <f t="shared" si="42"/>
        <v>//**Glass and Glass Products Heavy or Residual Fuel Oil Use: **</v>
      </c>
      <c r="T543" s="276" t="str">
        <f t="shared" si="43"/>
        <v/>
      </c>
      <c r="U543" s="305"/>
    </row>
    <row r="544" spans="1:21" s="330" customFormat="1" x14ac:dyDescent="0.35">
      <c r="A544" s="276" t="s">
        <v>2198</v>
      </c>
      <c r="B544" s="277"/>
      <c r="C544" s="190" t="s">
        <v>753</v>
      </c>
      <c r="D544" s="190" t="s">
        <v>797</v>
      </c>
      <c r="E544" s="190" t="s">
        <v>798</v>
      </c>
      <c r="F544" s="192" t="s">
        <v>2091</v>
      </c>
      <c r="G544" s="185" t="s">
        <v>820</v>
      </c>
      <c r="H544" s="182" t="s">
        <v>2136</v>
      </c>
      <c r="I544" s="185" t="s">
        <v>821</v>
      </c>
      <c r="J544" s="43">
        <v>1076</v>
      </c>
      <c r="K544" s="185" t="s">
        <v>310</v>
      </c>
      <c r="L544" s="200"/>
      <c r="M544" s="277"/>
      <c r="N544" s="210" t="s">
        <v>2196</v>
      </c>
      <c r="O544" s="210"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89" t="s">
        <v>2197</v>
      </c>
      <c r="Q544" s="289" t="s">
        <v>310</v>
      </c>
      <c r="R544" s="289" t="str">
        <f t="shared" si="41"/>
        <v>Glass and Glass Products LPG Propane or Butane Use</v>
      </c>
      <c r="S544" s="289" t="str">
        <f t="shared" si="42"/>
        <v>//**Glass and Glass Products LPG Propane or Butane Use: **</v>
      </c>
      <c r="T544" s="276" t="str">
        <f t="shared" si="43"/>
        <v>//**Glass and Glass Products LPG Propane or Butane Use: **</v>
      </c>
      <c r="U544" s="305"/>
    </row>
    <row r="545" spans="1:21" s="330" customFormat="1" x14ac:dyDescent="0.35">
      <c r="A545" s="276" t="s">
        <v>2198</v>
      </c>
      <c r="B545" s="277"/>
      <c r="C545" s="190" t="s">
        <v>753</v>
      </c>
      <c r="D545" s="190" t="s">
        <v>797</v>
      </c>
      <c r="E545" s="190" t="s">
        <v>798</v>
      </c>
      <c r="F545" s="192" t="s">
        <v>2091</v>
      </c>
      <c r="G545" s="185" t="s">
        <v>822</v>
      </c>
      <c r="H545" s="182" t="s">
        <v>2136</v>
      </c>
      <c r="I545" s="185" t="s">
        <v>823</v>
      </c>
      <c r="J545" s="43">
        <v>1077</v>
      </c>
      <c r="K545" s="185" t="s">
        <v>332</v>
      </c>
      <c r="L545" s="200"/>
      <c r="M545" s="277"/>
      <c r="N545" s="210" t="s">
        <v>2196</v>
      </c>
      <c r="O545" s="210"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89" t="s">
        <v>2197</v>
      </c>
      <c r="Q545" s="289" t="s">
        <v>310</v>
      </c>
      <c r="R545" s="289" t="str">
        <f t="shared" si="41"/>
        <v>Glass and Glass Products Hydrogen Use</v>
      </c>
      <c r="S545" s="289" t="str">
        <f t="shared" si="42"/>
        <v>//**Glass and Glass Products Hydrogen Use: **</v>
      </c>
      <c r="T545" s="276" t="str">
        <f t="shared" si="43"/>
        <v/>
      </c>
      <c r="U545" s="305"/>
    </row>
    <row r="546" spans="1:21" s="330" customFormat="1" x14ac:dyDescent="0.35">
      <c r="A546" s="276" t="s">
        <v>2198</v>
      </c>
      <c r="B546" s="277"/>
      <c r="C546" s="190" t="s">
        <v>753</v>
      </c>
      <c r="D546" s="190" t="s">
        <v>797</v>
      </c>
      <c r="E546" s="190" t="s">
        <v>798</v>
      </c>
      <c r="F546" s="192" t="s">
        <v>2089</v>
      </c>
      <c r="G546" s="185" t="s">
        <v>799</v>
      </c>
      <c r="H546" s="182" t="s">
        <v>2135</v>
      </c>
      <c r="I546" s="185" t="s">
        <v>800</v>
      </c>
      <c r="J546" s="43">
        <v>1078</v>
      </c>
      <c r="K546" s="185" t="s">
        <v>310</v>
      </c>
      <c r="L546" s="200"/>
      <c r="M546" s="277"/>
      <c r="N546" s="210" t="s">
        <v>2196</v>
      </c>
      <c r="O546" s="210"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89" t="s">
        <v>2197</v>
      </c>
      <c r="Q546" s="289" t="s">
        <v>310</v>
      </c>
      <c r="R546" s="289" t="str">
        <f t="shared" si="41"/>
        <v>Cement and Other Nonmetallic Minerals Electricity Use</v>
      </c>
      <c r="S546" s="289" t="str">
        <f t="shared" si="42"/>
        <v>//**Cement and Other Nonmetallic Minerals Electricity Use: **</v>
      </c>
      <c r="T546" s="276" t="str">
        <f t="shared" si="43"/>
        <v>//**Cement and Other Nonmetallic Minerals Electricity Use: **</v>
      </c>
      <c r="U546" s="305"/>
    </row>
    <row r="547" spans="1:21" s="330" customFormat="1" x14ac:dyDescent="0.35">
      <c r="A547" s="276" t="s">
        <v>2198</v>
      </c>
      <c r="B547" s="277"/>
      <c r="C547" s="190" t="s">
        <v>753</v>
      </c>
      <c r="D547" s="190" t="s">
        <v>797</v>
      </c>
      <c r="E547" s="190" t="s">
        <v>798</v>
      </c>
      <c r="F547" s="192" t="s">
        <v>2089</v>
      </c>
      <c r="G547" s="185" t="s">
        <v>806</v>
      </c>
      <c r="H547" s="182" t="s">
        <v>2135</v>
      </c>
      <c r="I547" s="185" t="s">
        <v>807</v>
      </c>
      <c r="J547" s="43">
        <v>1079</v>
      </c>
      <c r="K547" s="185" t="s">
        <v>310</v>
      </c>
      <c r="L547" s="200"/>
      <c r="M547" s="277"/>
      <c r="N547" s="210" t="s">
        <v>2196</v>
      </c>
      <c r="O547" s="210"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89" t="s">
        <v>2197</v>
      </c>
      <c r="Q547" s="289" t="s">
        <v>310</v>
      </c>
      <c r="R547" s="289" t="str">
        <f t="shared" si="41"/>
        <v>Cement and Other Nonmetallic Minerals Coal Use</v>
      </c>
      <c r="S547" s="289" t="str">
        <f t="shared" si="42"/>
        <v>//**Cement and Other Nonmetallic Minerals Coal Use: **</v>
      </c>
      <c r="T547" s="276" t="str">
        <f t="shared" si="43"/>
        <v>//**Cement and Other Nonmetallic Minerals Coal Use: **</v>
      </c>
      <c r="U547" s="305"/>
    </row>
    <row r="548" spans="1:21" s="330" customFormat="1" x14ac:dyDescent="0.35">
      <c r="A548" s="276" t="s">
        <v>2198</v>
      </c>
      <c r="B548" s="277"/>
      <c r="C548" s="190" t="s">
        <v>753</v>
      </c>
      <c r="D548" s="190" t="s">
        <v>797</v>
      </c>
      <c r="E548" s="190" t="s">
        <v>798</v>
      </c>
      <c r="F548" s="192" t="s">
        <v>2089</v>
      </c>
      <c r="G548" s="185" t="s">
        <v>808</v>
      </c>
      <c r="H548" s="182" t="s">
        <v>2135</v>
      </c>
      <c r="I548" s="185" t="s">
        <v>809</v>
      </c>
      <c r="J548" s="43">
        <v>1080</v>
      </c>
      <c r="K548" s="185" t="s">
        <v>310</v>
      </c>
      <c r="L548" s="200"/>
      <c r="M548" s="277"/>
      <c r="N548" s="210" t="s">
        <v>2196</v>
      </c>
      <c r="O548" s="210"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89" t="s">
        <v>2197</v>
      </c>
      <c r="Q548" s="289" t="s">
        <v>310</v>
      </c>
      <c r="R548" s="289" t="str">
        <f t="shared" si="41"/>
        <v>Cement and Other Nonmetallic Minerals Natural Gas Use</v>
      </c>
      <c r="S548" s="289" t="str">
        <f t="shared" si="42"/>
        <v>//**Cement and Other Nonmetallic Minerals Natural Gas Use: **</v>
      </c>
      <c r="T548" s="276" t="str">
        <f t="shared" si="43"/>
        <v>//**Cement and Other Nonmetallic Minerals Natural Gas Use: **</v>
      </c>
      <c r="U548" s="305"/>
    </row>
    <row r="549" spans="1:21" s="330" customFormat="1" x14ac:dyDescent="0.35">
      <c r="A549" s="276" t="s">
        <v>2198</v>
      </c>
      <c r="B549" s="277"/>
      <c r="C549" s="190" t="s">
        <v>753</v>
      </c>
      <c r="D549" s="190" t="s">
        <v>797</v>
      </c>
      <c r="E549" s="190" t="s">
        <v>798</v>
      </c>
      <c r="F549" s="192" t="s">
        <v>2089</v>
      </c>
      <c r="G549" s="185" t="s">
        <v>810</v>
      </c>
      <c r="H549" s="182" t="s">
        <v>2135</v>
      </c>
      <c r="I549" s="185" t="s">
        <v>811</v>
      </c>
      <c r="J549" s="43">
        <v>1081</v>
      </c>
      <c r="K549" s="185" t="s">
        <v>332</v>
      </c>
      <c r="L549" s="200"/>
      <c r="M549" s="277"/>
      <c r="N549" s="210" t="s">
        <v>2196</v>
      </c>
      <c r="O549" s="210"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89" t="s">
        <v>2197</v>
      </c>
      <c r="Q549" s="289" t="s">
        <v>310</v>
      </c>
      <c r="R549" s="289" t="str">
        <f t="shared" si="41"/>
        <v>Cement and Other Nonmetallic Minerals Biomass Use</v>
      </c>
      <c r="S549" s="289" t="str">
        <f t="shared" si="42"/>
        <v>//**Cement and Other Nonmetallic Minerals Biomass Use: **</v>
      </c>
      <c r="T549" s="276" t="str">
        <f t="shared" si="43"/>
        <v/>
      </c>
      <c r="U549" s="305"/>
    </row>
    <row r="550" spans="1:21" s="330" customFormat="1" x14ac:dyDescent="0.35">
      <c r="A550" s="276" t="s">
        <v>2198</v>
      </c>
      <c r="B550" s="277"/>
      <c r="C550" s="190" t="s">
        <v>753</v>
      </c>
      <c r="D550" s="190" t="s">
        <v>797</v>
      </c>
      <c r="E550" s="190" t="s">
        <v>798</v>
      </c>
      <c r="F550" s="192" t="s">
        <v>2089</v>
      </c>
      <c r="G550" s="185" t="s">
        <v>812</v>
      </c>
      <c r="H550" s="182" t="s">
        <v>2135</v>
      </c>
      <c r="I550" s="185" t="s">
        <v>813</v>
      </c>
      <c r="J550" s="43">
        <v>1082</v>
      </c>
      <c r="K550" s="185" t="s">
        <v>310</v>
      </c>
      <c r="L550" s="200"/>
      <c r="M550" s="277"/>
      <c r="N550" s="210" t="s">
        <v>2196</v>
      </c>
      <c r="O550" s="210"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89" t="s">
        <v>2197</v>
      </c>
      <c r="Q550" s="289" t="s">
        <v>310</v>
      </c>
      <c r="R550" s="289" t="str">
        <f t="shared" si="41"/>
        <v>Cement and Other Nonmetallic Minerals Petroleum Use</v>
      </c>
      <c r="S550" s="289" t="str">
        <f t="shared" si="42"/>
        <v>//**Cement and Other Nonmetallic Minerals Petroleum Use: **</v>
      </c>
      <c r="T550" s="276" t="str">
        <f t="shared" si="43"/>
        <v>//**Cement and Other Nonmetallic Minerals Petroleum Use: **</v>
      </c>
      <c r="U550" s="305"/>
    </row>
    <row r="551" spans="1:21" s="330" customFormat="1" x14ac:dyDescent="0.35">
      <c r="A551" s="276" t="s">
        <v>2198</v>
      </c>
      <c r="B551" s="277"/>
      <c r="C551" s="190" t="s">
        <v>753</v>
      </c>
      <c r="D551" s="190" t="s">
        <v>797</v>
      </c>
      <c r="E551" s="190" t="s">
        <v>798</v>
      </c>
      <c r="F551" s="192" t="s">
        <v>2089</v>
      </c>
      <c r="G551" s="185" t="s">
        <v>814</v>
      </c>
      <c r="H551" s="182" t="s">
        <v>2135</v>
      </c>
      <c r="I551" s="185" t="s">
        <v>815</v>
      </c>
      <c r="J551" s="43">
        <v>1083</v>
      </c>
      <c r="K551" s="185" t="s">
        <v>332</v>
      </c>
      <c r="L551" s="200"/>
      <c r="M551" s="277"/>
      <c r="N551" s="210" t="s">
        <v>2196</v>
      </c>
      <c r="O551" s="210"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89" t="s">
        <v>2197</v>
      </c>
      <c r="Q551" s="289" t="s">
        <v>310</v>
      </c>
      <c r="R551" s="289" t="str">
        <f t="shared" si="41"/>
        <v>Cement and Other Nonmetallic Minerals Purchased Heat Use</v>
      </c>
      <c r="S551" s="289" t="str">
        <f t="shared" si="42"/>
        <v>//**Cement and Other Nonmetallic Minerals Purchased Heat Use: **</v>
      </c>
      <c r="T551" s="276" t="str">
        <f t="shared" si="43"/>
        <v/>
      </c>
      <c r="U551" s="305"/>
    </row>
    <row r="552" spans="1:21" s="330" customFormat="1" x14ac:dyDescent="0.35">
      <c r="A552" s="276" t="s">
        <v>2198</v>
      </c>
      <c r="B552" s="277"/>
      <c r="C552" s="190" t="s">
        <v>753</v>
      </c>
      <c r="D552" s="190" t="s">
        <v>797</v>
      </c>
      <c r="E552" s="190" t="s">
        <v>798</v>
      </c>
      <c r="F552" s="192" t="s">
        <v>2089</v>
      </c>
      <c r="G552" s="185" t="s">
        <v>816</v>
      </c>
      <c r="H552" s="182" t="s">
        <v>2135</v>
      </c>
      <c r="I552" s="185" t="s">
        <v>817</v>
      </c>
      <c r="J552" s="43">
        <v>1084</v>
      </c>
      <c r="K552" s="185" t="s">
        <v>332</v>
      </c>
      <c r="L552" s="200"/>
      <c r="M552" s="277"/>
      <c r="N552" s="210" t="s">
        <v>2196</v>
      </c>
      <c r="O552" s="210"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89" t="s">
        <v>2197</v>
      </c>
      <c r="Q552" s="289" t="s">
        <v>310</v>
      </c>
      <c r="R552" s="289" t="str">
        <f t="shared" si="41"/>
        <v>Cement and Other Nonmetallic Minerals Crude Oil Use</v>
      </c>
      <c r="S552" s="289" t="str">
        <f t="shared" si="42"/>
        <v>//**Cement and Other Nonmetallic Minerals Crude Oil Use: **</v>
      </c>
      <c r="T552" s="276" t="str">
        <f t="shared" si="43"/>
        <v/>
      </c>
      <c r="U552" s="305"/>
    </row>
    <row r="553" spans="1:21" s="330" customFormat="1" x14ac:dyDescent="0.35">
      <c r="A553" s="276" t="s">
        <v>2198</v>
      </c>
      <c r="B553" s="277"/>
      <c r="C553" s="190" t="s">
        <v>753</v>
      </c>
      <c r="D553" s="190" t="s">
        <v>797</v>
      </c>
      <c r="E553" s="190" t="s">
        <v>798</v>
      </c>
      <c r="F553" s="192" t="s">
        <v>2089</v>
      </c>
      <c r="G553" s="185" t="s">
        <v>818</v>
      </c>
      <c r="H553" s="182" t="s">
        <v>2135</v>
      </c>
      <c r="I553" s="185" t="s">
        <v>819</v>
      </c>
      <c r="J553" s="43">
        <v>1085</v>
      </c>
      <c r="K553" s="185" t="s">
        <v>310</v>
      </c>
      <c r="L553" s="200"/>
      <c r="M553" s="277"/>
      <c r="N553" s="210" t="s">
        <v>2196</v>
      </c>
      <c r="O553" s="210"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89" t="s">
        <v>2197</v>
      </c>
      <c r="Q553" s="289" t="s">
        <v>310</v>
      </c>
      <c r="R553" s="289" t="str">
        <f t="shared" si="41"/>
        <v>Cement and Other Nonmetallic Minerals Heavy or Residual Fuel Oil Use</v>
      </c>
      <c r="S553" s="289" t="str">
        <f t="shared" si="42"/>
        <v>//**Cement and Other Nonmetallic Minerals Heavy or Residual Fuel Oil Use: **</v>
      </c>
      <c r="T553" s="276" t="str">
        <f t="shared" si="43"/>
        <v>//**Cement and Other Nonmetallic Minerals Heavy or Residual Fuel Oil Use: **</v>
      </c>
      <c r="U553" s="305"/>
    </row>
    <row r="554" spans="1:21" s="330" customFormat="1" x14ac:dyDescent="0.35">
      <c r="A554" s="276" t="s">
        <v>2198</v>
      </c>
      <c r="B554" s="277"/>
      <c r="C554" s="190" t="s">
        <v>753</v>
      </c>
      <c r="D554" s="190" t="s">
        <v>797</v>
      </c>
      <c r="E554" s="190" t="s">
        <v>798</v>
      </c>
      <c r="F554" s="192" t="s">
        <v>2089</v>
      </c>
      <c r="G554" s="185" t="s">
        <v>820</v>
      </c>
      <c r="H554" s="182" t="s">
        <v>2135</v>
      </c>
      <c r="I554" s="185" t="s">
        <v>821</v>
      </c>
      <c r="J554" s="43">
        <v>1086</v>
      </c>
      <c r="K554" s="185" t="s">
        <v>310</v>
      </c>
      <c r="L554" s="200"/>
      <c r="M554" s="277"/>
      <c r="N554" s="210" t="s">
        <v>2196</v>
      </c>
      <c r="O554" s="210"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89" t="s">
        <v>2197</v>
      </c>
      <c r="Q554" s="289" t="s">
        <v>310</v>
      </c>
      <c r="R554" s="289" t="str">
        <f t="shared" ref="R554:R617" si="44">H554&amp;" "&amp;I554</f>
        <v>Cement and Other Nonmetallic Minerals LPG Propane or Butane Use</v>
      </c>
      <c r="S554" s="289" t="str">
        <f t="shared" ref="S554:S617" si="45">IF(R554="","","//**"&amp;R554&amp;": **")</f>
        <v>//**Cement and Other Nonmetallic Minerals LPG Propane or Butane Use: **</v>
      </c>
      <c r="T554" s="276" t="str">
        <f t="shared" ref="T554:T617" si="46">IF(K554="Yes",S554&amp;L554,"")</f>
        <v>//**Cement and Other Nonmetallic Minerals LPG Propane or Butane Use: **</v>
      </c>
      <c r="U554" s="305"/>
    </row>
    <row r="555" spans="1:21" s="330" customFormat="1" x14ac:dyDescent="0.35">
      <c r="A555" s="276" t="s">
        <v>2198</v>
      </c>
      <c r="B555" s="277"/>
      <c r="C555" s="190" t="s">
        <v>753</v>
      </c>
      <c r="D555" s="190" t="s">
        <v>797</v>
      </c>
      <c r="E555" s="190" t="s">
        <v>798</v>
      </c>
      <c r="F555" s="192" t="s">
        <v>2089</v>
      </c>
      <c r="G555" s="185" t="s">
        <v>822</v>
      </c>
      <c r="H555" s="182" t="s">
        <v>2135</v>
      </c>
      <c r="I555" s="185" t="s">
        <v>823</v>
      </c>
      <c r="J555" s="43">
        <v>1087</v>
      </c>
      <c r="K555" s="185" t="s">
        <v>332</v>
      </c>
      <c r="L555" s="200"/>
      <c r="M555" s="277"/>
      <c r="N555" s="210" t="s">
        <v>2196</v>
      </c>
      <c r="O555" s="210"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89" t="s">
        <v>2197</v>
      </c>
      <c r="Q555" s="289" t="s">
        <v>310</v>
      </c>
      <c r="R555" s="289" t="str">
        <f t="shared" si="44"/>
        <v>Cement and Other Nonmetallic Minerals Hydrogen Use</v>
      </c>
      <c r="S555" s="289" t="str">
        <f t="shared" si="45"/>
        <v>//**Cement and Other Nonmetallic Minerals Hydrogen Use: **</v>
      </c>
      <c r="T555" s="276" t="str">
        <f t="shared" si="46"/>
        <v/>
      </c>
      <c r="U555" s="305"/>
    </row>
    <row r="556" spans="1:21" s="330" customFormat="1" x14ac:dyDescent="0.35">
      <c r="A556" s="276" t="s">
        <v>2198</v>
      </c>
      <c r="B556" s="277"/>
      <c r="C556" s="190" t="s">
        <v>753</v>
      </c>
      <c r="D556" s="190" t="s">
        <v>797</v>
      </c>
      <c r="E556" s="190" t="s">
        <v>798</v>
      </c>
      <c r="F556" s="192" t="s">
        <v>2087</v>
      </c>
      <c r="G556" s="185" t="s">
        <v>799</v>
      </c>
      <c r="H556" s="182" t="s">
        <v>1826</v>
      </c>
      <c r="I556" s="185" t="s">
        <v>800</v>
      </c>
      <c r="J556" s="43">
        <v>1088</v>
      </c>
      <c r="K556" s="185" t="s">
        <v>310</v>
      </c>
      <c r="L556" s="200"/>
      <c r="M556" s="277"/>
      <c r="N556" s="210" t="s">
        <v>2196</v>
      </c>
      <c r="O556" s="210"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89" t="s">
        <v>2197</v>
      </c>
      <c r="Q556" s="289" t="s">
        <v>310</v>
      </c>
      <c r="R556" s="289" t="str">
        <f t="shared" si="44"/>
        <v>Iron and Steel Electricity Use</v>
      </c>
      <c r="S556" s="289" t="str">
        <f t="shared" si="45"/>
        <v>//**Iron and Steel Electricity Use: **</v>
      </c>
      <c r="T556" s="276" t="str">
        <f t="shared" si="46"/>
        <v>//**Iron and Steel Electricity Use: **</v>
      </c>
      <c r="U556" s="305"/>
    </row>
    <row r="557" spans="1:21" s="330" customFormat="1" x14ac:dyDescent="0.35">
      <c r="A557" s="276" t="s">
        <v>2198</v>
      </c>
      <c r="B557" s="277"/>
      <c r="C557" s="190" t="s">
        <v>753</v>
      </c>
      <c r="D557" s="190" t="s">
        <v>797</v>
      </c>
      <c r="E557" s="190" t="s">
        <v>798</v>
      </c>
      <c r="F557" s="192" t="s">
        <v>2087</v>
      </c>
      <c r="G557" s="185" t="s">
        <v>806</v>
      </c>
      <c r="H557" s="182" t="s">
        <v>1826</v>
      </c>
      <c r="I557" s="185" t="s">
        <v>807</v>
      </c>
      <c r="J557" s="43">
        <v>1089</v>
      </c>
      <c r="K557" s="185" t="s">
        <v>310</v>
      </c>
      <c r="L557" s="200"/>
      <c r="M557" s="277"/>
      <c r="N557" s="210" t="s">
        <v>2196</v>
      </c>
      <c r="O557" s="210"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89" t="s">
        <v>2197</v>
      </c>
      <c r="Q557" s="289" t="s">
        <v>310</v>
      </c>
      <c r="R557" s="289" t="str">
        <f t="shared" si="44"/>
        <v>Iron and Steel Coal Use</v>
      </c>
      <c r="S557" s="289" t="str">
        <f t="shared" si="45"/>
        <v>//**Iron and Steel Coal Use: **</v>
      </c>
      <c r="T557" s="276" t="str">
        <f t="shared" si="46"/>
        <v>//**Iron and Steel Coal Use: **</v>
      </c>
      <c r="U557" s="305"/>
    </row>
    <row r="558" spans="1:21" s="330" customFormat="1" x14ac:dyDescent="0.35">
      <c r="A558" s="276" t="s">
        <v>2198</v>
      </c>
      <c r="B558" s="277"/>
      <c r="C558" s="190" t="s">
        <v>753</v>
      </c>
      <c r="D558" s="190" t="s">
        <v>797</v>
      </c>
      <c r="E558" s="190" t="s">
        <v>798</v>
      </c>
      <c r="F558" s="192" t="s">
        <v>2087</v>
      </c>
      <c r="G558" s="185" t="s">
        <v>808</v>
      </c>
      <c r="H558" s="182" t="s">
        <v>1826</v>
      </c>
      <c r="I558" s="185" t="s">
        <v>809</v>
      </c>
      <c r="J558" s="43">
        <v>1090</v>
      </c>
      <c r="K558" s="185" t="s">
        <v>310</v>
      </c>
      <c r="L558" s="200"/>
      <c r="M558" s="277"/>
      <c r="N558" s="210" t="s">
        <v>2196</v>
      </c>
      <c r="O558" s="210"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89" t="s">
        <v>2197</v>
      </c>
      <c r="Q558" s="289" t="s">
        <v>310</v>
      </c>
      <c r="R558" s="289" t="str">
        <f t="shared" si="44"/>
        <v>Iron and Steel Natural Gas Use</v>
      </c>
      <c r="S558" s="289" t="str">
        <f t="shared" si="45"/>
        <v>//**Iron and Steel Natural Gas Use: **</v>
      </c>
      <c r="T558" s="276" t="str">
        <f t="shared" si="46"/>
        <v>//**Iron and Steel Natural Gas Use: **</v>
      </c>
      <c r="U558" s="305"/>
    </row>
    <row r="559" spans="1:21" s="330" customFormat="1" x14ac:dyDescent="0.35">
      <c r="A559" s="276" t="s">
        <v>2198</v>
      </c>
      <c r="B559" s="277"/>
      <c r="C559" s="190" t="s">
        <v>753</v>
      </c>
      <c r="D559" s="190" t="s">
        <v>797</v>
      </c>
      <c r="E559" s="190" t="s">
        <v>798</v>
      </c>
      <c r="F559" s="192" t="s">
        <v>2087</v>
      </c>
      <c r="G559" s="185" t="s">
        <v>810</v>
      </c>
      <c r="H559" s="182" t="s">
        <v>1826</v>
      </c>
      <c r="I559" s="185" t="s">
        <v>811</v>
      </c>
      <c r="J559" s="43">
        <v>1091</v>
      </c>
      <c r="K559" s="185" t="s">
        <v>332</v>
      </c>
      <c r="L559" s="200"/>
      <c r="M559" s="277"/>
      <c r="N559" s="210" t="s">
        <v>2196</v>
      </c>
      <c r="O559" s="210"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89" t="s">
        <v>2197</v>
      </c>
      <c r="Q559" s="289" t="s">
        <v>310</v>
      </c>
      <c r="R559" s="289" t="str">
        <f t="shared" si="44"/>
        <v>Iron and Steel Biomass Use</v>
      </c>
      <c r="S559" s="289" t="str">
        <f t="shared" si="45"/>
        <v>//**Iron and Steel Biomass Use: **</v>
      </c>
      <c r="T559" s="276" t="str">
        <f t="shared" si="46"/>
        <v/>
      </c>
      <c r="U559" s="305"/>
    </row>
    <row r="560" spans="1:21" s="330" customFormat="1" x14ac:dyDescent="0.35">
      <c r="A560" s="276" t="s">
        <v>2198</v>
      </c>
      <c r="B560" s="277"/>
      <c r="C560" s="190" t="s">
        <v>753</v>
      </c>
      <c r="D560" s="190" t="s">
        <v>797</v>
      </c>
      <c r="E560" s="190" t="s">
        <v>798</v>
      </c>
      <c r="F560" s="192" t="s">
        <v>2087</v>
      </c>
      <c r="G560" s="185" t="s">
        <v>812</v>
      </c>
      <c r="H560" s="182" t="s">
        <v>1826</v>
      </c>
      <c r="I560" s="185" t="s">
        <v>813</v>
      </c>
      <c r="J560" s="43">
        <v>1092</v>
      </c>
      <c r="K560" s="185" t="s">
        <v>310</v>
      </c>
      <c r="L560" s="200"/>
      <c r="M560" s="277"/>
      <c r="N560" s="210" t="s">
        <v>2196</v>
      </c>
      <c r="O560" s="210"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89" t="s">
        <v>2197</v>
      </c>
      <c r="Q560" s="289" t="s">
        <v>310</v>
      </c>
      <c r="R560" s="289" t="str">
        <f t="shared" si="44"/>
        <v>Iron and Steel Petroleum Use</v>
      </c>
      <c r="S560" s="289" t="str">
        <f t="shared" si="45"/>
        <v>//**Iron and Steel Petroleum Use: **</v>
      </c>
      <c r="T560" s="276" t="str">
        <f t="shared" si="46"/>
        <v>//**Iron and Steel Petroleum Use: **</v>
      </c>
      <c r="U560" s="305"/>
    </row>
    <row r="561" spans="1:21" s="330" customFormat="1" x14ac:dyDescent="0.35">
      <c r="A561" s="276" t="s">
        <v>2198</v>
      </c>
      <c r="B561" s="277"/>
      <c r="C561" s="190" t="s">
        <v>753</v>
      </c>
      <c r="D561" s="190" t="s">
        <v>797</v>
      </c>
      <c r="E561" s="190" t="s">
        <v>798</v>
      </c>
      <c r="F561" s="192" t="s">
        <v>2087</v>
      </c>
      <c r="G561" s="185" t="s">
        <v>814</v>
      </c>
      <c r="H561" s="182" t="s">
        <v>1826</v>
      </c>
      <c r="I561" s="185" t="s">
        <v>815</v>
      </c>
      <c r="J561" s="43">
        <v>1093</v>
      </c>
      <c r="K561" s="185" t="s">
        <v>332</v>
      </c>
      <c r="L561" s="200"/>
      <c r="M561" s="277"/>
      <c r="N561" s="210" t="s">
        <v>2196</v>
      </c>
      <c r="O561" s="210"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89" t="s">
        <v>2197</v>
      </c>
      <c r="Q561" s="289" t="s">
        <v>310</v>
      </c>
      <c r="R561" s="289" t="str">
        <f t="shared" si="44"/>
        <v>Iron and Steel Purchased Heat Use</v>
      </c>
      <c r="S561" s="289" t="str">
        <f t="shared" si="45"/>
        <v>//**Iron and Steel Purchased Heat Use: **</v>
      </c>
      <c r="T561" s="276" t="str">
        <f t="shared" si="46"/>
        <v/>
      </c>
      <c r="U561" s="305"/>
    </row>
    <row r="562" spans="1:21" s="330" customFormat="1" x14ac:dyDescent="0.35">
      <c r="A562" s="276" t="s">
        <v>2198</v>
      </c>
      <c r="B562" s="277"/>
      <c r="C562" s="190" t="s">
        <v>753</v>
      </c>
      <c r="D562" s="190" t="s">
        <v>797</v>
      </c>
      <c r="E562" s="190" t="s">
        <v>798</v>
      </c>
      <c r="F562" s="192" t="s">
        <v>2087</v>
      </c>
      <c r="G562" s="185" t="s">
        <v>816</v>
      </c>
      <c r="H562" s="182" t="s">
        <v>1826</v>
      </c>
      <c r="I562" s="185" t="s">
        <v>817</v>
      </c>
      <c r="J562" s="43">
        <v>1094</v>
      </c>
      <c r="K562" s="185" t="s">
        <v>332</v>
      </c>
      <c r="L562" s="200"/>
      <c r="M562" s="277"/>
      <c r="N562" s="210" t="s">
        <v>2196</v>
      </c>
      <c r="O562" s="210"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89" t="s">
        <v>2197</v>
      </c>
      <c r="Q562" s="289" t="s">
        <v>310</v>
      </c>
      <c r="R562" s="289" t="str">
        <f t="shared" si="44"/>
        <v>Iron and Steel Crude Oil Use</v>
      </c>
      <c r="S562" s="289" t="str">
        <f t="shared" si="45"/>
        <v>//**Iron and Steel Crude Oil Use: **</v>
      </c>
      <c r="T562" s="276" t="str">
        <f t="shared" si="46"/>
        <v/>
      </c>
      <c r="U562" s="305"/>
    </row>
    <row r="563" spans="1:21" s="330" customFormat="1" x14ac:dyDescent="0.35">
      <c r="A563" s="276" t="s">
        <v>2198</v>
      </c>
      <c r="B563" s="277"/>
      <c r="C563" s="190" t="s">
        <v>753</v>
      </c>
      <c r="D563" s="190" t="s">
        <v>797</v>
      </c>
      <c r="E563" s="190" t="s">
        <v>798</v>
      </c>
      <c r="F563" s="192" t="s">
        <v>2087</v>
      </c>
      <c r="G563" s="185" t="s">
        <v>818</v>
      </c>
      <c r="H563" s="182" t="s">
        <v>1826</v>
      </c>
      <c r="I563" s="185" t="s">
        <v>819</v>
      </c>
      <c r="J563" s="43">
        <v>1095</v>
      </c>
      <c r="K563" s="185" t="s">
        <v>310</v>
      </c>
      <c r="L563" s="200"/>
      <c r="M563" s="277"/>
      <c r="N563" s="210" t="s">
        <v>2196</v>
      </c>
      <c r="O563" s="210"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89" t="s">
        <v>2197</v>
      </c>
      <c r="Q563" s="289" t="s">
        <v>310</v>
      </c>
      <c r="R563" s="289" t="str">
        <f t="shared" si="44"/>
        <v>Iron and Steel Heavy or Residual Fuel Oil Use</v>
      </c>
      <c r="S563" s="289" t="str">
        <f t="shared" si="45"/>
        <v>//**Iron and Steel Heavy or Residual Fuel Oil Use: **</v>
      </c>
      <c r="T563" s="276" t="str">
        <f t="shared" si="46"/>
        <v>//**Iron and Steel Heavy or Residual Fuel Oil Use: **</v>
      </c>
      <c r="U563" s="305"/>
    </row>
    <row r="564" spans="1:21" s="330" customFormat="1" x14ac:dyDescent="0.35">
      <c r="A564" s="276" t="s">
        <v>2198</v>
      </c>
      <c r="B564" s="277"/>
      <c r="C564" s="190" t="s">
        <v>753</v>
      </c>
      <c r="D564" s="190" t="s">
        <v>797</v>
      </c>
      <c r="E564" s="190" t="s">
        <v>798</v>
      </c>
      <c r="F564" s="192" t="s">
        <v>2087</v>
      </c>
      <c r="G564" s="185" t="s">
        <v>820</v>
      </c>
      <c r="H564" s="182" t="s">
        <v>1826</v>
      </c>
      <c r="I564" s="185" t="s">
        <v>821</v>
      </c>
      <c r="J564" s="43">
        <v>1096</v>
      </c>
      <c r="K564" s="185" t="s">
        <v>310</v>
      </c>
      <c r="L564" s="200"/>
      <c r="M564" s="277"/>
      <c r="N564" s="210" t="s">
        <v>2196</v>
      </c>
      <c r="O564" s="210"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89" t="s">
        <v>2197</v>
      </c>
      <c r="Q564" s="289" t="s">
        <v>310</v>
      </c>
      <c r="R564" s="289" t="str">
        <f t="shared" si="44"/>
        <v>Iron and Steel LPG Propane or Butane Use</v>
      </c>
      <c r="S564" s="289" t="str">
        <f t="shared" si="45"/>
        <v>//**Iron and Steel LPG Propane or Butane Use: **</v>
      </c>
      <c r="T564" s="276" t="str">
        <f t="shared" si="46"/>
        <v>//**Iron and Steel LPG Propane or Butane Use: **</v>
      </c>
      <c r="U564" s="305"/>
    </row>
    <row r="565" spans="1:21" s="330" customFormat="1" x14ac:dyDescent="0.35">
      <c r="A565" s="276" t="s">
        <v>2198</v>
      </c>
      <c r="B565" s="277"/>
      <c r="C565" s="190" t="s">
        <v>753</v>
      </c>
      <c r="D565" s="190" t="s">
        <v>797</v>
      </c>
      <c r="E565" s="190" t="s">
        <v>798</v>
      </c>
      <c r="F565" s="192" t="s">
        <v>2087</v>
      </c>
      <c r="G565" s="185" t="s">
        <v>822</v>
      </c>
      <c r="H565" s="182" t="s">
        <v>1826</v>
      </c>
      <c r="I565" s="185" t="s">
        <v>823</v>
      </c>
      <c r="J565" s="43">
        <v>1097</v>
      </c>
      <c r="K565" s="185" t="s">
        <v>332</v>
      </c>
      <c r="L565" s="200"/>
      <c r="M565" s="277"/>
      <c r="N565" s="210" t="s">
        <v>2196</v>
      </c>
      <c r="O565" s="210"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89" t="s">
        <v>2197</v>
      </c>
      <c r="Q565" s="289" t="s">
        <v>310</v>
      </c>
      <c r="R565" s="289" t="str">
        <f t="shared" si="44"/>
        <v>Iron and Steel Hydrogen Use</v>
      </c>
      <c r="S565" s="289" t="str">
        <f t="shared" si="45"/>
        <v>//**Iron and Steel Hydrogen Use: **</v>
      </c>
      <c r="T565" s="276" t="str">
        <f t="shared" si="46"/>
        <v/>
      </c>
      <c r="U565" s="305"/>
    </row>
    <row r="566" spans="1:21" s="330" customFormat="1" x14ac:dyDescent="0.35">
      <c r="A566" s="276" t="s">
        <v>2198</v>
      </c>
      <c r="B566" s="277"/>
      <c r="C566" s="190" t="s">
        <v>753</v>
      </c>
      <c r="D566" s="190" t="s">
        <v>797</v>
      </c>
      <c r="E566" s="190" t="s">
        <v>798</v>
      </c>
      <c r="F566" s="192" t="s">
        <v>2086</v>
      </c>
      <c r="G566" s="185" t="s">
        <v>799</v>
      </c>
      <c r="H566" s="182" t="s">
        <v>2134</v>
      </c>
      <c r="I566" s="185" t="s">
        <v>800</v>
      </c>
      <c r="J566" s="43">
        <v>1098</v>
      </c>
      <c r="K566" s="185" t="s">
        <v>310</v>
      </c>
      <c r="L566" s="200"/>
      <c r="M566" s="277"/>
      <c r="N566" s="210" t="s">
        <v>2196</v>
      </c>
      <c r="O566" s="210"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89" t="s">
        <v>2197</v>
      </c>
      <c r="Q566" s="289" t="s">
        <v>310</v>
      </c>
      <c r="R566" s="289" t="str">
        <f t="shared" si="44"/>
        <v>Other Metals Electricity Use</v>
      </c>
      <c r="S566" s="289" t="str">
        <f t="shared" si="45"/>
        <v>//**Other Metals Electricity Use: **</v>
      </c>
      <c r="T566" s="276" t="str">
        <f t="shared" si="46"/>
        <v>//**Other Metals Electricity Use: **</v>
      </c>
      <c r="U566" s="305"/>
    </row>
    <row r="567" spans="1:21" s="330" customFormat="1" x14ac:dyDescent="0.35">
      <c r="A567" s="276" t="s">
        <v>2198</v>
      </c>
      <c r="B567" s="277"/>
      <c r="C567" s="190" t="s">
        <v>753</v>
      </c>
      <c r="D567" s="190" t="s">
        <v>797</v>
      </c>
      <c r="E567" s="190" t="s">
        <v>798</v>
      </c>
      <c r="F567" s="192" t="s">
        <v>2086</v>
      </c>
      <c r="G567" s="185" t="s">
        <v>806</v>
      </c>
      <c r="H567" s="182" t="s">
        <v>2134</v>
      </c>
      <c r="I567" s="185" t="s">
        <v>807</v>
      </c>
      <c r="J567" s="43">
        <v>1099</v>
      </c>
      <c r="K567" s="185" t="s">
        <v>310</v>
      </c>
      <c r="L567" s="200"/>
      <c r="M567" s="277"/>
      <c r="N567" s="210" t="s">
        <v>2196</v>
      </c>
      <c r="O567" s="210"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89" t="s">
        <v>2197</v>
      </c>
      <c r="Q567" s="289" t="s">
        <v>310</v>
      </c>
      <c r="R567" s="289" t="str">
        <f t="shared" si="44"/>
        <v>Other Metals Coal Use</v>
      </c>
      <c r="S567" s="289" t="str">
        <f t="shared" si="45"/>
        <v>//**Other Metals Coal Use: **</v>
      </c>
      <c r="T567" s="276" t="str">
        <f t="shared" si="46"/>
        <v>//**Other Metals Coal Use: **</v>
      </c>
      <c r="U567" s="305"/>
    </row>
    <row r="568" spans="1:21" s="330" customFormat="1" x14ac:dyDescent="0.35">
      <c r="A568" s="276" t="s">
        <v>2198</v>
      </c>
      <c r="B568" s="277"/>
      <c r="C568" s="190" t="s">
        <v>753</v>
      </c>
      <c r="D568" s="190" t="s">
        <v>797</v>
      </c>
      <c r="E568" s="190" t="s">
        <v>798</v>
      </c>
      <c r="F568" s="192" t="s">
        <v>2086</v>
      </c>
      <c r="G568" s="185" t="s">
        <v>808</v>
      </c>
      <c r="H568" s="182" t="s">
        <v>2134</v>
      </c>
      <c r="I568" s="185" t="s">
        <v>809</v>
      </c>
      <c r="J568" s="43">
        <v>1100</v>
      </c>
      <c r="K568" s="185" t="s">
        <v>310</v>
      </c>
      <c r="L568" s="200"/>
      <c r="M568" s="277"/>
      <c r="N568" s="210" t="s">
        <v>2196</v>
      </c>
      <c r="O568" s="210"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89" t="s">
        <v>2197</v>
      </c>
      <c r="Q568" s="289" t="s">
        <v>310</v>
      </c>
      <c r="R568" s="289" t="str">
        <f t="shared" si="44"/>
        <v>Other Metals Natural Gas Use</v>
      </c>
      <c r="S568" s="289" t="str">
        <f t="shared" si="45"/>
        <v>//**Other Metals Natural Gas Use: **</v>
      </c>
      <c r="T568" s="276" t="str">
        <f t="shared" si="46"/>
        <v>//**Other Metals Natural Gas Use: **</v>
      </c>
      <c r="U568" s="305"/>
    </row>
    <row r="569" spans="1:21" s="330" customFormat="1" x14ac:dyDescent="0.35">
      <c r="A569" s="276" t="s">
        <v>2198</v>
      </c>
      <c r="B569" s="277"/>
      <c r="C569" s="190" t="s">
        <v>753</v>
      </c>
      <c r="D569" s="190" t="s">
        <v>797</v>
      </c>
      <c r="E569" s="190" t="s">
        <v>798</v>
      </c>
      <c r="F569" s="192" t="s">
        <v>2086</v>
      </c>
      <c r="G569" s="185" t="s">
        <v>810</v>
      </c>
      <c r="H569" s="182" t="s">
        <v>2134</v>
      </c>
      <c r="I569" s="185" t="s">
        <v>811</v>
      </c>
      <c r="J569" s="43">
        <v>1101</v>
      </c>
      <c r="K569" s="185" t="s">
        <v>332</v>
      </c>
      <c r="L569" s="200"/>
      <c r="M569" s="277"/>
      <c r="N569" s="210" t="s">
        <v>2196</v>
      </c>
      <c r="O569" s="210"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89" t="s">
        <v>2197</v>
      </c>
      <c r="Q569" s="289" t="s">
        <v>310</v>
      </c>
      <c r="R569" s="289" t="str">
        <f t="shared" si="44"/>
        <v>Other Metals Biomass Use</v>
      </c>
      <c r="S569" s="289" t="str">
        <f t="shared" si="45"/>
        <v>//**Other Metals Biomass Use: **</v>
      </c>
      <c r="T569" s="276" t="str">
        <f t="shared" si="46"/>
        <v/>
      </c>
      <c r="U569" s="305"/>
    </row>
    <row r="570" spans="1:21" s="330" customFormat="1" x14ac:dyDescent="0.35">
      <c r="A570" s="276" t="s">
        <v>2198</v>
      </c>
      <c r="B570" s="277"/>
      <c r="C570" s="190" t="s">
        <v>753</v>
      </c>
      <c r="D570" s="190" t="s">
        <v>797</v>
      </c>
      <c r="E570" s="190" t="s">
        <v>798</v>
      </c>
      <c r="F570" s="192" t="s">
        <v>2086</v>
      </c>
      <c r="G570" s="185" t="s">
        <v>812</v>
      </c>
      <c r="H570" s="182" t="s">
        <v>2134</v>
      </c>
      <c r="I570" s="185" t="s">
        <v>813</v>
      </c>
      <c r="J570" s="43">
        <v>1102</v>
      </c>
      <c r="K570" s="185" t="s">
        <v>310</v>
      </c>
      <c r="L570" s="200"/>
      <c r="M570" s="277"/>
      <c r="N570" s="210" t="s">
        <v>2196</v>
      </c>
      <c r="O570" s="210"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89" t="s">
        <v>2197</v>
      </c>
      <c r="Q570" s="289" t="s">
        <v>310</v>
      </c>
      <c r="R570" s="289" t="str">
        <f t="shared" si="44"/>
        <v>Other Metals Petroleum Use</v>
      </c>
      <c r="S570" s="289" t="str">
        <f t="shared" si="45"/>
        <v>//**Other Metals Petroleum Use: **</v>
      </c>
      <c r="T570" s="276" t="str">
        <f t="shared" si="46"/>
        <v>//**Other Metals Petroleum Use: **</v>
      </c>
      <c r="U570" s="305"/>
    </row>
    <row r="571" spans="1:21" s="330" customFormat="1" x14ac:dyDescent="0.35">
      <c r="A571" s="276" t="s">
        <v>2198</v>
      </c>
      <c r="B571" s="277"/>
      <c r="C571" s="190" t="s">
        <v>753</v>
      </c>
      <c r="D571" s="190" t="s">
        <v>797</v>
      </c>
      <c r="E571" s="190" t="s">
        <v>798</v>
      </c>
      <c r="F571" s="192" t="s">
        <v>2086</v>
      </c>
      <c r="G571" s="185" t="s">
        <v>814</v>
      </c>
      <c r="H571" s="182" t="s">
        <v>2134</v>
      </c>
      <c r="I571" s="185" t="s">
        <v>815</v>
      </c>
      <c r="J571" s="43">
        <v>1103</v>
      </c>
      <c r="K571" s="185" t="s">
        <v>332</v>
      </c>
      <c r="L571" s="200"/>
      <c r="M571" s="277"/>
      <c r="N571" s="210" t="s">
        <v>2196</v>
      </c>
      <c r="O571" s="210"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89" t="s">
        <v>2197</v>
      </c>
      <c r="Q571" s="289" t="s">
        <v>310</v>
      </c>
      <c r="R571" s="289" t="str">
        <f t="shared" si="44"/>
        <v>Other Metals Purchased Heat Use</v>
      </c>
      <c r="S571" s="289" t="str">
        <f t="shared" si="45"/>
        <v>//**Other Metals Purchased Heat Use: **</v>
      </c>
      <c r="T571" s="276" t="str">
        <f t="shared" si="46"/>
        <v/>
      </c>
      <c r="U571" s="305"/>
    </row>
    <row r="572" spans="1:21" s="330" customFormat="1" x14ac:dyDescent="0.35">
      <c r="A572" s="276" t="s">
        <v>2198</v>
      </c>
      <c r="B572" s="277"/>
      <c r="C572" s="190" t="s">
        <v>753</v>
      </c>
      <c r="D572" s="190" t="s">
        <v>797</v>
      </c>
      <c r="E572" s="190" t="s">
        <v>798</v>
      </c>
      <c r="F572" s="192" t="s">
        <v>2086</v>
      </c>
      <c r="G572" s="185" t="s">
        <v>816</v>
      </c>
      <c r="H572" s="182" t="s">
        <v>2134</v>
      </c>
      <c r="I572" s="185" t="s">
        <v>817</v>
      </c>
      <c r="J572" s="43">
        <v>1104</v>
      </c>
      <c r="K572" s="185" t="s">
        <v>332</v>
      </c>
      <c r="L572" s="200"/>
      <c r="M572" s="277"/>
      <c r="N572" s="210" t="s">
        <v>2196</v>
      </c>
      <c r="O572" s="210"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89" t="s">
        <v>2197</v>
      </c>
      <c r="Q572" s="289" t="s">
        <v>310</v>
      </c>
      <c r="R572" s="289" t="str">
        <f t="shared" si="44"/>
        <v>Other Metals Crude Oil Use</v>
      </c>
      <c r="S572" s="289" t="str">
        <f t="shared" si="45"/>
        <v>//**Other Metals Crude Oil Use: **</v>
      </c>
      <c r="T572" s="276" t="str">
        <f t="shared" si="46"/>
        <v/>
      </c>
      <c r="U572" s="305"/>
    </row>
    <row r="573" spans="1:21" s="330" customFormat="1" x14ac:dyDescent="0.35">
      <c r="A573" s="276" t="s">
        <v>2198</v>
      </c>
      <c r="B573" s="277"/>
      <c r="C573" s="190" t="s">
        <v>753</v>
      </c>
      <c r="D573" s="190" t="s">
        <v>797</v>
      </c>
      <c r="E573" s="190" t="s">
        <v>798</v>
      </c>
      <c r="F573" s="192" t="s">
        <v>2086</v>
      </c>
      <c r="G573" s="185" t="s">
        <v>818</v>
      </c>
      <c r="H573" s="182" t="s">
        <v>2134</v>
      </c>
      <c r="I573" s="185" t="s">
        <v>819</v>
      </c>
      <c r="J573" s="43">
        <v>1105</v>
      </c>
      <c r="K573" s="185" t="s">
        <v>310</v>
      </c>
      <c r="L573" s="200"/>
      <c r="M573" s="277"/>
      <c r="N573" s="210" t="s">
        <v>2196</v>
      </c>
      <c r="O573" s="210"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89" t="s">
        <v>2197</v>
      </c>
      <c r="Q573" s="289" t="s">
        <v>310</v>
      </c>
      <c r="R573" s="289" t="str">
        <f t="shared" si="44"/>
        <v>Other Metals Heavy or Residual Fuel Oil Use</v>
      </c>
      <c r="S573" s="289" t="str">
        <f t="shared" si="45"/>
        <v>//**Other Metals Heavy or Residual Fuel Oil Use: **</v>
      </c>
      <c r="T573" s="276" t="str">
        <f t="shared" si="46"/>
        <v>//**Other Metals Heavy or Residual Fuel Oil Use: **</v>
      </c>
      <c r="U573" s="305"/>
    </row>
    <row r="574" spans="1:21" s="330" customFormat="1" x14ac:dyDescent="0.35">
      <c r="A574" s="276" t="s">
        <v>2198</v>
      </c>
      <c r="B574" s="277"/>
      <c r="C574" s="190" t="s">
        <v>753</v>
      </c>
      <c r="D574" s="190" t="s">
        <v>797</v>
      </c>
      <c r="E574" s="190" t="s">
        <v>798</v>
      </c>
      <c r="F574" s="192" t="s">
        <v>2086</v>
      </c>
      <c r="G574" s="185" t="s">
        <v>820</v>
      </c>
      <c r="H574" s="182" t="s">
        <v>2134</v>
      </c>
      <c r="I574" s="185" t="s">
        <v>821</v>
      </c>
      <c r="J574" s="43">
        <v>1106</v>
      </c>
      <c r="K574" s="185" t="s">
        <v>310</v>
      </c>
      <c r="L574" s="200"/>
      <c r="M574" s="277"/>
      <c r="N574" s="210" t="s">
        <v>2196</v>
      </c>
      <c r="O574" s="210"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89" t="s">
        <v>2197</v>
      </c>
      <c r="Q574" s="289" t="s">
        <v>310</v>
      </c>
      <c r="R574" s="289" t="str">
        <f t="shared" si="44"/>
        <v>Other Metals LPG Propane or Butane Use</v>
      </c>
      <c r="S574" s="289" t="str">
        <f t="shared" si="45"/>
        <v>//**Other Metals LPG Propane or Butane Use: **</v>
      </c>
      <c r="T574" s="276" t="str">
        <f t="shared" si="46"/>
        <v>//**Other Metals LPG Propane or Butane Use: **</v>
      </c>
      <c r="U574" s="305"/>
    </row>
    <row r="575" spans="1:21" s="330" customFormat="1" x14ac:dyDescent="0.35">
      <c r="A575" s="276" t="s">
        <v>2198</v>
      </c>
      <c r="B575" s="277"/>
      <c r="C575" s="190" t="s">
        <v>753</v>
      </c>
      <c r="D575" s="190" t="s">
        <v>797</v>
      </c>
      <c r="E575" s="190" t="s">
        <v>798</v>
      </c>
      <c r="F575" s="192" t="s">
        <v>2086</v>
      </c>
      <c r="G575" s="185" t="s">
        <v>822</v>
      </c>
      <c r="H575" s="182" t="s">
        <v>2134</v>
      </c>
      <c r="I575" s="185" t="s">
        <v>823</v>
      </c>
      <c r="J575" s="43">
        <v>1107</v>
      </c>
      <c r="K575" s="185" t="s">
        <v>332</v>
      </c>
      <c r="L575" s="200"/>
      <c r="M575" s="277"/>
      <c r="N575" s="210" t="s">
        <v>2196</v>
      </c>
      <c r="O575" s="210"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89" t="s">
        <v>2197</v>
      </c>
      <c r="Q575" s="289" t="s">
        <v>310</v>
      </c>
      <c r="R575" s="289" t="str">
        <f t="shared" si="44"/>
        <v>Other Metals Hydrogen Use</v>
      </c>
      <c r="S575" s="289" t="str">
        <f t="shared" si="45"/>
        <v>//**Other Metals Hydrogen Use: **</v>
      </c>
      <c r="T575" s="276" t="str">
        <f t="shared" si="46"/>
        <v/>
      </c>
      <c r="U575" s="305"/>
    </row>
    <row r="576" spans="1:21" s="330" customFormat="1" x14ac:dyDescent="0.35">
      <c r="A576" s="276" t="s">
        <v>2198</v>
      </c>
      <c r="B576" s="277"/>
      <c r="C576" s="190" t="s">
        <v>753</v>
      </c>
      <c r="D576" s="190" t="s">
        <v>797</v>
      </c>
      <c r="E576" s="190" t="s">
        <v>798</v>
      </c>
      <c r="F576" s="192" t="s">
        <v>2084</v>
      </c>
      <c r="G576" s="185" t="s">
        <v>799</v>
      </c>
      <c r="H576" s="182" t="s">
        <v>2133</v>
      </c>
      <c r="I576" s="185" t="s">
        <v>800</v>
      </c>
      <c r="J576" s="43">
        <v>1108</v>
      </c>
      <c r="K576" s="185" t="s">
        <v>310</v>
      </c>
      <c r="L576" s="200"/>
      <c r="M576" s="277"/>
      <c r="N576" s="210" t="s">
        <v>2196</v>
      </c>
      <c r="O576" s="210"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89" t="s">
        <v>2197</v>
      </c>
      <c r="Q576" s="289" t="s">
        <v>310</v>
      </c>
      <c r="R576" s="289" t="str">
        <f t="shared" si="44"/>
        <v>Metal Products Except Machinery and Vehicles Electricity Use</v>
      </c>
      <c r="S576" s="289" t="str">
        <f t="shared" si="45"/>
        <v>//**Metal Products Except Machinery and Vehicles Electricity Use: **</v>
      </c>
      <c r="T576" s="276" t="str">
        <f t="shared" si="46"/>
        <v>//**Metal Products Except Machinery and Vehicles Electricity Use: **</v>
      </c>
      <c r="U576" s="305"/>
    </row>
    <row r="577" spans="1:21" s="330" customFormat="1" x14ac:dyDescent="0.35">
      <c r="A577" s="276" t="s">
        <v>2198</v>
      </c>
      <c r="B577" s="277"/>
      <c r="C577" s="190" t="s">
        <v>753</v>
      </c>
      <c r="D577" s="190" t="s">
        <v>797</v>
      </c>
      <c r="E577" s="190" t="s">
        <v>798</v>
      </c>
      <c r="F577" s="192" t="s">
        <v>2084</v>
      </c>
      <c r="G577" s="185" t="s">
        <v>806</v>
      </c>
      <c r="H577" s="182" t="s">
        <v>2133</v>
      </c>
      <c r="I577" s="185" t="s">
        <v>807</v>
      </c>
      <c r="J577" s="43">
        <v>1109</v>
      </c>
      <c r="K577" s="185" t="s">
        <v>332</v>
      </c>
      <c r="L577" s="200"/>
      <c r="M577" s="277"/>
      <c r="N577" s="210" t="s">
        <v>2196</v>
      </c>
      <c r="O577" s="210"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89" t="s">
        <v>2197</v>
      </c>
      <c r="Q577" s="289" t="s">
        <v>310</v>
      </c>
      <c r="R577" s="289" t="str">
        <f t="shared" si="44"/>
        <v>Metal Products Except Machinery and Vehicles Coal Use</v>
      </c>
      <c r="S577" s="289" t="str">
        <f t="shared" si="45"/>
        <v>//**Metal Products Except Machinery and Vehicles Coal Use: **</v>
      </c>
      <c r="T577" s="276" t="str">
        <f t="shared" si="46"/>
        <v/>
      </c>
      <c r="U577" s="305"/>
    </row>
    <row r="578" spans="1:21" s="330" customFormat="1" x14ac:dyDescent="0.35">
      <c r="A578" s="276" t="s">
        <v>2198</v>
      </c>
      <c r="B578" s="277"/>
      <c r="C578" s="190" t="s">
        <v>753</v>
      </c>
      <c r="D578" s="190" t="s">
        <v>797</v>
      </c>
      <c r="E578" s="190" t="s">
        <v>798</v>
      </c>
      <c r="F578" s="192" t="s">
        <v>2084</v>
      </c>
      <c r="G578" s="185" t="s">
        <v>808</v>
      </c>
      <c r="H578" s="182" t="s">
        <v>2133</v>
      </c>
      <c r="I578" s="185" t="s">
        <v>809</v>
      </c>
      <c r="J578" s="43">
        <v>1110</v>
      </c>
      <c r="K578" s="185" t="s">
        <v>310</v>
      </c>
      <c r="L578" s="200"/>
      <c r="M578" s="277"/>
      <c r="N578" s="210" t="s">
        <v>2196</v>
      </c>
      <c r="O578" s="210"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89" t="s">
        <v>2197</v>
      </c>
      <c r="Q578" s="289" t="s">
        <v>310</v>
      </c>
      <c r="R578" s="289" t="str">
        <f t="shared" si="44"/>
        <v>Metal Products Except Machinery and Vehicles Natural Gas Use</v>
      </c>
      <c r="S578" s="289" t="str">
        <f t="shared" si="45"/>
        <v>//**Metal Products Except Machinery and Vehicles Natural Gas Use: **</v>
      </c>
      <c r="T578" s="276" t="str">
        <f t="shared" si="46"/>
        <v>//**Metal Products Except Machinery and Vehicles Natural Gas Use: **</v>
      </c>
      <c r="U578" s="305"/>
    </row>
    <row r="579" spans="1:21" s="330" customFormat="1" x14ac:dyDescent="0.35">
      <c r="A579" s="276" t="s">
        <v>2198</v>
      </c>
      <c r="B579" s="277"/>
      <c r="C579" s="190" t="s">
        <v>753</v>
      </c>
      <c r="D579" s="190" t="s">
        <v>797</v>
      </c>
      <c r="E579" s="190" t="s">
        <v>798</v>
      </c>
      <c r="F579" s="192" t="s">
        <v>2084</v>
      </c>
      <c r="G579" s="185" t="s">
        <v>810</v>
      </c>
      <c r="H579" s="182" t="s">
        <v>2133</v>
      </c>
      <c r="I579" s="185" t="s">
        <v>811</v>
      </c>
      <c r="J579" s="43">
        <v>1111</v>
      </c>
      <c r="K579" s="185" t="s">
        <v>332</v>
      </c>
      <c r="L579" s="200"/>
      <c r="M579" s="277"/>
      <c r="N579" s="210" t="s">
        <v>2196</v>
      </c>
      <c r="O579" s="210"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89" t="s">
        <v>2197</v>
      </c>
      <c r="Q579" s="289" t="s">
        <v>310</v>
      </c>
      <c r="R579" s="289" t="str">
        <f t="shared" si="44"/>
        <v>Metal Products Except Machinery and Vehicles Biomass Use</v>
      </c>
      <c r="S579" s="289" t="str">
        <f t="shared" si="45"/>
        <v>//**Metal Products Except Machinery and Vehicles Biomass Use: **</v>
      </c>
      <c r="T579" s="276" t="str">
        <f t="shared" si="46"/>
        <v/>
      </c>
      <c r="U579" s="305"/>
    </row>
    <row r="580" spans="1:21" s="330" customFormat="1" x14ac:dyDescent="0.35">
      <c r="A580" s="276" t="s">
        <v>2198</v>
      </c>
      <c r="B580" s="277"/>
      <c r="C580" s="190" t="s">
        <v>753</v>
      </c>
      <c r="D580" s="190" t="s">
        <v>797</v>
      </c>
      <c r="E580" s="190" t="s">
        <v>798</v>
      </c>
      <c r="F580" s="192" t="s">
        <v>2084</v>
      </c>
      <c r="G580" s="185" t="s">
        <v>812</v>
      </c>
      <c r="H580" s="182" t="s">
        <v>2133</v>
      </c>
      <c r="I580" s="185" t="s">
        <v>813</v>
      </c>
      <c r="J580" s="43">
        <v>1112</v>
      </c>
      <c r="K580" s="185" t="s">
        <v>310</v>
      </c>
      <c r="L580" s="200"/>
      <c r="M580" s="277"/>
      <c r="N580" s="210" t="s">
        <v>2196</v>
      </c>
      <c r="O580" s="210"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89" t="s">
        <v>2197</v>
      </c>
      <c r="Q580" s="289" t="s">
        <v>310</v>
      </c>
      <c r="R580" s="289" t="str">
        <f t="shared" si="44"/>
        <v>Metal Products Except Machinery and Vehicles Petroleum Use</v>
      </c>
      <c r="S580" s="289" t="str">
        <f t="shared" si="45"/>
        <v>//**Metal Products Except Machinery and Vehicles Petroleum Use: **</v>
      </c>
      <c r="T580" s="276" t="str">
        <f t="shared" si="46"/>
        <v>//**Metal Products Except Machinery and Vehicles Petroleum Use: **</v>
      </c>
      <c r="U580" s="305"/>
    </row>
    <row r="581" spans="1:21" s="330" customFormat="1" x14ac:dyDescent="0.35">
      <c r="A581" s="276" t="s">
        <v>2198</v>
      </c>
      <c r="B581" s="277"/>
      <c r="C581" s="190" t="s">
        <v>753</v>
      </c>
      <c r="D581" s="190" t="s">
        <v>797</v>
      </c>
      <c r="E581" s="190" t="s">
        <v>798</v>
      </c>
      <c r="F581" s="192" t="s">
        <v>2084</v>
      </c>
      <c r="G581" s="185" t="s">
        <v>814</v>
      </c>
      <c r="H581" s="182" t="s">
        <v>2133</v>
      </c>
      <c r="I581" s="185" t="s">
        <v>815</v>
      </c>
      <c r="J581" s="43">
        <v>1113</v>
      </c>
      <c r="K581" s="185" t="s">
        <v>332</v>
      </c>
      <c r="L581" s="200"/>
      <c r="M581" s="277"/>
      <c r="N581" s="210" t="s">
        <v>2196</v>
      </c>
      <c r="O581" s="210"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89" t="s">
        <v>2197</v>
      </c>
      <c r="Q581" s="289" t="s">
        <v>310</v>
      </c>
      <c r="R581" s="289" t="str">
        <f t="shared" si="44"/>
        <v>Metal Products Except Machinery and Vehicles Purchased Heat Use</v>
      </c>
      <c r="S581" s="289" t="str">
        <f t="shared" si="45"/>
        <v>//**Metal Products Except Machinery and Vehicles Purchased Heat Use: **</v>
      </c>
      <c r="T581" s="276" t="str">
        <f t="shared" si="46"/>
        <v/>
      </c>
      <c r="U581" s="305"/>
    </row>
    <row r="582" spans="1:21" s="330" customFormat="1" x14ac:dyDescent="0.35">
      <c r="A582" s="276" t="s">
        <v>2198</v>
      </c>
      <c r="B582" s="277"/>
      <c r="C582" s="190" t="s">
        <v>753</v>
      </c>
      <c r="D582" s="190" t="s">
        <v>797</v>
      </c>
      <c r="E582" s="190" t="s">
        <v>798</v>
      </c>
      <c r="F582" s="192" t="s">
        <v>2084</v>
      </c>
      <c r="G582" s="185" t="s">
        <v>816</v>
      </c>
      <c r="H582" s="182" t="s">
        <v>2133</v>
      </c>
      <c r="I582" s="185" t="s">
        <v>817</v>
      </c>
      <c r="J582" s="43">
        <v>1114</v>
      </c>
      <c r="K582" s="185" t="s">
        <v>332</v>
      </c>
      <c r="L582" s="200"/>
      <c r="M582" s="277"/>
      <c r="N582" s="210" t="s">
        <v>2196</v>
      </c>
      <c r="O582" s="210"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89" t="s">
        <v>2197</v>
      </c>
      <c r="Q582" s="289" t="s">
        <v>310</v>
      </c>
      <c r="R582" s="289" t="str">
        <f t="shared" si="44"/>
        <v>Metal Products Except Machinery and Vehicles Crude Oil Use</v>
      </c>
      <c r="S582" s="289" t="str">
        <f t="shared" si="45"/>
        <v>//**Metal Products Except Machinery and Vehicles Crude Oil Use: **</v>
      </c>
      <c r="T582" s="276" t="str">
        <f t="shared" si="46"/>
        <v/>
      </c>
      <c r="U582" s="305"/>
    </row>
    <row r="583" spans="1:21" s="330" customFormat="1" x14ac:dyDescent="0.35">
      <c r="A583" s="276" t="s">
        <v>2198</v>
      </c>
      <c r="B583" s="277"/>
      <c r="C583" s="190" t="s">
        <v>753</v>
      </c>
      <c r="D583" s="190" t="s">
        <v>797</v>
      </c>
      <c r="E583" s="190" t="s">
        <v>798</v>
      </c>
      <c r="F583" s="192" t="s">
        <v>2084</v>
      </c>
      <c r="G583" s="185" t="s">
        <v>818</v>
      </c>
      <c r="H583" s="182" t="s">
        <v>2133</v>
      </c>
      <c r="I583" s="185" t="s">
        <v>819</v>
      </c>
      <c r="J583" s="43">
        <v>1115</v>
      </c>
      <c r="K583" s="185" t="s">
        <v>332</v>
      </c>
      <c r="L583" s="200"/>
      <c r="M583" s="277"/>
      <c r="N583" s="210" t="s">
        <v>2196</v>
      </c>
      <c r="O583" s="210"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89" t="s">
        <v>2197</v>
      </c>
      <c r="Q583" s="289" t="s">
        <v>310</v>
      </c>
      <c r="R583" s="289" t="str">
        <f t="shared" si="44"/>
        <v>Metal Products Except Machinery and Vehicles Heavy or Residual Fuel Oil Use</v>
      </c>
      <c r="S583" s="289" t="str">
        <f t="shared" si="45"/>
        <v>//**Metal Products Except Machinery and Vehicles Heavy or Residual Fuel Oil Use: **</v>
      </c>
      <c r="T583" s="276" t="str">
        <f t="shared" si="46"/>
        <v/>
      </c>
      <c r="U583" s="305"/>
    </row>
    <row r="584" spans="1:21" s="330" customFormat="1" x14ac:dyDescent="0.35">
      <c r="A584" s="276" t="s">
        <v>2198</v>
      </c>
      <c r="B584" s="277"/>
      <c r="C584" s="190" t="s">
        <v>753</v>
      </c>
      <c r="D584" s="190" t="s">
        <v>797</v>
      </c>
      <c r="E584" s="190" t="s">
        <v>798</v>
      </c>
      <c r="F584" s="192" t="s">
        <v>2084</v>
      </c>
      <c r="G584" s="185" t="s">
        <v>820</v>
      </c>
      <c r="H584" s="182" t="s">
        <v>2133</v>
      </c>
      <c r="I584" s="185" t="s">
        <v>821</v>
      </c>
      <c r="J584" s="43">
        <v>1116</v>
      </c>
      <c r="K584" s="185" t="s">
        <v>310</v>
      </c>
      <c r="L584" s="200"/>
      <c r="M584" s="277"/>
      <c r="N584" s="210" t="s">
        <v>2196</v>
      </c>
      <c r="O584" s="210"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89" t="s">
        <v>2197</v>
      </c>
      <c r="Q584" s="289" t="s">
        <v>310</v>
      </c>
      <c r="R584" s="289" t="str">
        <f t="shared" si="44"/>
        <v>Metal Products Except Machinery and Vehicles LPG Propane or Butane Use</v>
      </c>
      <c r="S584" s="289" t="str">
        <f t="shared" si="45"/>
        <v>//**Metal Products Except Machinery and Vehicles LPG Propane or Butane Use: **</v>
      </c>
      <c r="T584" s="276" t="str">
        <f t="shared" si="46"/>
        <v>//**Metal Products Except Machinery and Vehicles LPG Propane or Butane Use: **</v>
      </c>
      <c r="U584" s="305"/>
    </row>
    <row r="585" spans="1:21" s="330" customFormat="1" x14ac:dyDescent="0.35">
      <c r="A585" s="276" t="s">
        <v>2198</v>
      </c>
      <c r="B585" s="277"/>
      <c r="C585" s="190" t="s">
        <v>753</v>
      </c>
      <c r="D585" s="190" t="s">
        <v>797</v>
      </c>
      <c r="E585" s="190" t="s">
        <v>798</v>
      </c>
      <c r="F585" s="192" t="s">
        <v>2084</v>
      </c>
      <c r="G585" s="185" t="s">
        <v>822</v>
      </c>
      <c r="H585" s="182" t="s">
        <v>2133</v>
      </c>
      <c r="I585" s="185" t="s">
        <v>823</v>
      </c>
      <c r="J585" s="43">
        <v>1117</v>
      </c>
      <c r="K585" s="185" t="s">
        <v>332</v>
      </c>
      <c r="L585" s="200"/>
      <c r="M585" s="277"/>
      <c r="N585" s="210" t="s">
        <v>2196</v>
      </c>
      <c r="O585" s="210"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89" t="s">
        <v>2197</v>
      </c>
      <c r="Q585" s="289" t="s">
        <v>310</v>
      </c>
      <c r="R585" s="289" t="str">
        <f t="shared" si="44"/>
        <v>Metal Products Except Machinery and Vehicles Hydrogen Use</v>
      </c>
      <c r="S585" s="289" t="str">
        <f t="shared" si="45"/>
        <v>//**Metal Products Except Machinery and Vehicles Hydrogen Use: **</v>
      </c>
      <c r="T585" s="276" t="str">
        <f t="shared" si="46"/>
        <v/>
      </c>
      <c r="U585" s="305"/>
    </row>
    <row r="586" spans="1:21" s="330" customFormat="1" x14ac:dyDescent="0.35">
      <c r="A586" s="276" t="s">
        <v>2198</v>
      </c>
      <c r="B586" s="277"/>
      <c r="C586" s="190" t="s">
        <v>753</v>
      </c>
      <c r="D586" s="190" t="s">
        <v>797</v>
      </c>
      <c r="E586" s="190" t="s">
        <v>798</v>
      </c>
      <c r="F586" s="192" t="s">
        <v>2082</v>
      </c>
      <c r="G586" s="185" t="s">
        <v>799</v>
      </c>
      <c r="H586" s="182" t="s">
        <v>2132</v>
      </c>
      <c r="I586" s="185" t="s">
        <v>800</v>
      </c>
      <c r="J586" s="43">
        <v>1118</v>
      </c>
      <c r="K586" s="185" t="s">
        <v>310</v>
      </c>
      <c r="L586" s="200"/>
      <c r="M586" s="277"/>
      <c r="N586" s="210" t="s">
        <v>2196</v>
      </c>
      <c r="O586" s="210"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89" t="s">
        <v>2197</v>
      </c>
      <c r="Q586" s="289" t="s">
        <v>310</v>
      </c>
      <c r="R586" s="289" t="str">
        <f t="shared" si="44"/>
        <v>Computers and Electronics Electricity Use</v>
      </c>
      <c r="S586" s="289" t="str">
        <f t="shared" si="45"/>
        <v>//**Computers and Electronics Electricity Use: **</v>
      </c>
      <c r="T586" s="276" t="str">
        <f t="shared" si="46"/>
        <v>//**Computers and Electronics Electricity Use: **</v>
      </c>
      <c r="U586" s="305"/>
    </row>
    <row r="587" spans="1:21" s="330" customFormat="1" x14ac:dyDescent="0.35">
      <c r="A587" s="276" t="s">
        <v>2198</v>
      </c>
      <c r="B587" s="277"/>
      <c r="C587" s="190" t="s">
        <v>753</v>
      </c>
      <c r="D587" s="190" t="s">
        <v>797</v>
      </c>
      <c r="E587" s="190" t="s">
        <v>798</v>
      </c>
      <c r="F587" s="192" t="s">
        <v>2082</v>
      </c>
      <c r="G587" s="185" t="s">
        <v>806</v>
      </c>
      <c r="H587" s="182" t="s">
        <v>2132</v>
      </c>
      <c r="I587" s="185" t="s">
        <v>807</v>
      </c>
      <c r="J587" s="43">
        <v>1119</v>
      </c>
      <c r="K587" s="185" t="s">
        <v>332</v>
      </c>
      <c r="L587" s="200"/>
      <c r="M587" s="277"/>
      <c r="N587" s="210" t="s">
        <v>2196</v>
      </c>
      <c r="O587" s="210"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89" t="s">
        <v>2197</v>
      </c>
      <c r="Q587" s="289" t="s">
        <v>310</v>
      </c>
      <c r="R587" s="289" t="str">
        <f t="shared" si="44"/>
        <v>Computers and Electronics Coal Use</v>
      </c>
      <c r="S587" s="289" t="str">
        <f t="shared" si="45"/>
        <v>//**Computers and Electronics Coal Use: **</v>
      </c>
      <c r="T587" s="276" t="str">
        <f t="shared" si="46"/>
        <v/>
      </c>
      <c r="U587" s="305"/>
    </row>
    <row r="588" spans="1:21" s="330" customFormat="1" x14ac:dyDescent="0.35">
      <c r="A588" s="276" t="s">
        <v>2198</v>
      </c>
      <c r="B588" s="277"/>
      <c r="C588" s="190" t="s">
        <v>753</v>
      </c>
      <c r="D588" s="190" t="s">
        <v>797</v>
      </c>
      <c r="E588" s="190" t="s">
        <v>798</v>
      </c>
      <c r="F588" s="192" t="s">
        <v>2082</v>
      </c>
      <c r="G588" s="185" t="s">
        <v>808</v>
      </c>
      <c r="H588" s="182" t="s">
        <v>2132</v>
      </c>
      <c r="I588" s="185" t="s">
        <v>809</v>
      </c>
      <c r="J588" s="43">
        <v>1120</v>
      </c>
      <c r="K588" s="185" t="s">
        <v>310</v>
      </c>
      <c r="L588" s="200"/>
      <c r="M588" s="277"/>
      <c r="N588" s="210" t="s">
        <v>2196</v>
      </c>
      <c r="O588" s="210"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89" t="s">
        <v>2197</v>
      </c>
      <c r="Q588" s="289" t="s">
        <v>310</v>
      </c>
      <c r="R588" s="289" t="str">
        <f t="shared" si="44"/>
        <v>Computers and Electronics Natural Gas Use</v>
      </c>
      <c r="S588" s="289" t="str">
        <f t="shared" si="45"/>
        <v>//**Computers and Electronics Natural Gas Use: **</v>
      </c>
      <c r="T588" s="276" t="str">
        <f t="shared" si="46"/>
        <v>//**Computers and Electronics Natural Gas Use: **</v>
      </c>
      <c r="U588" s="305"/>
    </row>
    <row r="589" spans="1:21" s="330" customFormat="1" x14ac:dyDescent="0.35">
      <c r="A589" s="276" t="s">
        <v>2198</v>
      </c>
      <c r="B589" s="277"/>
      <c r="C589" s="190" t="s">
        <v>753</v>
      </c>
      <c r="D589" s="190" t="s">
        <v>797</v>
      </c>
      <c r="E589" s="190" t="s">
        <v>798</v>
      </c>
      <c r="F589" s="192" t="s">
        <v>2082</v>
      </c>
      <c r="G589" s="185" t="s">
        <v>810</v>
      </c>
      <c r="H589" s="182" t="s">
        <v>2132</v>
      </c>
      <c r="I589" s="185" t="s">
        <v>811</v>
      </c>
      <c r="J589" s="43">
        <v>1121</v>
      </c>
      <c r="K589" s="185" t="s">
        <v>332</v>
      </c>
      <c r="L589" s="200"/>
      <c r="M589" s="277"/>
      <c r="N589" s="210" t="s">
        <v>2196</v>
      </c>
      <c r="O589" s="210"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89" t="s">
        <v>2197</v>
      </c>
      <c r="Q589" s="289" t="s">
        <v>310</v>
      </c>
      <c r="R589" s="289" t="str">
        <f t="shared" si="44"/>
        <v>Computers and Electronics Biomass Use</v>
      </c>
      <c r="S589" s="289" t="str">
        <f t="shared" si="45"/>
        <v>//**Computers and Electronics Biomass Use: **</v>
      </c>
      <c r="T589" s="276" t="str">
        <f t="shared" si="46"/>
        <v/>
      </c>
      <c r="U589" s="305"/>
    </row>
    <row r="590" spans="1:21" s="330" customFormat="1" x14ac:dyDescent="0.35">
      <c r="A590" s="276" t="s">
        <v>2198</v>
      </c>
      <c r="B590" s="277"/>
      <c r="C590" s="190" t="s">
        <v>753</v>
      </c>
      <c r="D590" s="190" t="s">
        <v>797</v>
      </c>
      <c r="E590" s="190" t="s">
        <v>798</v>
      </c>
      <c r="F590" s="192" t="s">
        <v>2082</v>
      </c>
      <c r="G590" s="185" t="s">
        <v>812</v>
      </c>
      <c r="H590" s="182" t="s">
        <v>2132</v>
      </c>
      <c r="I590" s="185" t="s">
        <v>813</v>
      </c>
      <c r="J590" s="43">
        <v>1122</v>
      </c>
      <c r="K590" s="185" t="s">
        <v>310</v>
      </c>
      <c r="L590" s="200"/>
      <c r="M590" s="277"/>
      <c r="N590" s="210" t="s">
        <v>2196</v>
      </c>
      <c r="O590" s="210"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89" t="s">
        <v>2197</v>
      </c>
      <c r="Q590" s="289" t="s">
        <v>310</v>
      </c>
      <c r="R590" s="289" t="str">
        <f t="shared" si="44"/>
        <v>Computers and Electronics Petroleum Use</v>
      </c>
      <c r="S590" s="289" t="str">
        <f t="shared" si="45"/>
        <v>//**Computers and Electronics Petroleum Use: **</v>
      </c>
      <c r="T590" s="276" t="str">
        <f t="shared" si="46"/>
        <v>//**Computers and Electronics Petroleum Use: **</v>
      </c>
      <c r="U590" s="305"/>
    </row>
    <row r="591" spans="1:21" s="330" customFormat="1" x14ac:dyDescent="0.35">
      <c r="A591" s="276" t="s">
        <v>2198</v>
      </c>
      <c r="B591" s="277"/>
      <c r="C591" s="190" t="s">
        <v>753</v>
      </c>
      <c r="D591" s="190" t="s">
        <v>797</v>
      </c>
      <c r="E591" s="190" t="s">
        <v>798</v>
      </c>
      <c r="F591" s="192" t="s">
        <v>2082</v>
      </c>
      <c r="G591" s="185" t="s">
        <v>814</v>
      </c>
      <c r="H591" s="182" t="s">
        <v>2132</v>
      </c>
      <c r="I591" s="185" t="s">
        <v>815</v>
      </c>
      <c r="J591" s="43">
        <v>1123</v>
      </c>
      <c r="K591" s="185" t="s">
        <v>332</v>
      </c>
      <c r="L591" s="200"/>
      <c r="M591" s="277"/>
      <c r="N591" s="210" t="s">
        <v>2196</v>
      </c>
      <c r="O591" s="210"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89" t="s">
        <v>2197</v>
      </c>
      <c r="Q591" s="289" t="s">
        <v>310</v>
      </c>
      <c r="R591" s="289" t="str">
        <f t="shared" si="44"/>
        <v>Computers and Electronics Purchased Heat Use</v>
      </c>
      <c r="S591" s="289" t="str">
        <f t="shared" si="45"/>
        <v>//**Computers and Electronics Purchased Heat Use: **</v>
      </c>
      <c r="T591" s="276" t="str">
        <f t="shared" si="46"/>
        <v/>
      </c>
      <c r="U591" s="305"/>
    </row>
    <row r="592" spans="1:21" s="330" customFormat="1" x14ac:dyDescent="0.35">
      <c r="A592" s="276" t="s">
        <v>2198</v>
      </c>
      <c r="B592" s="277"/>
      <c r="C592" s="190" t="s">
        <v>753</v>
      </c>
      <c r="D592" s="190" t="s">
        <v>797</v>
      </c>
      <c r="E592" s="190" t="s">
        <v>798</v>
      </c>
      <c r="F592" s="192" t="s">
        <v>2082</v>
      </c>
      <c r="G592" s="185" t="s">
        <v>816</v>
      </c>
      <c r="H592" s="182" t="s">
        <v>2132</v>
      </c>
      <c r="I592" s="185" t="s">
        <v>817</v>
      </c>
      <c r="J592" s="43">
        <v>1124</v>
      </c>
      <c r="K592" s="185" t="s">
        <v>332</v>
      </c>
      <c r="L592" s="200"/>
      <c r="M592" s="277"/>
      <c r="N592" s="210" t="s">
        <v>2196</v>
      </c>
      <c r="O592" s="210"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89" t="s">
        <v>2197</v>
      </c>
      <c r="Q592" s="289" t="s">
        <v>310</v>
      </c>
      <c r="R592" s="289" t="str">
        <f t="shared" si="44"/>
        <v>Computers and Electronics Crude Oil Use</v>
      </c>
      <c r="S592" s="289" t="str">
        <f t="shared" si="45"/>
        <v>//**Computers and Electronics Crude Oil Use: **</v>
      </c>
      <c r="T592" s="276" t="str">
        <f t="shared" si="46"/>
        <v/>
      </c>
      <c r="U592" s="305"/>
    </row>
    <row r="593" spans="1:21" s="330" customFormat="1" x14ac:dyDescent="0.35">
      <c r="A593" s="276" t="s">
        <v>2198</v>
      </c>
      <c r="B593" s="277"/>
      <c r="C593" s="190" t="s">
        <v>753</v>
      </c>
      <c r="D593" s="190" t="s">
        <v>797</v>
      </c>
      <c r="E593" s="190" t="s">
        <v>798</v>
      </c>
      <c r="F593" s="192" t="s">
        <v>2082</v>
      </c>
      <c r="G593" s="185" t="s">
        <v>818</v>
      </c>
      <c r="H593" s="182" t="s">
        <v>2132</v>
      </c>
      <c r="I593" s="185" t="s">
        <v>819</v>
      </c>
      <c r="J593" s="43">
        <v>1125</v>
      </c>
      <c r="K593" s="185" t="s">
        <v>332</v>
      </c>
      <c r="L593" s="200"/>
      <c r="M593" s="277"/>
      <c r="N593" s="210" t="s">
        <v>2196</v>
      </c>
      <c r="O593" s="210"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89" t="s">
        <v>2197</v>
      </c>
      <c r="Q593" s="289" t="s">
        <v>310</v>
      </c>
      <c r="R593" s="289" t="str">
        <f t="shared" si="44"/>
        <v>Computers and Electronics Heavy or Residual Fuel Oil Use</v>
      </c>
      <c r="S593" s="289" t="str">
        <f t="shared" si="45"/>
        <v>//**Computers and Electronics Heavy or Residual Fuel Oil Use: **</v>
      </c>
      <c r="T593" s="276" t="str">
        <f t="shared" si="46"/>
        <v/>
      </c>
      <c r="U593" s="305"/>
    </row>
    <row r="594" spans="1:21" s="330" customFormat="1" x14ac:dyDescent="0.35">
      <c r="A594" s="276" t="s">
        <v>2198</v>
      </c>
      <c r="B594" s="277"/>
      <c r="C594" s="190" t="s">
        <v>753</v>
      </c>
      <c r="D594" s="190" t="s">
        <v>797</v>
      </c>
      <c r="E594" s="190" t="s">
        <v>798</v>
      </c>
      <c r="F594" s="192" t="s">
        <v>2082</v>
      </c>
      <c r="G594" s="185" t="s">
        <v>820</v>
      </c>
      <c r="H594" s="182" t="s">
        <v>2132</v>
      </c>
      <c r="I594" s="185" t="s">
        <v>821</v>
      </c>
      <c r="J594" s="43">
        <v>1126</v>
      </c>
      <c r="K594" s="185" t="s">
        <v>310</v>
      </c>
      <c r="L594" s="200"/>
      <c r="M594" s="277"/>
      <c r="N594" s="210" t="s">
        <v>2196</v>
      </c>
      <c r="O594" s="210"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89" t="s">
        <v>2197</v>
      </c>
      <c r="Q594" s="289" t="s">
        <v>310</v>
      </c>
      <c r="R594" s="289" t="str">
        <f t="shared" si="44"/>
        <v>Computers and Electronics LPG Propane or Butane Use</v>
      </c>
      <c r="S594" s="289" t="str">
        <f t="shared" si="45"/>
        <v>//**Computers and Electronics LPG Propane or Butane Use: **</v>
      </c>
      <c r="T594" s="276" t="str">
        <f t="shared" si="46"/>
        <v>//**Computers and Electronics LPG Propane or Butane Use: **</v>
      </c>
      <c r="U594" s="305"/>
    </row>
    <row r="595" spans="1:21" s="330" customFormat="1" x14ac:dyDescent="0.35">
      <c r="A595" s="276" t="s">
        <v>2198</v>
      </c>
      <c r="B595" s="277"/>
      <c r="C595" s="190" t="s">
        <v>753</v>
      </c>
      <c r="D595" s="190" t="s">
        <v>797</v>
      </c>
      <c r="E595" s="190" t="s">
        <v>798</v>
      </c>
      <c r="F595" s="192" t="s">
        <v>2082</v>
      </c>
      <c r="G595" s="185" t="s">
        <v>822</v>
      </c>
      <c r="H595" s="182" t="s">
        <v>2132</v>
      </c>
      <c r="I595" s="185" t="s">
        <v>823</v>
      </c>
      <c r="J595" s="43">
        <v>1127</v>
      </c>
      <c r="K595" s="185" t="s">
        <v>332</v>
      </c>
      <c r="L595" s="200"/>
      <c r="M595" s="277"/>
      <c r="N595" s="210" t="s">
        <v>2196</v>
      </c>
      <c r="O595" s="210"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89" t="s">
        <v>2197</v>
      </c>
      <c r="Q595" s="289" t="s">
        <v>310</v>
      </c>
      <c r="R595" s="289" t="str">
        <f t="shared" si="44"/>
        <v>Computers and Electronics Hydrogen Use</v>
      </c>
      <c r="S595" s="289" t="str">
        <f t="shared" si="45"/>
        <v>//**Computers and Electronics Hydrogen Use: **</v>
      </c>
      <c r="T595" s="276" t="str">
        <f t="shared" si="46"/>
        <v/>
      </c>
      <c r="U595" s="305"/>
    </row>
    <row r="596" spans="1:21" s="330" customFormat="1" x14ac:dyDescent="0.35">
      <c r="A596" s="276" t="s">
        <v>2198</v>
      </c>
      <c r="B596" s="277"/>
      <c r="C596" s="190" t="s">
        <v>753</v>
      </c>
      <c r="D596" s="190" t="s">
        <v>797</v>
      </c>
      <c r="E596" s="190" t="s">
        <v>798</v>
      </c>
      <c r="F596" s="192" t="s">
        <v>2080</v>
      </c>
      <c r="G596" s="185" t="s">
        <v>799</v>
      </c>
      <c r="H596" s="182" t="s">
        <v>2131</v>
      </c>
      <c r="I596" s="185" t="s">
        <v>800</v>
      </c>
      <c r="J596" s="43">
        <v>1128</v>
      </c>
      <c r="K596" s="185" t="s">
        <v>310</v>
      </c>
      <c r="L596" s="200"/>
      <c r="M596" s="277"/>
      <c r="N596" s="210" t="s">
        <v>2196</v>
      </c>
      <c r="O596" s="210"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89" t="s">
        <v>2197</v>
      </c>
      <c r="Q596" s="289" t="s">
        <v>310</v>
      </c>
      <c r="R596" s="289" t="str">
        <f t="shared" si="44"/>
        <v>Appliances and Electrical Equipment Electricity Use</v>
      </c>
      <c r="S596" s="289" t="str">
        <f t="shared" si="45"/>
        <v>//**Appliances and Electrical Equipment Electricity Use: **</v>
      </c>
      <c r="T596" s="276" t="str">
        <f t="shared" si="46"/>
        <v>//**Appliances and Electrical Equipment Electricity Use: **</v>
      </c>
      <c r="U596" s="305"/>
    </row>
    <row r="597" spans="1:21" s="330" customFormat="1" x14ac:dyDescent="0.35">
      <c r="A597" s="276" t="s">
        <v>2198</v>
      </c>
      <c r="B597" s="277"/>
      <c r="C597" s="190" t="s">
        <v>753</v>
      </c>
      <c r="D597" s="190" t="s">
        <v>797</v>
      </c>
      <c r="E597" s="190" t="s">
        <v>798</v>
      </c>
      <c r="F597" s="192" t="s">
        <v>2080</v>
      </c>
      <c r="G597" s="185" t="s">
        <v>806</v>
      </c>
      <c r="H597" s="182" t="s">
        <v>2131</v>
      </c>
      <c r="I597" s="185" t="s">
        <v>807</v>
      </c>
      <c r="J597" s="43">
        <v>1129</v>
      </c>
      <c r="K597" s="185" t="s">
        <v>332</v>
      </c>
      <c r="L597" s="200"/>
      <c r="M597" s="277"/>
      <c r="N597" s="210" t="s">
        <v>2196</v>
      </c>
      <c r="O597" s="210"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89" t="s">
        <v>2197</v>
      </c>
      <c r="Q597" s="289" t="s">
        <v>310</v>
      </c>
      <c r="R597" s="289" t="str">
        <f t="shared" si="44"/>
        <v>Appliances and Electrical Equipment Coal Use</v>
      </c>
      <c r="S597" s="289" t="str">
        <f t="shared" si="45"/>
        <v>//**Appliances and Electrical Equipment Coal Use: **</v>
      </c>
      <c r="T597" s="276" t="str">
        <f t="shared" si="46"/>
        <v/>
      </c>
      <c r="U597" s="305"/>
    </row>
    <row r="598" spans="1:21" s="330" customFormat="1" x14ac:dyDescent="0.35">
      <c r="A598" s="276" t="s">
        <v>2198</v>
      </c>
      <c r="B598" s="277"/>
      <c r="C598" s="190" t="s">
        <v>753</v>
      </c>
      <c r="D598" s="190" t="s">
        <v>797</v>
      </c>
      <c r="E598" s="190" t="s">
        <v>798</v>
      </c>
      <c r="F598" s="192" t="s">
        <v>2080</v>
      </c>
      <c r="G598" s="185" t="s">
        <v>808</v>
      </c>
      <c r="H598" s="182" t="s">
        <v>2131</v>
      </c>
      <c r="I598" s="185" t="s">
        <v>809</v>
      </c>
      <c r="J598" s="43">
        <v>1130</v>
      </c>
      <c r="K598" s="185" t="s">
        <v>310</v>
      </c>
      <c r="L598" s="200"/>
      <c r="M598" s="277"/>
      <c r="N598" s="210" t="s">
        <v>2196</v>
      </c>
      <c r="O598" s="210"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89" t="s">
        <v>2197</v>
      </c>
      <c r="Q598" s="289" t="s">
        <v>310</v>
      </c>
      <c r="R598" s="289" t="str">
        <f t="shared" si="44"/>
        <v>Appliances and Electrical Equipment Natural Gas Use</v>
      </c>
      <c r="S598" s="289" t="str">
        <f t="shared" si="45"/>
        <v>//**Appliances and Electrical Equipment Natural Gas Use: **</v>
      </c>
      <c r="T598" s="276" t="str">
        <f t="shared" si="46"/>
        <v>//**Appliances and Electrical Equipment Natural Gas Use: **</v>
      </c>
      <c r="U598" s="305"/>
    </row>
    <row r="599" spans="1:21" s="330" customFormat="1" x14ac:dyDescent="0.35">
      <c r="A599" s="276" t="s">
        <v>2198</v>
      </c>
      <c r="B599" s="277"/>
      <c r="C599" s="190" t="s">
        <v>753</v>
      </c>
      <c r="D599" s="190" t="s">
        <v>797</v>
      </c>
      <c r="E599" s="190" t="s">
        <v>798</v>
      </c>
      <c r="F599" s="192" t="s">
        <v>2080</v>
      </c>
      <c r="G599" s="185" t="s">
        <v>810</v>
      </c>
      <c r="H599" s="182" t="s">
        <v>2131</v>
      </c>
      <c r="I599" s="185" t="s">
        <v>811</v>
      </c>
      <c r="J599" s="43">
        <v>1131</v>
      </c>
      <c r="K599" s="185" t="s">
        <v>332</v>
      </c>
      <c r="L599" s="200"/>
      <c r="M599" s="277"/>
      <c r="N599" s="210" t="s">
        <v>2196</v>
      </c>
      <c r="O599" s="210"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89" t="s">
        <v>2197</v>
      </c>
      <c r="Q599" s="289" t="s">
        <v>310</v>
      </c>
      <c r="R599" s="289" t="str">
        <f t="shared" si="44"/>
        <v>Appliances and Electrical Equipment Biomass Use</v>
      </c>
      <c r="S599" s="289" t="str">
        <f t="shared" si="45"/>
        <v>//**Appliances and Electrical Equipment Biomass Use: **</v>
      </c>
      <c r="T599" s="276" t="str">
        <f t="shared" si="46"/>
        <v/>
      </c>
      <c r="U599" s="305"/>
    </row>
    <row r="600" spans="1:21" s="330" customFormat="1" x14ac:dyDescent="0.35">
      <c r="A600" s="276" t="s">
        <v>2198</v>
      </c>
      <c r="B600" s="277"/>
      <c r="C600" s="190" t="s">
        <v>753</v>
      </c>
      <c r="D600" s="190" t="s">
        <v>797</v>
      </c>
      <c r="E600" s="190" t="s">
        <v>798</v>
      </c>
      <c r="F600" s="192" t="s">
        <v>2080</v>
      </c>
      <c r="G600" s="185" t="s">
        <v>812</v>
      </c>
      <c r="H600" s="182" t="s">
        <v>2131</v>
      </c>
      <c r="I600" s="185" t="s">
        <v>813</v>
      </c>
      <c r="J600" s="43">
        <v>1132</v>
      </c>
      <c r="K600" s="185" t="s">
        <v>310</v>
      </c>
      <c r="L600" s="200"/>
      <c r="M600" s="277"/>
      <c r="N600" s="210" t="s">
        <v>2196</v>
      </c>
      <c r="O600" s="210"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89" t="s">
        <v>2197</v>
      </c>
      <c r="Q600" s="289" t="s">
        <v>310</v>
      </c>
      <c r="R600" s="289" t="str">
        <f t="shared" si="44"/>
        <v>Appliances and Electrical Equipment Petroleum Use</v>
      </c>
      <c r="S600" s="289" t="str">
        <f t="shared" si="45"/>
        <v>//**Appliances and Electrical Equipment Petroleum Use: **</v>
      </c>
      <c r="T600" s="276" t="str">
        <f t="shared" si="46"/>
        <v>//**Appliances and Electrical Equipment Petroleum Use: **</v>
      </c>
      <c r="U600" s="305"/>
    </row>
    <row r="601" spans="1:21" s="330" customFormat="1" x14ac:dyDescent="0.35">
      <c r="A601" s="276" t="s">
        <v>2198</v>
      </c>
      <c r="B601" s="277"/>
      <c r="C601" s="190" t="s">
        <v>753</v>
      </c>
      <c r="D601" s="190" t="s">
        <v>797</v>
      </c>
      <c r="E601" s="190" t="s">
        <v>798</v>
      </c>
      <c r="F601" s="192" t="s">
        <v>2080</v>
      </c>
      <c r="G601" s="185" t="s">
        <v>814</v>
      </c>
      <c r="H601" s="182" t="s">
        <v>2131</v>
      </c>
      <c r="I601" s="185" t="s">
        <v>815</v>
      </c>
      <c r="J601" s="43">
        <v>1133</v>
      </c>
      <c r="K601" s="185" t="s">
        <v>332</v>
      </c>
      <c r="L601" s="200"/>
      <c r="M601" s="277"/>
      <c r="N601" s="210" t="s">
        <v>2196</v>
      </c>
      <c r="O601" s="210"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89" t="s">
        <v>2197</v>
      </c>
      <c r="Q601" s="289" t="s">
        <v>310</v>
      </c>
      <c r="R601" s="289" t="str">
        <f t="shared" si="44"/>
        <v>Appliances and Electrical Equipment Purchased Heat Use</v>
      </c>
      <c r="S601" s="289" t="str">
        <f t="shared" si="45"/>
        <v>//**Appliances and Electrical Equipment Purchased Heat Use: **</v>
      </c>
      <c r="T601" s="276" t="str">
        <f t="shared" si="46"/>
        <v/>
      </c>
      <c r="U601" s="305"/>
    </row>
    <row r="602" spans="1:21" s="330" customFormat="1" x14ac:dyDescent="0.35">
      <c r="A602" s="276" t="s">
        <v>2198</v>
      </c>
      <c r="B602" s="277"/>
      <c r="C602" s="190" t="s">
        <v>753</v>
      </c>
      <c r="D602" s="190" t="s">
        <v>797</v>
      </c>
      <c r="E602" s="190" t="s">
        <v>798</v>
      </c>
      <c r="F602" s="192" t="s">
        <v>2080</v>
      </c>
      <c r="G602" s="185" t="s">
        <v>816</v>
      </c>
      <c r="H602" s="182" t="s">
        <v>2131</v>
      </c>
      <c r="I602" s="185" t="s">
        <v>817</v>
      </c>
      <c r="J602" s="43">
        <v>1134</v>
      </c>
      <c r="K602" s="185" t="s">
        <v>332</v>
      </c>
      <c r="L602" s="200"/>
      <c r="M602" s="277"/>
      <c r="N602" s="210" t="s">
        <v>2196</v>
      </c>
      <c r="O602" s="210"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89" t="s">
        <v>2197</v>
      </c>
      <c r="Q602" s="289" t="s">
        <v>310</v>
      </c>
      <c r="R602" s="289" t="str">
        <f t="shared" si="44"/>
        <v>Appliances and Electrical Equipment Crude Oil Use</v>
      </c>
      <c r="S602" s="289" t="str">
        <f t="shared" si="45"/>
        <v>//**Appliances and Electrical Equipment Crude Oil Use: **</v>
      </c>
      <c r="T602" s="276" t="str">
        <f t="shared" si="46"/>
        <v/>
      </c>
      <c r="U602" s="305"/>
    </row>
    <row r="603" spans="1:21" s="330" customFormat="1" x14ac:dyDescent="0.35">
      <c r="A603" s="276" t="s">
        <v>2198</v>
      </c>
      <c r="B603" s="277"/>
      <c r="C603" s="190" t="s">
        <v>753</v>
      </c>
      <c r="D603" s="190" t="s">
        <v>797</v>
      </c>
      <c r="E603" s="190" t="s">
        <v>798</v>
      </c>
      <c r="F603" s="192" t="s">
        <v>2080</v>
      </c>
      <c r="G603" s="185" t="s">
        <v>818</v>
      </c>
      <c r="H603" s="182" t="s">
        <v>2131</v>
      </c>
      <c r="I603" s="185" t="s">
        <v>819</v>
      </c>
      <c r="J603" s="43">
        <v>1135</v>
      </c>
      <c r="K603" s="185" t="s">
        <v>332</v>
      </c>
      <c r="L603" s="200"/>
      <c r="M603" s="277"/>
      <c r="N603" s="210" t="s">
        <v>2196</v>
      </c>
      <c r="O603" s="210"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89" t="s">
        <v>2197</v>
      </c>
      <c r="Q603" s="289" t="s">
        <v>310</v>
      </c>
      <c r="R603" s="289" t="str">
        <f t="shared" si="44"/>
        <v>Appliances and Electrical Equipment Heavy or Residual Fuel Oil Use</v>
      </c>
      <c r="S603" s="289" t="str">
        <f t="shared" si="45"/>
        <v>//**Appliances and Electrical Equipment Heavy or Residual Fuel Oil Use: **</v>
      </c>
      <c r="T603" s="276" t="str">
        <f t="shared" si="46"/>
        <v/>
      </c>
      <c r="U603" s="305"/>
    </row>
    <row r="604" spans="1:21" s="330" customFormat="1" x14ac:dyDescent="0.35">
      <c r="A604" s="276" t="s">
        <v>2198</v>
      </c>
      <c r="B604" s="277"/>
      <c r="C604" s="190" t="s">
        <v>753</v>
      </c>
      <c r="D604" s="190" t="s">
        <v>797</v>
      </c>
      <c r="E604" s="190" t="s">
        <v>798</v>
      </c>
      <c r="F604" s="192" t="s">
        <v>2080</v>
      </c>
      <c r="G604" s="185" t="s">
        <v>820</v>
      </c>
      <c r="H604" s="182" t="s">
        <v>2131</v>
      </c>
      <c r="I604" s="185" t="s">
        <v>821</v>
      </c>
      <c r="J604" s="43">
        <v>1136</v>
      </c>
      <c r="K604" s="185" t="s">
        <v>310</v>
      </c>
      <c r="L604" s="200"/>
      <c r="M604" s="277"/>
      <c r="N604" s="210" t="s">
        <v>2196</v>
      </c>
      <c r="O604" s="210"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89" t="s">
        <v>2197</v>
      </c>
      <c r="Q604" s="289" t="s">
        <v>310</v>
      </c>
      <c r="R604" s="289" t="str">
        <f t="shared" si="44"/>
        <v>Appliances and Electrical Equipment LPG Propane or Butane Use</v>
      </c>
      <c r="S604" s="289" t="str">
        <f t="shared" si="45"/>
        <v>//**Appliances and Electrical Equipment LPG Propane or Butane Use: **</v>
      </c>
      <c r="T604" s="276" t="str">
        <f t="shared" si="46"/>
        <v>//**Appliances and Electrical Equipment LPG Propane or Butane Use: **</v>
      </c>
      <c r="U604" s="305"/>
    </row>
    <row r="605" spans="1:21" s="330" customFormat="1" x14ac:dyDescent="0.35">
      <c r="A605" s="276" t="s">
        <v>2198</v>
      </c>
      <c r="B605" s="277"/>
      <c r="C605" s="190" t="s">
        <v>753</v>
      </c>
      <c r="D605" s="190" t="s">
        <v>797</v>
      </c>
      <c r="E605" s="190" t="s">
        <v>798</v>
      </c>
      <c r="F605" s="192" t="s">
        <v>2080</v>
      </c>
      <c r="G605" s="185" t="s">
        <v>822</v>
      </c>
      <c r="H605" s="182" t="s">
        <v>2131</v>
      </c>
      <c r="I605" s="185" t="s">
        <v>823</v>
      </c>
      <c r="J605" s="43">
        <v>1137</v>
      </c>
      <c r="K605" s="185" t="s">
        <v>332</v>
      </c>
      <c r="L605" s="200"/>
      <c r="M605" s="277"/>
      <c r="N605" s="210" t="s">
        <v>2196</v>
      </c>
      <c r="O605" s="210"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89" t="s">
        <v>2197</v>
      </c>
      <c r="Q605" s="289" t="s">
        <v>310</v>
      </c>
      <c r="R605" s="289" t="str">
        <f t="shared" si="44"/>
        <v>Appliances and Electrical Equipment Hydrogen Use</v>
      </c>
      <c r="S605" s="289" t="str">
        <f t="shared" si="45"/>
        <v>//**Appliances and Electrical Equipment Hydrogen Use: **</v>
      </c>
      <c r="T605" s="276" t="str">
        <f t="shared" si="46"/>
        <v/>
      </c>
      <c r="U605" s="305"/>
    </row>
    <row r="606" spans="1:21" s="330" customFormat="1" x14ac:dyDescent="0.35">
      <c r="A606" s="276" t="s">
        <v>2198</v>
      </c>
      <c r="B606" s="277"/>
      <c r="C606" s="190" t="s">
        <v>753</v>
      </c>
      <c r="D606" s="190" t="s">
        <v>797</v>
      </c>
      <c r="E606" s="190" t="s">
        <v>798</v>
      </c>
      <c r="F606" s="192" t="s">
        <v>2078</v>
      </c>
      <c r="G606" s="185" t="s">
        <v>799</v>
      </c>
      <c r="H606" s="182" t="s">
        <v>2130</v>
      </c>
      <c r="I606" s="185" t="s">
        <v>800</v>
      </c>
      <c r="J606" s="43">
        <v>1138</v>
      </c>
      <c r="K606" s="185" t="s">
        <v>310</v>
      </c>
      <c r="L606" s="200"/>
      <c r="M606" s="277"/>
      <c r="N606" s="210" t="s">
        <v>2196</v>
      </c>
      <c r="O606" s="210"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89" t="s">
        <v>2197</v>
      </c>
      <c r="Q606" s="289" t="s">
        <v>310</v>
      </c>
      <c r="R606" s="289" t="str">
        <f t="shared" si="44"/>
        <v>Other Machinery Electricity Use</v>
      </c>
      <c r="S606" s="289" t="str">
        <f t="shared" si="45"/>
        <v>//**Other Machinery Electricity Use: **</v>
      </c>
      <c r="T606" s="276" t="str">
        <f t="shared" si="46"/>
        <v>//**Other Machinery Electricity Use: **</v>
      </c>
      <c r="U606" s="305"/>
    </row>
    <row r="607" spans="1:21" s="330" customFormat="1" x14ac:dyDescent="0.35">
      <c r="A607" s="276" t="s">
        <v>2198</v>
      </c>
      <c r="B607" s="277"/>
      <c r="C607" s="190" t="s">
        <v>753</v>
      </c>
      <c r="D607" s="190" t="s">
        <v>797</v>
      </c>
      <c r="E607" s="190" t="s">
        <v>798</v>
      </c>
      <c r="F607" s="192" t="s">
        <v>2078</v>
      </c>
      <c r="G607" s="185" t="s">
        <v>806</v>
      </c>
      <c r="H607" s="182" t="s">
        <v>2130</v>
      </c>
      <c r="I607" s="185" t="s">
        <v>807</v>
      </c>
      <c r="J607" s="43">
        <v>1139</v>
      </c>
      <c r="K607" s="185" t="s">
        <v>310</v>
      </c>
      <c r="L607" s="200"/>
      <c r="M607" s="277"/>
      <c r="N607" s="210" t="s">
        <v>2196</v>
      </c>
      <c r="O607" s="210"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89" t="s">
        <v>2197</v>
      </c>
      <c r="Q607" s="289" t="s">
        <v>310</v>
      </c>
      <c r="R607" s="289" t="str">
        <f t="shared" si="44"/>
        <v>Other Machinery Coal Use</v>
      </c>
      <c r="S607" s="289" t="str">
        <f t="shared" si="45"/>
        <v>//**Other Machinery Coal Use: **</v>
      </c>
      <c r="T607" s="276" t="str">
        <f t="shared" si="46"/>
        <v>//**Other Machinery Coal Use: **</v>
      </c>
      <c r="U607" s="305"/>
    </row>
    <row r="608" spans="1:21" s="330" customFormat="1" x14ac:dyDescent="0.35">
      <c r="A608" s="276" t="s">
        <v>2198</v>
      </c>
      <c r="B608" s="277"/>
      <c r="C608" s="190" t="s">
        <v>753</v>
      </c>
      <c r="D608" s="190" t="s">
        <v>797</v>
      </c>
      <c r="E608" s="190" t="s">
        <v>798</v>
      </c>
      <c r="F608" s="192" t="s">
        <v>2078</v>
      </c>
      <c r="G608" s="185" t="s">
        <v>808</v>
      </c>
      <c r="H608" s="182" t="s">
        <v>2130</v>
      </c>
      <c r="I608" s="185" t="s">
        <v>809</v>
      </c>
      <c r="J608" s="43">
        <v>1140</v>
      </c>
      <c r="K608" s="185" t="s">
        <v>310</v>
      </c>
      <c r="L608" s="200"/>
      <c r="M608" s="277"/>
      <c r="N608" s="210" t="s">
        <v>2196</v>
      </c>
      <c r="O608" s="210"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89" t="s">
        <v>2197</v>
      </c>
      <c r="Q608" s="289" t="s">
        <v>310</v>
      </c>
      <c r="R608" s="289" t="str">
        <f t="shared" si="44"/>
        <v>Other Machinery Natural Gas Use</v>
      </c>
      <c r="S608" s="289" t="str">
        <f t="shared" si="45"/>
        <v>//**Other Machinery Natural Gas Use: **</v>
      </c>
      <c r="T608" s="276" t="str">
        <f t="shared" si="46"/>
        <v>//**Other Machinery Natural Gas Use: **</v>
      </c>
      <c r="U608" s="305"/>
    </row>
    <row r="609" spans="1:21" s="330" customFormat="1" x14ac:dyDescent="0.35">
      <c r="A609" s="276" t="s">
        <v>2198</v>
      </c>
      <c r="B609" s="277"/>
      <c r="C609" s="190" t="s">
        <v>753</v>
      </c>
      <c r="D609" s="190" t="s">
        <v>797</v>
      </c>
      <c r="E609" s="190" t="s">
        <v>798</v>
      </c>
      <c r="F609" s="192" t="s">
        <v>2078</v>
      </c>
      <c r="G609" s="185" t="s">
        <v>810</v>
      </c>
      <c r="H609" s="182" t="s">
        <v>2130</v>
      </c>
      <c r="I609" s="185" t="s">
        <v>811</v>
      </c>
      <c r="J609" s="43">
        <v>1141</v>
      </c>
      <c r="K609" s="185" t="s">
        <v>332</v>
      </c>
      <c r="L609" s="200"/>
      <c r="M609" s="277"/>
      <c r="N609" s="210" t="s">
        <v>2196</v>
      </c>
      <c r="O609" s="210"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89" t="s">
        <v>2197</v>
      </c>
      <c r="Q609" s="289" t="s">
        <v>310</v>
      </c>
      <c r="R609" s="289" t="str">
        <f t="shared" si="44"/>
        <v>Other Machinery Biomass Use</v>
      </c>
      <c r="S609" s="289" t="str">
        <f t="shared" si="45"/>
        <v>//**Other Machinery Biomass Use: **</v>
      </c>
      <c r="T609" s="276" t="str">
        <f t="shared" si="46"/>
        <v/>
      </c>
      <c r="U609" s="305"/>
    </row>
    <row r="610" spans="1:21" s="330" customFormat="1" x14ac:dyDescent="0.35">
      <c r="A610" s="276" t="s">
        <v>2198</v>
      </c>
      <c r="B610" s="277"/>
      <c r="C610" s="190" t="s">
        <v>753</v>
      </c>
      <c r="D610" s="190" t="s">
        <v>797</v>
      </c>
      <c r="E610" s="190" t="s">
        <v>798</v>
      </c>
      <c r="F610" s="192" t="s">
        <v>2078</v>
      </c>
      <c r="G610" s="185" t="s">
        <v>812</v>
      </c>
      <c r="H610" s="182" t="s">
        <v>2130</v>
      </c>
      <c r="I610" s="185" t="s">
        <v>813</v>
      </c>
      <c r="J610" s="43">
        <v>1142</v>
      </c>
      <c r="K610" s="185" t="s">
        <v>310</v>
      </c>
      <c r="L610" s="200"/>
      <c r="M610" s="277"/>
      <c r="N610" s="210" t="s">
        <v>2196</v>
      </c>
      <c r="O610" s="210"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89" t="s">
        <v>2197</v>
      </c>
      <c r="Q610" s="289" t="s">
        <v>310</v>
      </c>
      <c r="R610" s="289" t="str">
        <f t="shared" si="44"/>
        <v>Other Machinery Petroleum Use</v>
      </c>
      <c r="S610" s="289" t="str">
        <f t="shared" si="45"/>
        <v>//**Other Machinery Petroleum Use: **</v>
      </c>
      <c r="T610" s="276" t="str">
        <f t="shared" si="46"/>
        <v>//**Other Machinery Petroleum Use: **</v>
      </c>
      <c r="U610" s="305"/>
    </row>
    <row r="611" spans="1:21" s="330" customFormat="1" x14ac:dyDescent="0.35">
      <c r="A611" s="276" t="s">
        <v>2198</v>
      </c>
      <c r="B611" s="277"/>
      <c r="C611" s="190" t="s">
        <v>753</v>
      </c>
      <c r="D611" s="190" t="s">
        <v>797</v>
      </c>
      <c r="E611" s="190" t="s">
        <v>798</v>
      </c>
      <c r="F611" s="192" t="s">
        <v>2078</v>
      </c>
      <c r="G611" s="185" t="s">
        <v>814</v>
      </c>
      <c r="H611" s="182" t="s">
        <v>2130</v>
      </c>
      <c r="I611" s="185" t="s">
        <v>815</v>
      </c>
      <c r="J611" s="43">
        <v>1143</v>
      </c>
      <c r="K611" s="185" t="s">
        <v>332</v>
      </c>
      <c r="L611" s="200"/>
      <c r="M611" s="277"/>
      <c r="N611" s="210" t="s">
        <v>2196</v>
      </c>
      <c r="O611" s="210"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89" t="s">
        <v>2197</v>
      </c>
      <c r="Q611" s="289" t="s">
        <v>310</v>
      </c>
      <c r="R611" s="289" t="str">
        <f t="shared" si="44"/>
        <v>Other Machinery Purchased Heat Use</v>
      </c>
      <c r="S611" s="289" t="str">
        <f t="shared" si="45"/>
        <v>//**Other Machinery Purchased Heat Use: **</v>
      </c>
      <c r="T611" s="276" t="str">
        <f t="shared" si="46"/>
        <v/>
      </c>
      <c r="U611" s="305"/>
    </row>
    <row r="612" spans="1:21" s="330" customFormat="1" x14ac:dyDescent="0.35">
      <c r="A612" s="276" t="s">
        <v>2198</v>
      </c>
      <c r="B612" s="277"/>
      <c r="C612" s="190" t="s">
        <v>753</v>
      </c>
      <c r="D612" s="190" t="s">
        <v>797</v>
      </c>
      <c r="E612" s="190" t="s">
        <v>798</v>
      </c>
      <c r="F612" s="192" t="s">
        <v>2078</v>
      </c>
      <c r="G612" s="185" t="s">
        <v>816</v>
      </c>
      <c r="H612" s="182" t="s">
        <v>2130</v>
      </c>
      <c r="I612" s="185" t="s">
        <v>817</v>
      </c>
      <c r="J612" s="43">
        <v>1144</v>
      </c>
      <c r="K612" s="185" t="s">
        <v>332</v>
      </c>
      <c r="L612" s="200"/>
      <c r="M612" s="277"/>
      <c r="N612" s="210" t="s">
        <v>2196</v>
      </c>
      <c r="O612" s="210"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89" t="s">
        <v>2197</v>
      </c>
      <c r="Q612" s="289" t="s">
        <v>310</v>
      </c>
      <c r="R612" s="289" t="str">
        <f t="shared" si="44"/>
        <v>Other Machinery Crude Oil Use</v>
      </c>
      <c r="S612" s="289" t="str">
        <f t="shared" si="45"/>
        <v>//**Other Machinery Crude Oil Use: **</v>
      </c>
      <c r="T612" s="276" t="str">
        <f t="shared" si="46"/>
        <v/>
      </c>
      <c r="U612" s="305"/>
    </row>
    <row r="613" spans="1:21" s="330" customFormat="1" x14ac:dyDescent="0.35">
      <c r="A613" s="276" t="s">
        <v>2198</v>
      </c>
      <c r="B613" s="277"/>
      <c r="C613" s="190" t="s">
        <v>753</v>
      </c>
      <c r="D613" s="190" t="s">
        <v>797</v>
      </c>
      <c r="E613" s="190" t="s">
        <v>798</v>
      </c>
      <c r="F613" s="192" t="s">
        <v>2078</v>
      </c>
      <c r="G613" s="185" t="s">
        <v>818</v>
      </c>
      <c r="H613" s="182" t="s">
        <v>2130</v>
      </c>
      <c r="I613" s="185" t="s">
        <v>819</v>
      </c>
      <c r="J613" s="43">
        <v>1145</v>
      </c>
      <c r="K613" s="185" t="s">
        <v>332</v>
      </c>
      <c r="L613" s="200"/>
      <c r="M613" s="277"/>
      <c r="N613" s="210" t="s">
        <v>2196</v>
      </c>
      <c r="O613" s="210"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89" t="s">
        <v>2197</v>
      </c>
      <c r="Q613" s="289" t="s">
        <v>310</v>
      </c>
      <c r="R613" s="289" t="str">
        <f t="shared" si="44"/>
        <v>Other Machinery Heavy or Residual Fuel Oil Use</v>
      </c>
      <c r="S613" s="289" t="str">
        <f t="shared" si="45"/>
        <v>//**Other Machinery Heavy or Residual Fuel Oil Use: **</v>
      </c>
      <c r="T613" s="276" t="str">
        <f t="shared" si="46"/>
        <v/>
      </c>
      <c r="U613" s="305"/>
    </row>
    <row r="614" spans="1:21" s="330" customFormat="1" x14ac:dyDescent="0.35">
      <c r="A614" s="276" t="s">
        <v>2198</v>
      </c>
      <c r="B614" s="277"/>
      <c r="C614" s="190" t="s">
        <v>753</v>
      </c>
      <c r="D614" s="190" t="s">
        <v>797</v>
      </c>
      <c r="E614" s="190" t="s">
        <v>798</v>
      </c>
      <c r="F614" s="192" t="s">
        <v>2078</v>
      </c>
      <c r="G614" s="185" t="s">
        <v>820</v>
      </c>
      <c r="H614" s="182" t="s">
        <v>2130</v>
      </c>
      <c r="I614" s="185" t="s">
        <v>821</v>
      </c>
      <c r="J614" s="43">
        <v>1146</v>
      </c>
      <c r="K614" s="185" t="s">
        <v>310</v>
      </c>
      <c r="L614" s="200"/>
      <c r="M614" s="277"/>
      <c r="N614" s="210" t="s">
        <v>2196</v>
      </c>
      <c r="O614" s="210"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89" t="s">
        <v>2197</v>
      </c>
      <c r="Q614" s="289" t="s">
        <v>310</v>
      </c>
      <c r="R614" s="289" t="str">
        <f t="shared" si="44"/>
        <v>Other Machinery LPG Propane or Butane Use</v>
      </c>
      <c r="S614" s="289" t="str">
        <f t="shared" si="45"/>
        <v>//**Other Machinery LPG Propane or Butane Use: **</v>
      </c>
      <c r="T614" s="276" t="str">
        <f t="shared" si="46"/>
        <v>//**Other Machinery LPG Propane or Butane Use: **</v>
      </c>
      <c r="U614" s="305"/>
    </row>
    <row r="615" spans="1:21" s="330" customFormat="1" x14ac:dyDescent="0.35">
      <c r="A615" s="276" t="s">
        <v>2198</v>
      </c>
      <c r="B615" s="277"/>
      <c r="C615" s="190" t="s">
        <v>753</v>
      </c>
      <c r="D615" s="190" t="s">
        <v>797</v>
      </c>
      <c r="E615" s="190" t="s">
        <v>798</v>
      </c>
      <c r="F615" s="192" t="s">
        <v>2078</v>
      </c>
      <c r="G615" s="185" t="s">
        <v>822</v>
      </c>
      <c r="H615" s="182" t="s">
        <v>2130</v>
      </c>
      <c r="I615" s="185" t="s">
        <v>823</v>
      </c>
      <c r="J615" s="43">
        <v>1147</v>
      </c>
      <c r="K615" s="185" t="s">
        <v>332</v>
      </c>
      <c r="L615" s="200"/>
      <c r="M615" s="277"/>
      <c r="N615" s="210" t="s">
        <v>2196</v>
      </c>
      <c r="O615" s="210"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89" t="s">
        <v>2197</v>
      </c>
      <c r="Q615" s="289" t="s">
        <v>310</v>
      </c>
      <c r="R615" s="289" t="str">
        <f t="shared" si="44"/>
        <v>Other Machinery Hydrogen Use</v>
      </c>
      <c r="S615" s="289" t="str">
        <f t="shared" si="45"/>
        <v>//**Other Machinery Hydrogen Use: **</v>
      </c>
      <c r="T615" s="276" t="str">
        <f t="shared" si="46"/>
        <v/>
      </c>
      <c r="U615" s="305"/>
    </row>
    <row r="616" spans="1:21" s="330" customFormat="1" x14ac:dyDescent="0.35">
      <c r="A616" s="276" t="s">
        <v>2198</v>
      </c>
      <c r="B616" s="277"/>
      <c r="C616" s="190" t="s">
        <v>753</v>
      </c>
      <c r="D616" s="190" t="s">
        <v>797</v>
      </c>
      <c r="E616" s="190" t="s">
        <v>798</v>
      </c>
      <c r="F616" s="192" t="s">
        <v>2076</v>
      </c>
      <c r="G616" s="185" t="s">
        <v>799</v>
      </c>
      <c r="H616" s="182" t="s">
        <v>2129</v>
      </c>
      <c r="I616" s="185" t="s">
        <v>800</v>
      </c>
      <c r="J616" s="43">
        <v>1148</v>
      </c>
      <c r="K616" s="185" t="s">
        <v>310</v>
      </c>
      <c r="L616" s="200"/>
      <c r="M616" s="277"/>
      <c r="N616" s="210" t="s">
        <v>2196</v>
      </c>
      <c r="O616" s="210"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89" t="s">
        <v>2197</v>
      </c>
      <c r="Q616" s="289" t="s">
        <v>310</v>
      </c>
      <c r="R616" s="289" t="str">
        <f t="shared" si="44"/>
        <v>Road Vehicles Electricity Use</v>
      </c>
      <c r="S616" s="289" t="str">
        <f t="shared" si="45"/>
        <v>//**Road Vehicles Electricity Use: **</v>
      </c>
      <c r="T616" s="276" t="str">
        <f t="shared" si="46"/>
        <v>//**Road Vehicles Electricity Use: **</v>
      </c>
      <c r="U616" s="305"/>
    </row>
    <row r="617" spans="1:21" s="330" customFormat="1" x14ac:dyDescent="0.35">
      <c r="A617" s="276" t="s">
        <v>2198</v>
      </c>
      <c r="B617" s="277"/>
      <c r="C617" s="190" t="s">
        <v>753</v>
      </c>
      <c r="D617" s="190" t="s">
        <v>797</v>
      </c>
      <c r="E617" s="190" t="s">
        <v>798</v>
      </c>
      <c r="F617" s="192" t="s">
        <v>2076</v>
      </c>
      <c r="G617" s="185" t="s">
        <v>806</v>
      </c>
      <c r="H617" s="182" t="s">
        <v>2129</v>
      </c>
      <c r="I617" s="185" t="s">
        <v>807</v>
      </c>
      <c r="J617" s="43">
        <v>1149</v>
      </c>
      <c r="K617" s="185" t="s">
        <v>310</v>
      </c>
      <c r="L617" s="200"/>
      <c r="M617" s="277"/>
      <c r="N617" s="210" t="s">
        <v>2196</v>
      </c>
      <c r="O617" s="210"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89" t="s">
        <v>2197</v>
      </c>
      <c r="Q617" s="289" t="s">
        <v>310</v>
      </c>
      <c r="R617" s="289" t="str">
        <f t="shared" si="44"/>
        <v>Road Vehicles Coal Use</v>
      </c>
      <c r="S617" s="289" t="str">
        <f t="shared" si="45"/>
        <v>//**Road Vehicles Coal Use: **</v>
      </c>
      <c r="T617" s="276" t="str">
        <f t="shared" si="46"/>
        <v>//**Road Vehicles Coal Use: **</v>
      </c>
      <c r="U617" s="305"/>
    </row>
    <row r="618" spans="1:21" s="330" customFormat="1" x14ac:dyDescent="0.35">
      <c r="A618" s="276" t="s">
        <v>2198</v>
      </c>
      <c r="B618" s="277"/>
      <c r="C618" s="190" t="s">
        <v>753</v>
      </c>
      <c r="D618" s="190" t="s">
        <v>797</v>
      </c>
      <c r="E618" s="190" t="s">
        <v>798</v>
      </c>
      <c r="F618" s="192" t="s">
        <v>2076</v>
      </c>
      <c r="G618" s="185" t="s">
        <v>808</v>
      </c>
      <c r="H618" s="182" t="s">
        <v>2129</v>
      </c>
      <c r="I618" s="185" t="s">
        <v>809</v>
      </c>
      <c r="J618" s="43">
        <v>1150</v>
      </c>
      <c r="K618" s="185" t="s">
        <v>310</v>
      </c>
      <c r="L618" s="200"/>
      <c r="M618" s="277"/>
      <c r="N618" s="210" t="s">
        <v>2196</v>
      </c>
      <c r="O618" s="210"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89" t="s">
        <v>2197</v>
      </c>
      <c r="Q618" s="289" t="s">
        <v>310</v>
      </c>
      <c r="R618" s="289" t="str">
        <f t="shared" ref="R618:R625" si="47">H618&amp;" "&amp;I618</f>
        <v>Road Vehicles Natural Gas Use</v>
      </c>
      <c r="S618" s="289" t="str">
        <f t="shared" ref="S618:S625" si="48">IF(R618="","","//**"&amp;R618&amp;": **")</f>
        <v>//**Road Vehicles Natural Gas Use: **</v>
      </c>
      <c r="T618" s="276" t="str">
        <f t="shared" ref="T618:T625" si="49">IF(K618="Yes",S618&amp;L618,"")</f>
        <v>//**Road Vehicles Natural Gas Use: **</v>
      </c>
      <c r="U618" s="305"/>
    </row>
    <row r="619" spans="1:21" s="330" customFormat="1" x14ac:dyDescent="0.35">
      <c r="A619" s="276" t="s">
        <v>2198</v>
      </c>
      <c r="B619" s="277"/>
      <c r="C619" s="190" t="s">
        <v>753</v>
      </c>
      <c r="D619" s="190" t="s">
        <v>797</v>
      </c>
      <c r="E619" s="190" t="s">
        <v>798</v>
      </c>
      <c r="F619" s="192" t="s">
        <v>2076</v>
      </c>
      <c r="G619" s="185" t="s">
        <v>810</v>
      </c>
      <c r="H619" s="182" t="s">
        <v>2129</v>
      </c>
      <c r="I619" s="185" t="s">
        <v>811</v>
      </c>
      <c r="J619" s="43">
        <v>1151</v>
      </c>
      <c r="K619" s="185" t="s">
        <v>332</v>
      </c>
      <c r="L619" s="200"/>
      <c r="M619" s="277"/>
      <c r="N619" s="210" t="s">
        <v>2196</v>
      </c>
      <c r="O619" s="210"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89" t="s">
        <v>2197</v>
      </c>
      <c r="Q619" s="289" t="s">
        <v>310</v>
      </c>
      <c r="R619" s="289" t="str">
        <f t="shared" si="47"/>
        <v>Road Vehicles Biomass Use</v>
      </c>
      <c r="S619" s="289" t="str">
        <f t="shared" si="48"/>
        <v>//**Road Vehicles Biomass Use: **</v>
      </c>
      <c r="T619" s="276" t="str">
        <f t="shared" si="49"/>
        <v/>
      </c>
      <c r="U619" s="305"/>
    </row>
    <row r="620" spans="1:21" s="330" customFormat="1" x14ac:dyDescent="0.35">
      <c r="A620" s="276" t="s">
        <v>2198</v>
      </c>
      <c r="B620" s="277"/>
      <c r="C620" s="190" t="s">
        <v>753</v>
      </c>
      <c r="D620" s="190" t="s">
        <v>797</v>
      </c>
      <c r="E620" s="190" t="s">
        <v>798</v>
      </c>
      <c r="F620" s="192" t="s">
        <v>2076</v>
      </c>
      <c r="G620" s="185" t="s">
        <v>812</v>
      </c>
      <c r="H620" s="182" t="s">
        <v>2129</v>
      </c>
      <c r="I620" s="185" t="s">
        <v>813</v>
      </c>
      <c r="J620" s="43">
        <v>1152</v>
      </c>
      <c r="K620" s="185" t="s">
        <v>310</v>
      </c>
      <c r="L620" s="200"/>
      <c r="M620" s="277"/>
      <c r="N620" s="210" t="s">
        <v>2196</v>
      </c>
      <c r="O620" s="210"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89" t="s">
        <v>2197</v>
      </c>
      <c r="Q620" s="289" t="s">
        <v>310</v>
      </c>
      <c r="R620" s="289" t="str">
        <f t="shared" si="47"/>
        <v>Road Vehicles Petroleum Use</v>
      </c>
      <c r="S620" s="289" t="str">
        <f t="shared" si="48"/>
        <v>//**Road Vehicles Petroleum Use: **</v>
      </c>
      <c r="T620" s="276" t="str">
        <f t="shared" si="49"/>
        <v>//**Road Vehicles Petroleum Use: **</v>
      </c>
      <c r="U620" s="305"/>
    </row>
    <row r="621" spans="1:21" s="330" customFormat="1" x14ac:dyDescent="0.35">
      <c r="A621" s="276" t="s">
        <v>2198</v>
      </c>
      <c r="B621" s="277"/>
      <c r="C621" s="190" t="s">
        <v>753</v>
      </c>
      <c r="D621" s="190" t="s">
        <v>797</v>
      </c>
      <c r="E621" s="190" t="s">
        <v>798</v>
      </c>
      <c r="F621" s="192" t="s">
        <v>2076</v>
      </c>
      <c r="G621" s="185" t="s">
        <v>814</v>
      </c>
      <c r="H621" s="182" t="s">
        <v>2129</v>
      </c>
      <c r="I621" s="185" t="s">
        <v>815</v>
      </c>
      <c r="J621" s="43">
        <v>1153</v>
      </c>
      <c r="K621" s="185" t="s">
        <v>332</v>
      </c>
      <c r="L621" s="200"/>
      <c r="M621" s="277"/>
      <c r="N621" s="210" t="s">
        <v>2196</v>
      </c>
      <c r="O621" s="210"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89" t="s">
        <v>2197</v>
      </c>
      <c r="Q621" s="289" t="s">
        <v>310</v>
      </c>
      <c r="R621" s="289" t="str">
        <f t="shared" si="47"/>
        <v>Road Vehicles Purchased Heat Use</v>
      </c>
      <c r="S621" s="289" t="str">
        <f t="shared" si="48"/>
        <v>//**Road Vehicles Purchased Heat Use: **</v>
      </c>
      <c r="T621" s="276" t="str">
        <f t="shared" si="49"/>
        <v/>
      </c>
      <c r="U621" s="305"/>
    </row>
    <row r="622" spans="1:21" s="330" customFormat="1" x14ac:dyDescent="0.35">
      <c r="A622" s="276" t="s">
        <v>2198</v>
      </c>
      <c r="B622" s="277"/>
      <c r="C622" s="190" t="s">
        <v>753</v>
      </c>
      <c r="D622" s="190" t="s">
        <v>797</v>
      </c>
      <c r="E622" s="190" t="s">
        <v>798</v>
      </c>
      <c r="F622" s="192" t="s">
        <v>2076</v>
      </c>
      <c r="G622" s="185" t="s">
        <v>816</v>
      </c>
      <c r="H622" s="182" t="s">
        <v>2129</v>
      </c>
      <c r="I622" s="185" t="s">
        <v>817</v>
      </c>
      <c r="J622" s="43">
        <v>1154</v>
      </c>
      <c r="K622" s="185" t="s">
        <v>332</v>
      </c>
      <c r="L622" s="200"/>
      <c r="M622" s="277"/>
      <c r="N622" s="210" t="s">
        <v>2196</v>
      </c>
      <c r="O622" s="210"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89" t="s">
        <v>2197</v>
      </c>
      <c r="Q622" s="289" t="s">
        <v>310</v>
      </c>
      <c r="R622" s="289" t="str">
        <f t="shared" si="47"/>
        <v>Road Vehicles Crude Oil Use</v>
      </c>
      <c r="S622" s="289" t="str">
        <f t="shared" si="48"/>
        <v>//**Road Vehicles Crude Oil Use: **</v>
      </c>
      <c r="T622" s="276" t="str">
        <f t="shared" si="49"/>
        <v/>
      </c>
      <c r="U622" s="305"/>
    </row>
    <row r="623" spans="1:21" s="330" customFormat="1" x14ac:dyDescent="0.35">
      <c r="A623" s="276" t="s">
        <v>2198</v>
      </c>
      <c r="B623" s="277"/>
      <c r="C623" s="190" t="s">
        <v>753</v>
      </c>
      <c r="D623" s="190" t="s">
        <v>797</v>
      </c>
      <c r="E623" s="190" t="s">
        <v>798</v>
      </c>
      <c r="F623" s="192" t="s">
        <v>2076</v>
      </c>
      <c r="G623" s="185" t="s">
        <v>818</v>
      </c>
      <c r="H623" s="182" t="s">
        <v>2129</v>
      </c>
      <c r="I623" s="185" t="s">
        <v>819</v>
      </c>
      <c r="J623" s="43">
        <v>1155</v>
      </c>
      <c r="K623" s="185" t="s">
        <v>310</v>
      </c>
      <c r="L623" s="200"/>
      <c r="M623" s="277"/>
      <c r="N623" s="210" t="s">
        <v>2196</v>
      </c>
      <c r="O623" s="210"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89" t="s">
        <v>2197</v>
      </c>
      <c r="Q623" s="289" t="s">
        <v>310</v>
      </c>
      <c r="R623" s="289" t="str">
        <f t="shared" si="47"/>
        <v>Road Vehicles Heavy or Residual Fuel Oil Use</v>
      </c>
      <c r="S623" s="289" t="str">
        <f t="shared" si="48"/>
        <v>//**Road Vehicles Heavy or Residual Fuel Oil Use: **</v>
      </c>
      <c r="T623" s="276" t="str">
        <f t="shared" si="49"/>
        <v>//**Road Vehicles Heavy or Residual Fuel Oil Use: **</v>
      </c>
      <c r="U623" s="305"/>
    </row>
    <row r="624" spans="1:21" s="330" customFormat="1" x14ac:dyDescent="0.35">
      <c r="A624" s="276" t="s">
        <v>2198</v>
      </c>
      <c r="B624" s="277"/>
      <c r="C624" s="190" t="s">
        <v>753</v>
      </c>
      <c r="D624" s="190" t="s">
        <v>797</v>
      </c>
      <c r="E624" s="190" t="s">
        <v>798</v>
      </c>
      <c r="F624" s="192" t="s">
        <v>2076</v>
      </c>
      <c r="G624" s="185" t="s">
        <v>820</v>
      </c>
      <c r="H624" s="182" t="s">
        <v>2129</v>
      </c>
      <c r="I624" s="185" t="s">
        <v>821</v>
      </c>
      <c r="J624" s="43">
        <v>1156</v>
      </c>
      <c r="K624" s="185" t="s">
        <v>310</v>
      </c>
      <c r="L624" s="200"/>
      <c r="M624" s="277"/>
      <c r="N624" s="210" t="s">
        <v>2196</v>
      </c>
      <c r="O624" s="210"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89" t="s">
        <v>2197</v>
      </c>
      <c r="Q624" s="289" t="s">
        <v>310</v>
      </c>
      <c r="R624" s="289" t="str">
        <f t="shared" si="47"/>
        <v>Road Vehicles LPG Propane or Butane Use</v>
      </c>
      <c r="S624" s="289" t="str">
        <f t="shared" si="48"/>
        <v>//**Road Vehicles LPG Propane or Butane Use: **</v>
      </c>
      <c r="T624" s="276" t="str">
        <f t="shared" si="49"/>
        <v>//**Road Vehicles LPG Propane or Butane Use: **</v>
      </c>
      <c r="U624" s="305"/>
    </row>
    <row r="625" spans="1:21" s="330" customFormat="1" x14ac:dyDescent="0.35">
      <c r="A625" s="276" t="s">
        <v>2198</v>
      </c>
      <c r="B625" s="277"/>
      <c r="C625" s="190" t="s">
        <v>753</v>
      </c>
      <c r="D625" s="190" t="s">
        <v>797</v>
      </c>
      <c r="E625" s="190" t="s">
        <v>798</v>
      </c>
      <c r="F625" s="192" t="s">
        <v>2076</v>
      </c>
      <c r="G625" s="185" t="s">
        <v>822</v>
      </c>
      <c r="H625" s="182" t="s">
        <v>2129</v>
      </c>
      <c r="I625" s="185" t="s">
        <v>823</v>
      </c>
      <c r="J625" s="43">
        <v>1157</v>
      </c>
      <c r="K625" s="185" t="s">
        <v>332</v>
      </c>
      <c r="L625" s="200"/>
      <c r="M625" s="277"/>
      <c r="N625" s="210" t="s">
        <v>2196</v>
      </c>
      <c r="O625" s="210"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89" t="s">
        <v>2197</v>
      </c>
      <c r="Q625" s="289" t="s">
        <v>310</v>
      </c>
      <c r="R625" s="289" t="str">
        <f t="shared" si="47"/>
        <v>Road Vehicles Hydrogen Use</v>
      </c>
      <c r="S625" s="289" t="str">
        <f t="shared" si="48"/>
        <v>//**Road Vehicles Hydrogen Use: **</v>
      </c>
      <c r="T625" s="276" t="str">
        <f t="shared" si="49"/>
        <v/>
      </c>
      <c r="U625" s="305"/>
    </row>
    <row r="626" spans="1:21" x14ac:dyDescent="0.35">
      <c r="A626" s="276" t="s">
        <v>2198</v>
      </c>
      <c r="C626" s="190" t="s">
        <v>753</v>
      </c>
      <c r="D626" s="190" t="s">
        <v>797</v>
      </c>
      <c r="E626" s="190" t="s">
        <v>798</v>
      </c>
      <c r="F626" s="192" t="s">
        <v>2074</v>
      </c>
      <c r="G626" s="185" t="s">
        <v>799</v>
      </c>
      <c r="H626" s="182" t="s">
        <v>2128</v>
      </c>
      <c r="I626" s="185" t="s">
        <v>800</v>
      </c>
      <c r="J626" s="43">
        <v>1158</v>
      </c>
      <c r="K626" s="185" t="s">
        <v>310</v>
      </c>
      <c r="L626" s="200"/>
      <c r="N626" s="210" t="s">
        <v>2196</v>
      </c>
      <c r="O626" s="210"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89" t="s">
        <v>2197</v>
      </c>
      <c r="Q626" s="289" t="s">
        <v>310</v>
      </c>
      <c r="R626" s="289" t="str">
        <f t="shared" ref="R626:R675" si="50">H626&amp;" "&amp;I626</f>
        <v>Nonroad Vehicles Electricity Use</v>
      </c>
      <c r="S626" s="289" t="str">
        <f t="shared" ref="S626:S675" si="51">IF(R626="","","//**"&amp;R626&amp;": **")</f>
        <v>//**Nonroad Vehicles Electricity Use: **</v>
      </c>
      <c r="T626" s="276" t="str">
        <f t="shared" si="37"/>
        <v>//**Nonroad Vehicles Electricity Use: **</v>
      </c>
    </row>
    <row r="627" spans="1:21" x14ac:dyDescent="0.35">
      <c r="A627" s="276" t="s">
        <v>2198</v>
      </c>
      <c r="C627" s="190" t="s">
        <v>753</v>
      </c>
      <c r="D627" s="190" t="s">
        <v>797</v>
      </c>
      <c r="E627" s="190" t="s">
        <v>798</v>
      </c>
      <c r="F627" s="192" t="s">
        <v>2074</v>
      </c>
      <c r="G627" s="185" t="s">
        <v>806</v>
      </c>
      <c r="H627" s="182" t="s">
        <v>2128</v>
      </c>
      <c r="I627" s="185" t="s">
        <v>807</v>
      </c>
      <c r="J627" s="43">
        <v>1159</v>
      </c>
      <c r="K627" s="185" t="s">
        <v>310</v>
      </c>
      <c r="L627" s="200"/>
      <c r="N627" s="210" t="s">
        <v>2196</v>
      </c>
      <c r="O627" s="210"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89" t="s">
        <v>2197</v>
      </c>
      <c r="Q627" s="289" t="s">
        <v>310</v>
      </c>
      <c r="R627" s="289" t="str">
        <f t="shared" si="50"/>
        <v>Nonroad Vehicles Coal Use</v>
      </c>
      <c r="S627" s="289" t="str">
        <f t="shared" si="51"/>
        <v>//**Nonroad Vehicles Coal Use: **</v>
      </c>
      <c r="T627" s="276" t="str">
        <f t="shared" si="37"/>
        <v>//**Nonroad Vehicles Coal Use: **</v>
      </c>
    </row>
    <row r="628" spans="1:21" x14ac:dyDescent="0.35">
      <c r="A628" s="276" t="s">
        <v>2198</v>
      </c>
      <c r="C628" s="190" t="s">
        <v>753</v>
      </c>
      <c r="D628" s="190" t="s">
        <v>797</v>
      </c>
      <c r="E628" s="190" t="s">
        <v>798</v>
      </c>
      <c r="F628" s="192" t="s">
        <v>2074</v>
      </c>
      <c r="G628" s="185" t="s">
        <v>808</v>
      </c>
      <c r="H628" s="182" t="s">
        <v>2128</v>
      </c>
      <c r="I628" s="185" t="s">
        <v>809</v>
      </c>
      <c r="J628" s="43">
        <v>1160</v>
      </c>
      <c r="K628" s="185" t="s">
        <v>310</v>
      </c>
      <c r="L628" s="200"/>
      <c r="N628" s="210" t="s">
        <v>2196</v>
      </c>
      <c r="O628" s="210"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89" t="s">
        <v>2197</v>
      </c>
      <c r="Q628" s="289" t="s">
        <v>310</v>
      </c>
      <c r="R628" s="289" t="str">
        <f t="shared" si="50"/>
        <v>Nonroad Vehicles Natural Gas Use</v>
      </c>
      <c r="S628" s="289" t="str">
        <f t="shared" si="51"/>
        <v>//**Nonroad Vehicles Natural Gas Use: **</v>
      </c>
      <c r="T628" s="276" t="str">
        <f t="shared" si="37"/>
        <v>//**Nonroad Vehicles Natural Gas Use: **</v>
      </c>
    </row>
    <row r="629" spans="1:21" x14ac:dyDescent="0.35">
      <c r="A629" s="276" t="s">
        <v>2198</v>
      </c>
      <c r="C629" s="190" t="s">
        <v>753</v>
      </c>
      <c r="D629" s="190" t="s">
        <v>797</v>
      </c>
      <c r="E629" s="190" t="s">
        <v>798</v>
      </c>
      <c r="F629" s="192" t="s">
        <v>2074</v>
      </c>
      <c r="G629" s="185" t="s">
        <v>810</v>
      </c>
      <c r="H629" s="182" t="s">
        <v>2128</v>
      </c>
      <c r="I629" s="185" t="s">
        <v>811</v>
      </c>
      <c r="J629" s="43">
        <v>1161</v>
      </c>
      <c r="K629" s="185" t="s">
        <v>332</v>
      </c>
      <c r="L629" s="200"/>
      <c r="N629" s="210" t="s">
        <v>2196</v>
      </c>
      <c r="O629" s="210"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89" t="s">
        <v>2197</v>
      </c>
      <c r="Q629" s="289" t="s">
        <v>310</v>
      </c>
      <c r="R629" s="289" t="str">
        <f t="shared" si="50"/>
        <v>Nonroad Vehicles Biomass Use</v>
      </c>
      <c r="S629" s="289" t="str">
        <f t="shared" si="51"/>
        <v>//**Nonroad Vehicles Biomass Use: **</v>
      </c>
      <c r="T629" s="276" t="str">
        <f t="shared" si="37"/>
        <v/>
      </c>
    </row>
    <row r="630" spans="1:21" x14ac:dyDescent="0.35">
      <c r="A630" s="276" t="s">
        <v>2198</v>
      </c>
      <c r="C630" s="190" t="s">
        <v>753</v>
      </c>
      <c r="D630" s="190" t="s">
        <v>797</v>
      </c>
      <c r="E630" s="190" t="s">
        <v>798</v>
      </c>
      <c r="F630" s="192" t="s">
        <v>2074</v>
      </c>
      <c r="G630" s="185" t="s">
        <v>812</v>
      </c>
      <c r="H630" s="182" t="s">
        <v>2128</v>
      </c>
      <c r="I630" s="185" t="s">
        <v>813</v>
      </c>
      <c r="J630" s="43">
        <v>1162</v>
      </c>
      <c r="K630" s="185" t="s">
        <v>310</v>
      </c>
      <c r="L630" s="200"/>
      <c r="N630" s="210" t="s">
        <v>2196</v>
      </c>
      <c r="O630" s="210"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89" t="s">
        <v>2197</v>
      </c>
      <c r="Q630" s="289" t="s">
        <v>310</v>
      </c>
      <c r="R630" s="289" t="str">
        <f t="shared" si="50"/>
        <v>Nonroad Vehicles Petroleum Use</v>
      </c>
      <c r="S630" s="289" t="str">
        <f t="shared" si="51"/>
        <v>//**Nonroad Vehicles Petroleum Use: **</v>
      </c>
      <c r="T630" s="276" t="str">
        <f t="shared" si="37"/>
        <v>//**Nonroad Vehicles Petroleum Use: **</v>
      </c>
    </row>
    <row r="631" spans="1:21" x14ac:dyDescent="0.35">
      <c r="A631" s="276" t="s">
        <v>2198</v>
      </c>
      <c r="C631" s="190" t="s">
        <v>753</v>
      </c>
      <c r="D631" s="190" t="s">
        <v>797</v>
      </c>
      <c r="E631" s="190" t="s">
        <v>798</v>
      </c>
      <c r="F631" s="192" t="s">
        <v>2074</v>
      </c>
      <c r="G631" s="185" t="s">
        <v>814</v>
      </c>
      <c r="H631" s="182" t="s">
        <v>2128</v>
      </c>
      <c r="I631" s="185" t="s">
        <v>815</v>
      </c>
      <c r="J631" s="43">
        <v>1163</v>
      </c>
      <c r="K631" s="185" t="s">
        <v>332</v>
      </c>
      <c r="L631" s="200"/>
      <c r="N631" s="210" t="s">
        <v>2196</v>
      </c>
      <c r="O631" s="210"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89" t="s">
        <v>2197</v>
      </c>
      <c r="Q631" s="289" t="s">
        <v>310</v>
      </c>
      <c r="R631" s="289" t="str">
        <f t="shared" si="50"/>
        <v>Nonroad Vehicles Purchased Heat Use</v>
      </c>
      <c r="S631" s="289" t="str">
        <f t="shared" si="51"/>
        <v>//**Nonroad Vehicles Purchased Heat Use: **</v>
      </c>
      <c r="T631" s="276" t="str">
        <f t="shared" si="37"/>
        <v/>
      </c>
    </row>
    <row r="632" spans="1:21" x14ac:dyDescent="0.35">
      <c r="A632" s="276" t="s">
        <v>2198</v>
      </c>
      <c r="C632" s="190" t="s">
        <v>753</v>
      </c>
      <c r="D632" s="190" t="s">
        <v>797</v>
      </c>
      <c r="E632" s="190" t="s">
        <v>798</v>
      </c>
      <c r="F632" s="192" t="s">
        <v>2074</v>
      </c>
      <c r="G632" s="185" t="s">
        <v>816</v>
      </c>
      <c r="H632" s="182" t="s">
        <v>2128</v>
      </c>
      <c r="I632" s="185" t="s">
        <v>817</v>
      </c>
      <c r="J632" s="43">
        <v>1164</v>
      </c>
      <c r="K632" s="185" t="s">
        <v>332</v>
      </c>
      <c r="L632" s="200"/>
      <c r="N632" s="210" t="s">
        <v>2196</v>
      </c>
      <c r="O632" s="210"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89" t="s">
        <v>2197</v>
      </c>
      <c r="Q632" s="289" t="s">
        <v>310</v>
      </c>
      <c r="R632" s="289" t="str">
        <f t="shared" si="50"/>
        <v>Nonroad Vehicles Crude Oil Use</v>
      </c>
      <c r="S632" s="289" t="str">
        <f t="shared" si="51"/>
        <v>//**Nonroad Vehicles Crude Oil Use: **</v>
      </c>
      <c r="T632" s="276" t="str">
        <f t="shared" si="37"/>
        <v/>
      </c>
    </row>
    <row r="633" spans="1:21" x14ac:dyDescent="0.35">
      <c r="A633" s="276" t="s">
        <v>2198</v>
      </c>
      <c r="C633" s="190" t="s">
        <v>753</v>
      </c>
      <c r="D633" s="190" t="s">
        <v>797</v>
      </c>
      <c r="E633" s="190" t="s">
        <v>798</v>
      </c>
      <c r="F633" s="192" t="s">
        <v>2074</v>
      </c>
      <c r="G633" s="185" t="s">
        <v>818</v>
      </c>
      <c r="H633" s="182" t="s">
        <v>2128</v>
      </c>
      <c r="I633" s="185" t="s">
        <v>819</v>
      </c>
      <c r="J633" s="43">
        <v>1165</v>
      </c>
      <c r="K633" s="185" t="s">
        <v>310</v>
      </c>
      <c r="L633" s="200"/>
      <c r="N633" s="210" t="s">
        <v>2196</v>
      </c>
      <c r="O633" s="210"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89" t="s">
        <v>2197</v>
      </c>
      <c r="Q633" s="289" t="s">
        <v>310</v>
      </c>
      <c r="R633" s="289" t="str">
        <f t="shared" si="50"/>
        <v>Nonroad Vehicles Heavy or Residual Fuel Oil Use</v>
      </c>
      <c r="S633" s="289" t="str">
        <f t="shared" si="51"/>
        <v>//**Nonroad Vehicles Heavy or Residual Fuel Oil Use: **</v>
      </c>
      <c r="T633" s="276" t="str">
        <f t="shared" si="37"/>
        <v>//**Nonroad Vehicles Heavy or Residual Fuel Oil Use: **</v>
      </c>
    </row>
    <row r="634" spans="1:21" x14ac:dyDescent="0.35">
      <c r="A634" s="276" t="s">
        <v>2198</v>
      </c>
      <c r="C634" s="190" t="s">
        <v>753</v>
      </c>
      <c r="D634" s="190" t="s">
        <v>797</v>
      </c>
      <c r="E634" s="190" t="s">
        <v>798</v>
      </c>
      <c r="F634" s="192" t="s">
        <v>2074</v>
      </c>
      <c r="G634" s="185" t="s">
        <v>820</v>
      </c>
      <c r="H634" s="182" t="s">
        <v>2128</v>
      </c>
      <c r="I634" s="185" t="s">
        <v>821</v>
      </c>
      <c r="J634" s="43">
        <v>1166</v>
      </c>
      <c r="K634" s="185" t="s">
        <v>310</v>
      </c>
      <c r="L634" s="200"/>
      <c r="N634" s="210" t="s">
        <v>2196</v>
      </c>
      <c r="O634" s="210"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89" t="s">
        <v>2197</v>
      </c>
      <c r="Q634" s="289" t="s">
        <v>310</v>
      </c>
      <c r="R634" s="289" t="str">
        <f t="shared" si="50"/>
        <v>Nonroad Vehicles LPG Propane or Butane Use</v>
      </c>
      <c r="S634" s="289" t="str">
        <f t="shared" si="51"/>
        <v>//**Nonroad Vehicles LPG Propane or Butane Use: **</v>
      </c>
      <c r="T634" s="276" t="str">
        <f t="shared" si="37"/>
        <v>//**Nonroad Vehicles LPG Propane or Butane Use: **</v>
      </c>
    </row>
    <row r="635" spans="1:21" s="290" customFormat="1" x14ac:dyDescent="0.35">
      <c r="A635" s="276" t="s">
        <v>2198</v>
      </c>
      <c r="B635" s="277"/>
      <c r="C635" s="190" t="s">
        <v>753</v>
      </c>
      <c r="D635" s="190" t="s">
        <v>797</v>
      </c>
      <c r="E635" s="190" t="s">
        <v>798</v>
      </c>
      <c r="F635" s="192" t="s">
        <v>2074</v>
      </c>
      <c r="G635" s="185" t="s">
        <v>822</v>
      </c>
      <c r="H635" s="182" t="s">
        <v>2128</v>
      </c>
      <c r="I635" s="185" t="s">
        <v>823</v>
      </c>
      <c r="J635" s="43">
        <v>1167</v>
      </c>
      <c r="K635" s="185" t="s">
        <v>332</v>
      </c>
      <c r="L635" s="200"/>
      <c r="M635" s="277"/>
      <c r="N635" s="210" t="s">
        <v>2196</v>
      </c>
      <c r="O635" s="210"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89" t="s">
        <v>2197</v>
      </c>
      <c r="Q635" s="289" t="s">
        <v>310</v>
      </c>
      <c r="R635" s="289" t="str">
        <f t="shared" si="50"/>
        <v>Nonroad Vehicles Hydrogen Use</v>
      </c>
      <c r="S635" s="289" t="str">
        <f t="shared" si="51"/>
        <v>//**Nonroad Vehicles Hydrogen Use: **</v>
      </c>
      <c r="T635" s="276" t="str">
        <f t="shared" si="37"/>
        <v/>
      </c>
      <c r="U635" s="305"/>
    </row>
    <row r="636" spans="1:21" s="290" customFormat="1" x14ac:dyDescent="0.35">
      <c r="A636" s="276" t="s">
        <v>2198</v>
      </c>
      <c r="B636" s="277"/>
      <c r="C636" s="190" t="s">
        <v>753</v>
      </c>
      <c r="D636" s="190" t="s">
        <v>797</v>
      </c>
      <c r="E636" s="190" t="s">
        <v>798</v>
      </c>
      <c r="F636" s="192" t="s">
        <v>2072</v>
      </c>
      <c r="G636" s="185" t="s">
        <v>799</v>
      </c>
      <c r="H636" s="182" t="s">
        <v>2127</v>
      </c>
      <c r="I636" s="185" t="s">
        <v>800</v>
      </c>
      <c r="J636" s="43">
        <v>1168</v>
      </c>
      <c r="K636" s="185" t="s">
        <v>310</v>
      </c>
      <c r="L636" s="200"/>
      <c r="M636" s="277"/>
      <c r="N636" s="210" t="s">
        <v>2196</v>
      </c>
      <c r="O636" s="210"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89" t="s">
        <v>2197</v>
      </c>
      <c r="Q636" s="289" t="s">
        <v>310</v>
      </c>
      <c r="R636" s="289" t="str">
        <f t="shared" si="50"/>
        <v>Other Manufacturing Electricity Use</v>
      </c>
      <c r="S636" s="289" t="str">
        <f t="shared" si="51"/>
        <v>//**Other Manufacturing Electricity Use: **</v>
      </c>
      <c r="T636" s="276" t="str">
        <f t="shared" si="37"/>
        <v>//**Other Manufacturing Electricity Use: **</v>
      </c>
      <c r="U636" s="305"/>
    </row>
    <row r="637" spans="1:21" s="290" customFormat="1" x14ac:dyDescent="0.35">
      <c r="A637" s="276" t="s">
        <v>2198</v>
      </c>
      <c r="B637" s="277"/>
      <c r="C637" s="190" t="s">
        <v>753</v>
      </c>
      <c r="D637" s="190" t="s">
        <v>797</v>
      </c>
      <c r="E637" s="190" t="s">
        <v>798</v>
      </c>
      <c r="F637" s="192" t="s">
        <v>2072</v>
      </c>
      <c r="G637" s="185" t="s">
        <v>806</v>
      </c>
      <c r="H637" s="182" t="s">
        <v>2127</v>
      </c>
      <c r="I637" s="185" t="s">
        <v>807</v>
      </c>
      <c r="J637" s="43">
        <v>1169</v>
      </c>
      <c r="K637" s="185" t="s">
        <v>310</v>
      </c>
      <c r="L637" s="200"/>
      <c r="M637" s="277"/>
      <c r="N637" s="210" t="s">
        <v>2196</v>
      </c>
      <c r="O637" s="210"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89" t="s">
        <v>2197</v>
      </c>
      <c r="Q637" s="289" t="s">
        <v>310</v>
      </c>
      <c r="R637" s="289" t="str">
        <f t="shared" si="50"/>
        <v>Other Manufacturing Coal Use</v>
      </c>
      <c r="S637" s="289" t="str">
        <f t="shared" si="51"/>
        <v>//**Other Manufacturing Coal Use: **</v>
      </c>
      <c r="T637" s="276" t="str">
        <f t="shared" si="37"/>
        <v>//**Other Manufacturing Coal Use: **</v>
      </c>
      <c r="U637" s="305"/>
    </row>
    <row r="638" spans="1:21" s="290" customFormat="1" x14ac:dyDescent="0.35">
      <c r="A638" s="276" t="s">
        <v>2198</v>
      </c>
      <c r="B638" s="277"/>
      <c r="C638" s="190" t="s">
        <v>753</v>
      </c>
      <c r="D638" s="190" t="s">
        <v>797</v>
      </c>
      <c r="E638" s="190" t="s">
        <v>798</v>
      </c>
      <c r="F638" s="192" t="s">
        <v>2072</v>
      </c>
      <c r="G638" s="185" t="s">
        <v>808</v>
      </c>
      <c r="H638" s="182" t="s">
        <v>2127</v>
      </c>
      <c r="I638" s="185" t="s">
        <v>809</v>
      </c>
      <c r="J638" s="43">
        <v>1170</v>
      </c>
      <c r="K638" s="185" t="s">
        <v>310</v>
      </c>
      <c r="L638" s="200"/>
      <c r="M638" s="277"/>
      <c r="N638" s="210" t="s">
        <v>2196</v>
      </c>
      <c r="O638" s="210"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89" t="s">
        <v>2197</v>
      </c>
      <c r="Q638" s="289" t="s">
        <v>310</v>
      </c>
      <c r="R638" s="289" t="str">
        <f t="shared" si="50"/>
        <v>Other Manufacturing Natural Gas Use</v>
      </c>
      <c r="S638" s="289" t="str">
        <f t="shared" si="51"/>
        <v>//**Other Manufacturing Natural Gas Use: **</v>
      </c>
      <c r="T638" s="276" t="str">
        <f t="shared" si="37"/>
        <v>//**Other Manufacturing Natural Gas Use: **</v>
      </c>
      <c r="U638" s="305"/>
    </row>
    <row r="639" spans="1:21" s="290" customFormat="1" x14ac:dyDescent="0.35">
      <c r="A639" s="276" t="s">
        <v>2198</v>
      </c>
      <c r="B639" s="277"/>
      <c r="C639" s="190" t="s">
        <v>753</v>
      </c>
      <c r="D639" s="190" t="s">
        <v>797</v>
      </c>
      <c r="E639" s="190" t="s">
        <v>798</v>
      </c>
      <c r="F639" s="192" t="s">
        <v>2072</v>
      </c>
      <c r="G639" s="185" t="s">
        <v>810</v>
      </c>
      <c r="H639" s="182" t="s">
        <v>2127</v>
      </c>
      <c r="I639" s="185" t="s">
        <v>811</v>
      </c>
      <c r="J639" s="43">
        <v>1171</v>
      </c>
      <c r="K639" s="185" t="s">
        <v>332</v>
      </c>
      <c r="L639" s="200"/>
      <c r="M639" s="277"/>
      <c r="N639" s="210" t="s">
        <v>2196</v>
      </c>
      <c r="O639" s="210"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89" t="s">
        <v>2197</v>
      </c>
      <c r="Q639" s="289" t="s">
        <v>310</v>
      </c>
      <c r="R639" s="289" t="str">
        <f t="shared" si="50"/>
        <v>Other Manufacturing Biomass Use</v>
      </c>
      <c r="S639" s="289" t="str">
        <f t="shared" si="51"/>
        <v>//**Other Manufacturing Biomass Use: **</v>
      </c>
      <c r="T639" s="276" t="str">
        <f t="shared" si="37"/>
        <v/>
      </c>
      <c r="U639" s="305"/>
    </row>
    <row r="640" spans="1:21" s="290" customFormat="1" x14ac:dyDescent="0.35">
      <c r="A640" s="276" t="s">
        <v>2198</v>
      </c>
      <c r="B640" s="277"/>
      <c r="C640" s="190" t="s">
        <v>753</v>
      </c>
      <c r="D640" s="190" t="s">
        <v>797</v>
      </c>
      <c r="E640" s="190" t="s">
        <v>798</v>
      </c>
      <c r="F640" s="192" t="s">
        <v>2072</v>
      </c>
      <c r="G640" s="185" t="s">
        <v>812</v>
      </c>
      <c r="H640" s="182" t="s">
        <v>2127</v>
      </c>
      <c r="I640" s="185" t="s">
        <v>813</v>
      </c>
      <c r="J640" s="43">
        <v>1172</v>
      </c>
      <c r="K640" s="185" t="s">
        <v>310</v>
      </c>
      <c r="L640" s="200"/>
      <c r="M640" s="277"/>
      <c r="N640" s="210" t="s">
        <v>2196</v>
      </c>
      <c r="O640" s="210"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89" t="s">
        <v>2197</v>
      </c>
      <c r="Q640" s="289" t="s">
        <v>310</v>
      </c>
      <c r="R640" s="289" t="str">
        <f t="shared" si="50"/>
        <v>Other Manufacturing Petroleum Use</v>
      </c>
      <c r="S640" s="289" t="str">
        <f t="shared" si="51"/>
        <v>//**Other Manufacturing Petroleum Use: **</v>
      </c>
      <c r="T640" s="276" t="str">
        <f t="shared" si="37"/>
        <v>//**Other Manufacturing Petroleum Use: **</v>
      </c>
      <c r="U640" s="305"/>
    </row>
    <row r="641" spans="1:21" s="290" customFormat="1" x14ac:dyDescent="0.35">
      <c r="A641" s="276" t="s">
        <v>2198</v>
      </c>
      <c r="B641" s="277"/>
      <c r="C641" s="190" t="s">
        <v>753</v>
      </c>
      <c r="D641" s="190" t="s">
        <v>797</v>
      </c>
      <c r="E641" s="190" t="s">
        <v>798</v>
      </c>
      <c r="F641" s="192" t="s">
        <v>2072</v>
      </c>
      <c r="G641" s="185" t="s">
        <v>814</v>
      </c>
      <c r="H641" s="182" t="s">
        <v>2127</v>
      </c>
      <c r="I641" s="185" t="s">
        <v>815</v>
      </c>
      <c r="J641" s="43">
        <v>1173</v>
      </c>
      <c r="K641" s="185" t="s">
        <v>332</v>
      </c>
      <c r="L641" s="200"/>
      <c r="M641" s="277"/>
      <c r="N641" s="210" t="s">
        <v>2196</v>
      </c>
      <c r="O641" s="210"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89" t="s">
        <v>2197</v>
      </c>
      <c r="Q641" s="289" t="s">
        <v>310</v>
      </c>
      <c r="R641" s="289" t="str">
        <f t="shared" si="50"/>
        <v>Other Manufacturing Purchased Heat Use</v>
      </c>
      <c r="S641" s="289" t="str">
        <f t="shared" si="51"/>
        <v>//**Other Manufacturing Purchased Heat Use: **</v>
      </c>
      <c r="T641" s="276" t="str">
        <f t="shared" si="37"/>
        <v/>
      </c>
      <c r="U641" s="305"/>
    </row>
    <row r="642" spans="1:21" s="290" customFormat="1" x14ac:dyDescent="0.35">
      <c r="A642" s="276" t="s">
        <v>2198</v>
      </c>
      <c r="B642" s="277"/>
      <c r="C642" s="190" t="s">
        <v>753</v>
      </c>
      <c r="D642" s="190" t="s">
        <v>797</v>
      </c>
      <c r="E642" s="190" t="s">
        <v>798</v>
      </c>
      <c r="F642" s="192" t="s">
        <v>2072</v>
      </c>
      <c r="G642" s="185" t="s">
        <v>816</v>
      </c>
      <c r="H642" s="182" t="s">
        <v>2127</v>
      </c>
      <c r="I642" s="185" t="s">
        <v>817</v>
      </c>
      <c r="J642" s="43">
        <v>1174</v>
      </c>
      <c r="K642" s="185" t="s">
        <v>332</v>
      </c>
      <c r="L642" s="200"/>
      <c r="M642" s="277"/>
      <c r="N642" s="210" t="s">
        <v>2196</v>
      </c>
      <c r="O642" s="210"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89" t="s">
        <v>2197</v>
      </c>
      <c r="Q642" s="289" t="s">
        <v>310</v>
      </c>
      <c r="R642" s="289" t="str">
        <f t="shared" si="50"/>
        <v>Other Manufacturing Crude Oil Use</v>
      </c>
      <c r="S642" s="289" t="str">
        <f t="shared" si="51"/>
        <v>//**Other Manufacturing Crude Oil Use: **</v>
      </c>
      <c r="T642" s="276" t="str">
        <f t="shared" si="37"/>
        <v/>
      </c>
      <c r="U642" s="305"/>
    </row>
    <row r="643" spans="1:21" s="290" customFormat="1" x14ac:dyDescent="0.35">
      <c r="A643" s="276" t="s">
        <v>2198</v>
      </c>
      <c r="B643" s="277"/>
      <c r="C643" s="190" t="s">
        <v>753</v>
      </c>
      <c r="D643" s="190" t="s">
        <v>797</v>
      </c>
      <c r="E643" s="190" t="s">
        <v>798</v>
      </c>
      <c r="F643" s="192" t="s">
        <v>2072</v>
      </c>
      <c r="G643" s="185" t="s">
        <v>818</v>
      </c>
      <c r="H643" s="182" t="s">
        <v>2127</v>
      </c>
      <c r="I643" s="185" t="s">
        <v>819</v>
      </c>
      <c r="J643" s="43">
        <v>1175</v>
      </c>
      <c r="K643" s="185" t="s">
        <v>310</v>
      </c>
      <c r="L643" s="200"/>
      <c r="M643" s="277"/>
      <c r="N643" s="210" t="s">
        <v>2196</v>
      </c>
      <c r="O643" s="210"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89" t="s">
        <v>2197</v>
      </c>
      <c r="Q643" s="289" t="s">
        <v>310</v>
      </c>
      <c r="R643" s="289" t="str">
        <f t="shared" si="50"/>
        <v>Other Manufacturing Heavy or Residual Fuel Oil Use</v>
      </c>
      <c r="S643" s="289" t="str">
        <f t="shared" si="51"/>
        <v>//**Other Manufacturing Heavy or Residual Fuel Oil Use: **</v>
      </c>
      <c r="T643" s="276" t="str">
        <f t="shared" si="37"/>
        <v>//**Other Manufacturing Heavy or Residual Fuel Oil Use: **</v>
      </c>
      <c r="U643" s="305"/>
    </row>
    <row r="644" spans="1:21" s="290" customFormat="1" x14ac:dyDescent="0.35">
      <c r="A644" s="276" t="s">
        <v>2198</v>
      </c>
      <c r="B644" s="277"/>
      <c r="C644" s="190" t="s">
        <v>753</v>
      </c>
      <c r="D644" s="190" t="s">
        <v>797</v>
      </c>
      <c r="E644" s="190" t="s">
        <v>798</v>
      </c>
      <c r="F644" s="192" t="s">
        <v>2072</v>
      </c>
      <c r="G644" s="185" t="s">
        <v>820</v>
      </c>
      <c r="H644" s="182" t="s">
        <v>2127</v>
      </c>
      <c r="I644" s="185" t="s">
        <v>821</v>
      </c>
      <c r="J644" s="43">
        <v>1176</v>
      </c>
      <c r="K644" s="185" t="s">
        <v>310</v>
      </c>
      <c r="L644" s="200"/>
      <c r="M644" s="277"/>
      <c r="N644" s="210" t="s">
        <v>2196</v>
      </c>
      <c r="O644" s="210"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89" t="s">
        <v>2197</v>
      </c>
      <c r="Q644" s="289" t="s">
        <v>310</v>
      </c>
      <c r="R644" s="289" t="str">
        <f t="shared" si="50"/>
        <v>Other Manufacturing LPG Propane or Butane Use</v>
      </c>
      <c r="S644" s="289" t="str">
        <f t="shared" si="51"/>
        <v>//**Other Manufacturing LPG Propane or Butane Use: **</v>
      </c>
      <c r="T644" s="276" t="str">
        <f t="shared" si="37"/>
        <v>//**Other Manufacturing LPG Propane or Butane Use: **</v>
      </c>
      <c r="U644" s="305"/>
    </row>
    <row r="645" spans="1:21" s="290" customFormat="1" x14ac:dyDescent="0.35">
      <c r="A645" s="276" t="s">
        <v>2198</v>
      </c>
      <c r="B645" s="277"/>
      <c r="C645" s="190" t="s">
        <v>753</v>
      </c>
      <c r="D645" s="190" t="s">
        <v>797</v>
      </c>
      <c r="E645" s="190" t="s">
        <v>798</v>
      </c>
      <c r="F645" s="192" t="s">
        <v>2072</v>
      </c>
      <c r="G645" s="185" t="s">
        <v>822</v>
      </c>
      <c r="H645" s="182" t="s">
        <v>2127</v>
      </c>
      <c r="I645" s="185" t="s">
        <v>823</v>
      </c>
      <c r="J645" s="43">
        <v>1177</v>
      </c>
      <c r="K645" s="185" t="s">
        <v>332</v>
      </c>
      <c r="L645" s="200"/>
      <c r="M645" s="277"/>
      <c r="N645" s="210" t="s">
        <v>2196</v>
      </c>
      <c r="O645" s="210"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89" t="s">
        <v>2197</v>
      </c>
      <c r="Q645" s="289" t="s">
        <v>310</v>
      </c>
      <c r="R645" s="289" t="str">
        <f t="shared" si="50"/>
        <v>Other Manufacturing Hydrogen Use</v>
      </c>
      <c r="S645" s="289" t="str">
        <f t="shared" si="51"/>
        <v>//**Other Manufacturing Hydrogen Use: **</v>
      </c>
      <c r="T645" s="276" t="str">
        <f t="shared" si="37"/>
        <v/>
      </c>
      <c r="U645" s="305"/>
    </row>
    <row r="646" spans="1:21" s="290" customFormat="1" x14ac:dyDescent="0.35">
      <c r="A646" s="276" t="s">
        <v>2198</v>
      </c>
      <c r="B646" s="277"/>
      <c r="C646" s="190" t="s">
        <v>753</v>
      </c>
      <c r="D646" s="190" t="s">
        <v>797</v>
      </c>
      <c r="E646" s="190" t="s">
        <v>798</v>
      </c>
      <c r="F646" s="192" t="s">
        <v>2070</v>
      </c>
      <c r="G646" s="185" t="s">
        <v>799</v>
      </c>
      <c r="H646" s="182" t="s">
        <v>2113</v>
      </c>
      <c r="I646" s="185" t="s">
        <v>800</v>
      </c>
      <c r="J646" s="43">
        <v>1178</v>
      </c>
      <c r="K646" s="192" t="s">
        <v>332</v>
      </c>
      <c r="L646" s="200"/>
      <c r="M646" s="277"/>
      <c r="N646" s="210" t="s">
        <v>2196</v>
      </c>
      <c r="O646" s="210"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89" t="s">
        <v>2197</v>
      </c>
      <c r="Q646" s="289" t="s">
        <v>310</v>
      </c>
      <c r="R646" s="289" t="str">
        <f t="shared" si="50"/>
        <v>Energy Pipelines and Gas Processing Electricity Use</v>
      </c>
      <c r="S646" s="289" t="str">
        <f t="shared" si="51"/>
        <v>//**Energy Pipelines and Gas Processing Electricity Use: **</v>
      </c>
      <c r="T646" s="276" t="str">
        <f t="shared" si="37"/>
        <v/>
      </c>
      <c r="U646" s="305"/>
    </row>
    <row r="647" spans="1:21" s="290" customFormat="1" x14ac:dyDescent="0.35">
      <c r="A647" s="276" t="s">
        <v>2198</v>
      </c>
      <c r="B647" s="277"/>
      <c r="C647" s="190" t="s">
        <v>753</v>
      </c>
      <c r="D647" s="190" t="s">
        <v>797</v>
      </c>
      <c r="E647" s="190" t="s">
        <v>798</v>
      </c>
      <c r="F647" s="192" t="s">
        <v>2070</v>
      </c>
      <c r="G647" s="185" t="s">
        <v>806</v>
      </c>
      <c r="H647" s="182" t="s">
        <v>2113</v>
      </c>
      <c r="I647" s="185" t="s">
        <v>807</v>
      </c>
      <c r="J647" s="43">
        <v>1179</v>
      </c>
      <c r="K647" s="185" t="s">
        <v>332</v>
      </c>
      <c r="L647" s="200"/>
      <c r="M647" s="277"/>
      <c r="N647" s="210" t="s">
        <v>2196</v>
      </c>
      <c r="O647" s="210"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89" t="s">
        <v>2197</v>
      </c>
      <c r="Q647" s="289" t="s">
        <v>310</v>
      </c>
      <c r="R647" s="289" t="str">
        <f t="shared" si="50"/>
        <v>Energy Pipelines and Gas Processing Coal Use</v>
      </c>
      <c r="S647" s="289" t="str">
        <f t="shared" si="51"/>
        <v>//**Energy Pipelines and Gas Processing Coal Use: **</v>
      </c>
      <c r="T647" s="276" t="str">
        <f t="shared" si="37"/>
        <v/>
      </c>
      <c r="U647" s="305"/>
    </row>
    <row r="648" spans="1:21" s="290" customFormat="1" x14ac:dyDescent="0.35">
      <c r="A648" s="276" t="s">
        <v>2198</v>
      </c>
      <c r="B648" s="277"/>
      <c r="C648" s="190" t="s">
        <v>753</v>
      </c>
      <c r="D648" s="190" t="s">
        <v>797</v>
      </c>
      <c r="E648" s="190" t="s">
        <v>798</v>
      </c>
      <c r="F648" s="192" t="s">
        <v>2070</v>
      </c>
      <c r="G648" s="185" t="s">
        <v>808</v>
      </c>
      <c r="H648" s="182" t="s">
        <v>2113</v>
      </c>
      <c r="I648" s="185" t="s">
        <v>809</v>
      </c>
      <c r="J648" s="43">
        <v>1180</v>
      </c>
      <c r="K648" s="185" t="s">
        <v>310</v>
      </c>
      <c r="L648" s="200"/>
      <c r="M648" s="277"/>
      <c r="N648" s="210" t="s">
        <v>2196</v>
      </c>
      <c r="O648" s="210"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89" t="s">
        <v>2197</v>
      </c>
      <c r="Q648" s="289" t="s">
        <v>310</v>
      </c>
      <c r="R648" s="289" t="str">
        <f t="shared" si="50"/>
        <v>Energy Pipelines and Gas Processing Natural Gas Use</v>
      </c>
      <c r="S648" s="289" t="str">
        <f t="shared" si="51"/>
        <v>//**Energy Pipelines and Gas Processing Natural Gas Use: **</v>
      </c>
      <c r="T648" s="276" t="str">
        <f t="shared" si="37"/>
        <v>//**Energy Pipelines and Gas Processing Natural Gas Use: **</v>
      </c>
      <c r="U648" s="305"/>
    </row>
    <row r="649" spans="1:21" s="290" customFormat="1" x14ac:dyDescent="0.35">
      <c r="A649" s="276" t="s">
        <v>2198</v>
      </c>
      <c r="B649" s="277"/>
      <c r="C649" s="190" t="s">
        <v>753</v>
      </c>
      <c r="D649" s="190" t="s">
        <v>797</v>
      </c>
      <c r="E649" s="190" t="s">
        <v>798</v>
      </c>
      <c r="F649" s="192" t="s">
        <v>2070</v>
      </c>
      <c r="G649" s="185" t="s">
        <v>810</v>
      </c>
      <c r="H649" s="182" t="s">
        <v>2113</v>
      </c>
      <c r="I649" s="185" t="s">
        <v>811</v>
      </c>
      <c r="J649" s="43">
        <v>1181</v>
      </c>
      <c r="K649" s="185" t="s">
        <v>332</v>
      </c>
      <c r="L649" s="200"/>
      <c r="M649" s="277"/>
      <c r="N649" s="210" t="s">
        <v>2196</v>
      </c>
      <c r="O649" s="210"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89" t="s">
        <v>2197</v>
      </c>
      <c r="Q649" s="289" t="s">
        <v>310</v>
      </c>
      <c r="R649" s="289" t="str">
        <f t="shared" si="50"/>
        <v>Energy Pipelines and Gas Processing Biomass Use</v>
      </c>
      <c r="S649" s="289" t="str">
        <f t="shared" si="51"/>
        <v>//**Energy Pipelines and Gas Processing Biomass Use: **</v>
      </c>
      <c r="T649" s="276" t="str">
        <f t="shared" si="37"/>
        <v/>
      </c>
      <c r="U649" s="305"/>
    </row>
    <row r="650" spans="1:21" s="290" customFormat="1" x14ac:dyDescent="0.35">
      <c r="A650" s="276" t="s">
        <v>2198</v>
      </c>
      <c r="B650" s="277"/>
      <c r="C650" s="190" t="s">
        <v>753</v>
      </c>
      <c r="D650" s="190" t="s">
        <v>797</v>
      </c>
      <c r="E650" s="190" t="s">
        <v>798</v>
      </c>
      <c r="F650" s="192" t="s">
        <v>2070</v>
      </c>
      <c r="G650" s="185" t="s">
        <v>812</v>
      </c>
      <c r="H650" s="182" t="s">
        <v>2113</v>
      </c>
      <c r="I650" s="185" t="s">
        <v>813</v>
      </c>
      <c r="J650" s="43">
        <v>1182</v>
      </c>
      <c r="K650" s="185" t="s">
        <v>332</v>
      </c>
      <c r="L650" s="200"/>
      <c r="M650" s="277"/>
      <c r="N650" s="210" t="s">
        <v>2196</v>
      </c>
      <c r="O650" s="210"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89" t="s">
        <v>2197</v>
      </c>
      <c r="Q650" s="289" t="s">
        <v>310</v>
      </c>
      <c r="R650" s="289" t="str">
        <f t="shared" si="50"/>
        <v>Energy Pipelines and Gas Processing Petroleum Use</v>
      </c>
      <c r="S650" s="289" t="str">
        <f t="shared" si="51"/>
        <v>//**Energy Pipelines and Gas Processing Petroleum Use: **</v>
      </c>
      <c r="T650" s="276" t="str">
        <f t="shared" si="37"/>
        <v/>
      </c>
      <c r="U650" s="305"/>
    </row>
    <row r="651" spans="1:21" s="290" customFormat="1" x14ac:dyDescent="0.35">
      <c r="A651" s="276" t="s">
        <v>2198</v>
      </c>
      <c r="B651" s="277"/>
      <c r="C651" s="190" t="s">
        <v>753</v>
      </c>
      <c r="D651" s="190" t="s">
        <v>797</v>
      </c>
      <c r="E651" s="190" t="s">
        <v>798</v>
      </c>
      <c r="F651" s="192" t="s">
        <v>2070</v>
      </c>
      <c r="G651" s="185" t="s">
        <v>814</v>
      </c>
      <c r="H651" s="182" t="s">
        <v>2113</v>
      </c>
      <c r="I651" s="185" t="s">
        <v>815</v>
      </c>
      <c r="J651" s="43">
        <v>1183</v>
      </c>
      <c r="K651" s="185" t="s">
        <v>332</v>
      </c>
      <c r="L651" s="200"/>
      <c r="M651" s="277"/>
      <c r="N651" s="210" t="s">
        <v>2196</v>
      </c>
      <c r="O651" s="210"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89" t="s">
        <v>2197</v>
      </c>
      <c r="Q651" s="289" t="s">
        <v>310</v>
      </c>
      <c r="R651" s="289" t="str">
        <f t="shared" si="50"/>
        <v>Energy Pipelines and Gas Processing Purchased Heat Use</v>
      </c>
      <c r="S651" s="289" t="str">
        <f t="shared" si="51"/>
        <v>//**Energy Pipelines and Gas Processing Purchased Heat Use: **</v>
      </c>
      <c r="T651" s="276" t="str">
        <f t="shared" si="37"/>
        <v/>
      </c>
      <c r="U651" s="305"/>
    </row>
    <row r="652" spans="1:21" s="290" customFormat="1" x14ac:dyDescent="0.35">
      <c r="A652" s="276" t="s">
        <v>2198</v>
      </c>
      <c r="B652" s="277"/>
      <c r="C652" s="190" t="s">
        <v>753</v>
      </c>
      <c r="D652" s="190" t="s">
        <v>797</v>
      </c>
      <c r="E652" s="190" t="s">
        <v>798</v>
      </c>
      <c r="F652" s="192" t="s">
        <v>2070</v>
      </c>
      <c r="G652" s="185" t="s">
        <v>816</v>
      </c>
      <c r="H652" s="182" t="s">
        <v>2113</v>
      </c>
      <c r="I652" s="185" t="s">
        <v>817</v>
      </c>
      <c r="J652" s="43">
        <v>1184</v>
      </c>
      <c r="K652" s="185" t="s">
        <v>332</v>
      </c>
      <c r="L652" s="200"/>
      <c r="M652" s="277"/>
      <c r="N652" s="210" t="s">
        <v>2196</v>
      </c>
      <c r="O652" s="210"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89" t="s">
        <v>2197</v>
      </c>
      <c r="Q652" s="289" t="s">
        <v>310</v>
      </c>
      <c r="R652" s="289" t="str">
        <f t="shared" si="50"/>
        <v>Energy Pipelines and Gas Processing Crude Oil Use</v>
      </c>
      <c r="S652" s="289" t="str">
        <f t="shared" si="51"/>
        <v>//**Energy Pipelines and Gas Processing Crude Oil Use: **</v>
      </c>
      <c r="T652" s="276" t="str">
        <f t="shared" si="37"/>
        <v/>
      </c>
      <c r="U652" s="305"/>
    </row>
    <row r="653" spans="1:21" s="290" customFormat="1" x14ac:dyDescent="0.35">
      <c r="A653" s="276" t="s">
        <v>2198</v>
      </c>
      <c r="B653" s="277"/>
      <c r="C653" s="190" t="s">
        <v>753</v>
      </c>
      <c r="D653" s="190" t="s">
        <v>797</v>
      </c>
      <c r="E653" s="190" t="s">
        <v>798</v>
      </c>
      <c r="F653" s="192" t="s">
        <v>2070</v>
      </c>
      <c r="G653" s="185" t="s">
        <v>818</v>
      </c>
      <c r="H653" s="182" t="s">
        <v>2113</v>
      </c>
      <c r="I653" s="185" t="s">
        <v>819</v>
      </c>
      <c r="J653" s="43">
        <v>1185</v>
      </c>
      <c r="K653" s="185" t="s">
        <v>332</v>
      </c>
      <c r="L653" s="200"/>
      <c r="M653" s="277"/>
      <c r="N653" s="210" t="s">
        <v>2196</v>
      </c>
      <c r="O653" s="210"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89" t="s">
        <v>2197</v>
      </c>
      <c r="Q653" s="289" t="s">
        <v>310</v>
      </c>
      <c r="R653" s="289" t="str">
        <f t="shared" si="50"/>
        <v>Energy Pipelines and Gas Processing Heavy or Residual Fuel Oil Use</v>
      </c>
      <c r="S653" s="289" t="str">
        <f t="shared" si="51"/>
        <v>//**Energy Pipelines and Gas Processing Heavy or Residual Fuel Oil Use: **</v>
      </c>
      <c r="T653" s="276" t="str">
        <f t="shared" si="37"/>
        <v/>
      </c>
      <c r="U653" s="305"/>
    </row>
    <row r="654" spans="1:21" s="290" customFormat="1" x14ac:dyDescent="0.35">
      <c r="A654" s="276" t="s">
        <v>2198</v>
      </c>
      <c r="B654" s="277"/>
      <c r="C654" s="190" t="s">
        <v>753</v>
      </c>
      <c r="D654" s="190" t="s">
        <v>797</v>
      </c>
      <c r="E654" s="190" t="s">
        <v>798</v>
      </c>
      <c r="F654" s="192" t="s">
        <v>2070</v>
      </c>
      <c r="G654" s="185" t="s">
        <v>820</v>
      </c>
      <c r="H654" s="182" t="s">
        <v>2113</v>
      </c>
      <c r="I654" s="185" t="s">
        <v>821</v>
      </c>
      <c r="J654" s="43">
        <v>1186</v>
      </c>
      <c r="K654" s="185" t="s">
        <v>332</v>
      </c>
      <c r="L654" s="200"/>
      <c r="M654" s="277"/>
      <c r="N654" s="210" t="s">
        <v>2196</v>
      </c>
      <c r="O654" s="210"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89" t="s">
        <v>2197</v>
      </c>
      <c r="Q654" s="289" t="s">
        <v>310</v>
      </c>
      <c r="R654" s="289" t="str">
        <f t="shared" si="50"/>
        <v>Energy Pipelines and Gas Processing LPG Propane or Butane Use</v>
      </c>
      <c r="S654" s="289" t="str">
        <f t="shared" si="51"/>
        <v>//**Energy Pipelines and Gas Processing LPG Propane or Butane Use: **</v>
      </c>
      <c r="T654" s="276" t="str">
        <f t="shared" si="37"/>
        <v/>
      </c>
      <c r="U654" s="305"/>
    </row>
    <row r="655" spans="1:21" s="290" customFormat="1" x14ac:dyDescent="0.35">
      <c r="A655" s="276" t="s">
        <v>2198</v>
      </c>
      <c r="B655" s="277"/>
      <c r="C655" s="190" t="s">
        <v>753</v>
      </c>
      <c r="D655" s="190" t="s">
        <v>797</v>
      </c>
      <c r="E655" s="190" t="s">
        <v>798</v>
      </c>
      <c r="F655" s="192" t="s">
        <v>2070</v>
      </c>
      <c r="G655" s="185" t="s">
        <v>822</v>
      </c>
      <c r="H655" s="182" t="s">
        <v>2113</v>
      </c>
      <c r="I655" s="185" t="s">
        <v>823</v>
      </c>
      <c r="J655" s="43">
        <v>1187</v>
      </c>
      <c r="K655" s="185" t="s">
        <v>332</v>
      </c>
      <c r="L655" s="200"/>
      <c r="M655" s="277"/>
      <c r="N655" s="210" t="s">
        <v>2196</v>
      </c>
      <c r="O655" s="210"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89" t="s">
        <v>2197</v>
      </c>
      <c r="Q655" s="289" t="s">
        <v>310</v>
      </c>
      <c r="R655" s="289" t="str">
        <f t="shared" si="50"/>
        <v>Energy Pipelines and Gas Processing Hydrogen Use</v>
      </c>
      <c r="S655" s="289" t="str">
        <f t="shared" si="51"/>
        <v>//**Energy Pipelines and Gas Processing Hydrogen Use: **</v>
      </c>
      <c r="T655" s="276" t="str">
        <f t="shared" si="37"/>
        <v/>
      </c>
      <c r="U655" s="305"/>
    </row>
    <row r="656" spans="1:21" s="290" customFormat="1" x14ac:dyDescent="0.35">
      <c r="A656" s="276" t="s">
        <v>2198</v>
      </c>
      <c r="B656" s="277"/>
      <c r="C656" s="190" t="s">
        <v>753</v>
      </c>
      <c r="D656" s="190" t="s">
        <v>797</v>
      </c>
      <c r="E656" s="190" t="s">
        <v>798</v>
      </c>
      <c r="F656" s="192" t="s">
        <v>2068</v>
      </c>
      <c r="G656" s="185" t="s">
        <v>799</v>
      </c>
      <c r="H656" s="182" t="s">
        <v>2126</v>
      </c>
      <c r="I656" s="185" t="s">
        <v>800</v>
      </c>
      <c r="J656" s="43">
        <v>1188</v>
      </c>
      <c r="K656" s="185" t="s">
        <v>310</v>
      </c>
      <c r="L656" s="200"/>
      <c r="M656" s="277"/>
      <c r="N656" s="210" t="s">
        <v>2196</v>
      </c>
      <c r="O656" s="210"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89" t="s">
        <v>2197</v>
      </c>
      <c r="Q656" s="289" t="s">
        <v>310</v>
      </c>
      <c r="R656" s="289" t="str">
        <f t="shared" si="50"/>
        <v>Water and Waste Electricity Use</v>
      </c>
      <c r="S656" s="289" t="str">
        <f t="shared" si="51"/>
        <v>//**Water and Waste Electricity Use: **</v>
      </c>
      <c r="T656" s="276" t="str">
        <f t="shared" si="37"/>
        <v>//**Water and Waste Electricity Use: **</v>
      </c>
      <c r="U656" s="305"/>
    </row>
    <row r="657" spans="1:21" s="290" customFormat="1" x14ac:dyDescent="0.35">
      <c r="A657" s="276" t="s">
        <v>2198</v>
      </c>
      <c r="B657" s="277"/>
      <c r="C657" s="190" t="s">
        <v>753</v>
      </c>
      <c r="D657" s="190" t="s">
        <v>797</v>
      </c>
      <c r="E657" s="190" t="s">
        <v>798</v>
      </c>
      <c r="F657" s="192" t="s">
        <v>2068</v>
      </c>
      <c r="G657" s="185" t="s">
        <v>806</v>
      </c>
      <c r="H657" s="182" t="s">
        <v>2126</v>
      </c>
      <c r="I657" s="185" t="s">
        <v>807</v>
      </c>
      <c r="J657" s="43">
        <v>1189</v>
      </c>
      <c r="K657" s="185" t="s">
        <v>332</v>
      </c>
      <c r="L657" s="200"/>
      <c r="M657" s="277"/>
      <c r="N657" s="210" t="s">
        <v>2196</v>
      </c>
      <c r="O657" s="210"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89" t="s">
        <v>2197</v>
      </c>
      <c r="Q657" s="289" t="s">
        <v>310</v>
      </c>
      <c r="R657" s="289" t="str">
        <f t="shared" si="50"/>
        <v>Water and Waste Coal Use</v>
      </c>
      <c r="S657" s="289" t="str">
        <f t="shared" si="51"/>
        <v>//**Water and Waste Coal Use: **</v>
      </c>
      <c r="T657" s="276" t="str">
        <f t="shared" si="37"/>
        <v/>
      </c>
      <c r="U657" s="305"/>
    </row>
    <row r="658" spans="1:21" s="290" customFormat="1" x14ac:dyDescent="0.35">
      <c r="A658" s="276" t="s">
        <v>2198</v>
      </c>
      <c r="B658" s="277"/>
      <c r="C658" s="190" t="s">
        <v>753</v>
      </c>
      <c r="D658" s="190" t="s">
        <v>797</v>
      </c>
      <c r="E658" s="190" t="s">
        <v>798</v>
      </c>
      <c r="F658" s="192" t="s">
        <v>2068</v>
      </c>
      <c r="G658" s="185" t="s">
        <v>808</v>
      </c>
      <c r="H658" s="182" t="s">
        <v>2126</v>
      </c>
      <c r="I658" s="185" t="s">
        <v>809</v>
      </c>
      <c r="J658" s="43">
        <v>1190</v>
      </c>
      <c r="K658" s="185" t="s">
        <v>332</v>
      </c>
      <c r="L658" s="200"/>
      <c r="M658" s="277"/>
      <c r="N658" s="210" t="s">
        <v>2196</v>
      </c>
      <c r="O658" s="210"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89" t="s">
        <v>2197</v>
      </c>
      <c r="Q658" s="289" t="s">
        <v>310</v>
      </c>
      <c r="R658" s="289" t="str">
        <f t="shared" si="50"/>
        <v>Water and Waste Natural Gas Use</v>
      </c>
      <c r="S658" s="289" t="str">
        <f t="shared" si="51"/>
        <v>//**Water and Waste Natural Gas Use: **</v>
      </c>
      <c r="T658" s="276" t="str">
        <f t="shared" si="37"/>
        <v/>
      </c>
      <c r="U658" s="305"/>
    </row>
    <row r="659" spans="1:21" s="290" customFormat="1" x14ac:dyDescent="0.35">
      <c r="A659" s="276" t="s">
        <v>2198</v>
      </c>
      <c r="B659" s="277"/>
      <c r="C659" s="190" t="s">
        <v>753</v>
      </c>
      <c r="D659" s="190" t="s">
        <v>797</v>
      </c>
      <c r="E659" s="190" t="s">
        <v>798</v>
      </c>
      <c r="F659" s="192" t="s">
        <v>2068</v>
      </c>
      <c r="G659" s="185" t="s">
        <v>810</v>
      </c>
      <c r="H659" s="182" t="s">
        <v>2126</v>
      </c>
      <c r="I659" s="185" t="s">
        <v>811</v>
      </c>
      <c r="J659" s="43">
        <v>1191</v>
      </c>
      <c r="K659" s="185" t="s">
        <v>332</v>
      </c>
      <c r="L659" s="200"/>
      <c r="M659" s="277"/>
      <c r="N659" s="210" t="s">
        <v>2196</v>
      </c>
      <c r="O659" s="210"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89" t="s">
        <v>2197</v>
      </c>
      <c r="Q659" s="289" t="s">
        <v>310</v>
      </c>
      <c r="R659" s="289" t="str">
        <f t="shared" si="50"/>
        <v>Water and Waste Biomass Use</v>
      </c>
      <c r="S659" s="289" t="str">
        <f t="shared" si="51"/>
        <v>//**Water and Waste Biomass Use: **</v>
      </c>
      <c r="T659" s="276" t="str">
        <f t="shared" si="37"/>
        <v/>
      </c>
      <c r="U659" s="305"/>
    </row>
    <row r="660" spans="1:21" s="290" customFormat="1" x14ac:dyDescent="0.35">
      <c r="A660" s="276" t="s">
        <v>2198</v>
      </c>
      <c r="B660" s="277"/>
      <c r="C660" s="190" t="s">
        <v>753</v>
      </c>
      <c r="D660" s="190" t="s">
        <v>797</v>
      </c>
      <c r="E660" s="190" t="s">
        <v>798</v>
      </c>
      <c r="F660" s="192" t="s">
        <v>2068</v>
      </c>
      <c r="G660" s="185" t="s">
        <v>812</v>
      </c>
      <c r="H660" s="182" t="s">
        <v>2126</v>
      </c>
      <c r="I660" s="185" t="s">
        <v>813</v>
      </c>
      <c r="J660" s="43">
        <v>1192</v>
      </c>
      <c r="K660" s="185" t="s">
        <v>332</v>
      </c>
      <c r="L660" s="200"/>
      <c r="M660" s="277"/>
      <c r="N660" s="210" t="s">
        <v>2196</v>
      </c>
      <c r="O660" s="210"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89" t="s">
        <v>2197</v>
      </c>
      <c r="Q660" s="289" t="s">
        <v>310</v>
      </c>
      <c r="R660" s="289" t="str">
        <f t="shared" si="50"/>
        <v>Water and Waste Petroleum Use</v>
      </c>
      <c r="S660" s="289" t="str">
        <f t="shared" si="51"/>
        <v>//**Water and Waste Petroleum Use: **</v>
      </c>
      <c r="T660" s="276" t="str">
        <f t="shared" si="37"/>
        <v/>
      </c>
      <c r="U660" s="305"/>
    </row>
    <row r="661" spans="1:21" s="290" customFormat="1" x14ac:dyDescent="0.35">
      <c r="A661" s="276" t="s">
        <v>2198</v>
      </c>
      <c r="B661" s="277"/>
      <c r="C661" s="190" t="s">
        <v>753</v>
      </c>
      <c r="D661" s="190" t="s">
        <v>797</v>
      </c>
      <c r="E661" s="190" t="s">
        <v>798</v>
      </c>
      <c r="F661" s="192" t="s">
        <v>2068</v>
      </c>
      <c r="G661" s="185" t="s">
        <v>814</v>
      </c>
      <c r="H661" s="182" t="s">
        <v>2126</v>
      </c>
      <c r="I661" s="185" t="s">
        <v>815</v>
      </c>
      <c r="J661" s="43">
        <v>1193</v>
      </c>
      <c r="K661" s="185" t="s">
        <v>332</v>
      </c>
      <c r="L661" s="200"/>
      <c r="M661" s="277"/>
      <c r="N661" s="210" t="s">
        <v>2196</v>
      </c>
      <c r="O661" s="210"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89" t="s">
        <v>2197</v>
      </c>
      <c r="Q661" s="289" t="s">
        <v>310</v>
      </c>
      <c r="R661" s="289" t="str">
        <f t="shared" si="50"/>
        <v>Water and Waste Purchased Heat Use</v>
      </c>
      <c r="S661" s="289" t="str">
        <f t="shared" si="51"/>
        <v>//**Water and Waste Purchased Heat Use: **</v>
      </c>
      <c r="T661" s="276" t="str">
        <f t="shared" si="37"/>
        <v/>
      </c>
      <c r="U661" s="305"/>
    </row>
    <row r="662" spans="1:21" s="290" customFormat="1" x14ac:dyDescent="0.35">
      <c r="A662" s="276" t="s">
        <v>2198</v>
      </c>
      <c r="B662" s="277"/>
      <c r="C662" s="190" t="s">
        <v>753</v>
      </c>
      <c r="D662" s="190" t="s">
        <v>797</v>
      </c>
      <c r="E662" s="190" t="s">
        <v>798</v>
      </c>
      <c r="F662" s="192" t="s">
        <v>2068</v>
      </c>
      <c r="G662" s="185" t="s">
        <v>816</v>
      </c>
      <c r="H662" s="182" t="s">
        <v>2126</v>
      </c>
      <c r="I662" s="185" t="s">
        <v>817</v>
      </c>
      <c r="J662" s="43">
        <v>1194</v>
      </c>
      <c r="K662" s="185" t="s">
        <v>332</v>
      </c>
      <c r="L662" s="200"/>
      <c r="M662" s="277"/>
      <c r="N662" s="210" t="s">
        <v>2196</v>
      </c>
      <c r="O662" s="210"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89" t="s">
        <v>2197</v>
      </c>
      <c r="Q662" s="289" t="s">
        <v>310</v>
      </c>
      <c r="R662" s="289" t="str">
        <f t="shared" si="50"/>
        <v>Water and Waste Crude Oil Use</v>
      </c>
      <c r="S662" s="289" t="str">
        <f t="shared" si="51"/>
        <v>//**Water and Waste Crude Oil Use: **</v>
      </c>
      <c r="T662" s="276" t="str">
        <f t="shared" si="37"/>
        <v/>
      </c>
      <c r="U662" s="305"/>
    </row>
    <row r="663" spans="1:21" s="290" customFormat="1" x14ac:dyDescent="0.35">
      <c r="A663" s="276" t="s">
        <v>2198</v>
      </c>
      <c r="B663" s="277"/>
      <c r="C663" s="190" t="s">
        <v>753</v>
      </c>
      <c r="D663" s="190" t="s">
        <v>797</v>
      </c>
      <c r="E663" s="190" t="s">
        <v>798</v>
      </c>
      <c r="F663" s="192" t="s">
        <v>2068</v>
      </c>
      <c r="G663" s="185" t="s">
        <v>818</v>
      </c>
      <c r="H663" s="182" t="s">
        <v>2126</v>
      </c>
      <c r="I663" s="185" t="s">
        <v>819</v>
      </c>
      <c r="J663" s="43">
        <v>1195</v>
      </c>
      <c r="K663" s="185" t="s">
        <v>332</v>
      </c>
      <c r="L663" s="200"/>
      <c r="M663" s="277"/>
      <c r="N663" s="210" t="s">
        <v>2196</v>
      </c>
      <c r="O663" s="210"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89" t="s">
        <v>2197</v>
      </c>
      <c r="Q663" s="289" t="s">
        <v>310</v>
      </c>
      <c r="R663" s="289" t="str">
        <f t="shared" si="50"/>
        <v>Water and Waste Heavy or Residual Fuel Oil Use</v>
      </c>
      <c r="S663" s="289" t="str">
        <f t="shared" si="51"/>
        <v>//**Water and Waste Heavy or Residual Fuel Oil Use: **</v>
      </c>
      <c r="T663" s="276" t="str">
        <f t="shared" si="37"/>
        <v/>
      </c>
      <c r="U663" s="305"/>
    </row>
    <row r="664" spans="1:21" s="290" customFormat="1" x14ac:dyDescent="0.35">
      <c r="A664" s="276" t="s">
        <v>2198</v>
      </c>
      <c r="B664" s="277"/>
      <c r="C664" s="190" t="s">
        <v>753</v>
      </c>
      <c r="D664" s="190" t="s">
        <v>797</v>
      </c>
      <c r="E664" s="190" t="s">
        <v>798</v>
      </c>
      <c r="F664" s="192" t="s">
        <v>2068</v>
      </c>
      <c r="G664" s="185" t="s">
        <v>820</v>
      </c>
      <c r="H664" s="182" t="s">
        <v>2126</v>
      </c>
      <c r="I664" s="185" t="s">
        <v>821</v>
      </c>
      <c r="J664" s="43">
        <v>1196</v>
      </c>
      <c r="K664" s="185" t="s">
        <v>332</v>
      </c>
      <c r="L664" s="200"/>
      <c r="M664" s="277"/>
      <c r="N664" s="210" t="s">
        <v>2196</v>
      </c>
      <c r="O664" s="210"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89" t="s">
        <v>2197</v>
      </c>
      <c r="Q664" s="289" t="s">
        <v>310</v>
      </c>
      <c r="R664" s="289" t="str">
        <f t="shared" si="50"/>
        <v>Water and Waste LPG Propane or Butane Use</v>
      </c>
      <c r="S664" s="289" t="str">
        <f t="shared" si="51"/>
        <v>//**Water and Waste LPG Propane or Butane Use: **</v>
      </c>
      <c r="T664" s="276" t="str">
        <f t="shared" si="37"/>
        <v/>
      </c>
      <c r="U664" s="305"/>
    </row>
    <row r="665" spans="1:21" s="290" customFormat="1" x14ac:dyDescent="0.35">
      <c r="A665" s="276" t="s">
        <v>2198</v>
      </c>
      <c r="B665" s="277"/>
      <c r="C665" s="190" t="s">
        <v>753</v>
      </c>
      <c r="D665" s="190" t="s">
        <v>797</v>
      </c>
      <c r="E665" s="190" t="s">
        <v>798</v>
      </c>
      <c r="F665" s="192" t="s">
        <v>2068</v>
      </c>
      <c r="G665" s="185" t="s">
        <v>822</v>
      </c>
      <c r="H665" s="182" t="s">
        <v>2126</v>
      </c>
      <c r="I665" s="185" t="s">
        <v>823</v>
      </c>
      <c r="J665" s="43">
        <v>1197</v>
      </c>
      <c r="K665" s="185" t="s">
        <v>332</v>
      </c>
      <c r="L665" s="200"/>
      <c r="M665" s="277"/>
      <c r="N665" s="210" t="s">
        <v>2196</v>
      </c>
      <c r="O665" s="210"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89" t="s">
        <v>2197</v>
      </c>
      <c r="Q665" s="289" t="s">
        <v>310</v>
      </c>
      <c r="R665" s="289" t="str">
        <f t="shared" si="50"/>
        <v>Water and Waste Hydrogen Use</v>
      </c>
      <c r="S665" s="289" t="str">
        <f t="shared" si="51"/>
        <v>//**Water and Waste Hydrogen Use: **</v>
      </c>
      <c r="T665" s="276" t="str">
        <f t="shared" si="37"/>
        <v/>
      </c>
      <c r="U665" s="305"/>
    </row>
    <row r="666" spans="1:21" s="290" customFormat="1" x14ac:dyDescent="0.35">
      <c r="A666" s="276" t="s">
        <v>2198</v>
      </c>
      <c r="B666" s="277"/>
      <c r="C666" s="190" t="s">
        <v>753</v>
      </c>
      <c r="D666" s="190" t="s">
        <v>797</v>
      </c>
      <c r="E666" s="190" t="s">
        <v>798</v>
      </c>
      <c r="F666" s="192" t="s">
        <v>2066</v>
      </c>
      <c r="G666" s="185" t="s">
        <v>799</v>
      </c>
      <c r="H666" s="182" t="s">
        <v>2116</v>
      </c>
      <c r="I666" s="185" t="s">
        <v>800</v>
      </c>
      <c r="J666" s="43">
        <v>1198</v>
      </c>
      <c r="K666" s="185" t="s">
        <v>310</v>
      </c>
      <c r="L666" s="200"/>
      <c r="M666" s="277"/>
      <c r="N666" s="210" t="s">
        <v>2196</v>
      </c>
      <c r="O666" s="210"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89" t="s">
        <v>2197</v>
      </c>
      <c r="Q666" s="289" t="s">
        <v>310</v>
      </c>
      <c r="R666" s="289" t="str">
        <f t="shared" si="50"/>
        <v>Construction Electricity Use</v>
      </c>
      <c r="S666" s="289" t="str">
        <f t="shared" si="51"/>
        <v>//**Construction Electricity Use: **</v>
      </c>
      <c r="T666" s="276" t="str">
        <f t="shared" si="37"/>
        <v>//**Construction Electricity Use: **</v>
      </c>
      <c r="U666" s="305"/>
    </row>
    <row r="667" spans="1:21" s="290" customFormat="1" x14ac:dyDescent="0.35">
      <c r="A667" s="276" t="s">
        <v>2198</v>
      </c>
      <c r="B667" s="277"/>
      <c r="C667" s="190" t="s">
        <v>753</v>
      </c>
      <c r="D667" s="190" t="s">
        <v>797</v>
      </c>
      <c r="E667" s="190" t="s">
        <v>798</v>
      </c>
      <c r="F667" s="192" t="s">
        <v>2066</v>
      </c>
      <c r="G667" s="185" t="s">
        <v>806</v>
      </c>
      <c r="H667" s="182" t="s">
        <v>2116</v>
      </c>
      <c r="I667" s="185" t="s">
        <v>807</v>
      </c>
      <c r="J667" s="43">
        <v>1199</v>
      </c>
      <c r="K667" s="185" t="s">
        <v>332</v>
      </c>
      <c r="L667" s="200"/>
      <c r="M667" s="277"/>
      <c r="N667" s="210" t="s">
        <v>2196</v>
      </c>
      <c r="O667" s="210"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89" t="s">
        <v>2197</v>
      </c>
      <c r="Q667" s="289" t="s">
        <v>310</v>
      </c>
      <c r="R667" s="289" t="str">
        <f t="shared" si="50"/>
        <v>Construction Coal Use</v>
      </c>
      <c r="S667" s="289" t="str">
        <f t="shared" si="51"/>
        <v>//**Construction Coal Use: **</v>
      </c>
      <c r="T667" s="276" t="str">
        <f t="shared" si="37"/>
        <v/>
      </c>
      <c r="U667" s="305"/>
    </row>
    <row r="668" spans="1:21" s="290" customFormat="1" x14ac:dyDescent="0.35">
      <c r="A668" s="276" t="s">
        <v>2198</v>
      </c>
      <c r="B668" s="277"/>
      <c r="C668" s="190" t="s">
        <v>753</v>
      </c>
      <c r="D668" s="190" t="s">
        <v>797</v>
      </c>
      <c r="E668" s="190" t="s">
        <v>798</v>
      </c>
      <c r="F668" s="192" t="s">
        <v>2066</v>
      </c>
      <c r="G668" s="185" t="s">
        <v>808</v>
      </c>
      <c r="H668" s="182" t="s">
        <v>2116</v>
      </c>
      <c r="I668" s="185" t="s">
        <v>809</v>
      </c>
      <c r="J668" s="43">
        <v>1200</v>
      </c>
      <c r="K668" s="185" t="s">
        <v>310</v>
      </c>
      <c r="L668" s="200"/>
      <c r="M668" s="277"/>
      <c r="N668" s="210" t="s">
        <v>2196</v>
      </c>
      <c r="O668" s="210"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89" t="s">
        <v>2197</v>
      </c>
      <c r="Q668" s="289" t="s">
        <v>310</v>
      </c>
      <c r="R668" s="289" t="str">
        <f t="shared" si="50"/>
        <v>Construction Natural Gas Use</v>
      </c>
      <c r="S668" s="289" t="str">
        <f t="shared" si="51"/>
        <v>//**Construction Natural Gas Use: **</v>
      </c>
      <c r="T668" s="276" t="str">
        <f t="shared" si="37"/>
        <v>//**Construction Natural Gas Use: **</v>
      </c>
      <c r="U668" s="305"/>
    </row>
    <row r="669" spans="1:21" s="290" customFormat="1" x14ac:dyDescent="0.35">
      <c r="A669" s="276" t="s">
        <v>2198</v>
      </c>
      <c r="B669" s="277"/>
      <c r="C669" s="190" t="s">
        <v>753</v>
      </c>
      <c r="D669" s="190" t="s">
        <v>797</v>
      </c>
      <c r="E669" s="190" t="s">
        <v>798</v>
      </c>
      <c r="F669" s="192" t="s">
        <v>2066</v>
      </c>
      <c r="G669" s="185" t="s">
        <v>810</v>
      </c>
      <c r="H669" s="182" t="s">
        <v>2116</v>
      </c>
      <c r="I669" s="185" t="s">
        <v>811</v>
      </c>
      <c r="J669" s="43">
        <v>1201</v>
      </c>
      <c r="K669" s="185" t="s">
        <v>332</v>
      </c>
      <c r="L669" s="200"/>
      <c r="M669" s="277"/>
      <c r="N669" s="210" t="s">
        <v>2196</v>
      </c>
      <c r="O669" s="210"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89" t="s">
        <v>2197</v>
      </c>
      <c r="Q669" s="289" t="s">
        <v>310</v>
      </c>
      <c r="R669" s="289" t="str">
        <f t="shared" si="50"/>
        <v>Construction Biomass Use</v>
      </c>
      <c r="S669" s="289" t="str">
        <f t="shared" si="51"/>
        <v>//**Construction Biomass Use: **</v>
      </c>
      <c r="T669" s="276" t="str">
        <f t="shared" si="37"/>
        <v/>
      </c>
      <c r="U669" s="305"/>
    </row>
    <row r="670" spans="1:21" s="290" customFormat="1" x14ac:dyDescent="0.35">
      <c r="A670" s="276" t="s">
        <v>2198</v>
      </c>
      <c r="B670" s="277"/>
      <c r="C670" s="190" t="s">
        <v>753</v>
      </c>
      <c r="D670" s="190" t="s">
        <v>797</v>
      </c>
      <c r="E670" s="190" t="s">
        <v>798</v>
      </c>
      <c r="F670" s="192" t="s">
        <v>2066</v>
      </c>
      <c r="G670" s="185" t="s">
        <v>812</v>
      </c>
      <c r="H670" s="182" t="s">
        <v>2116</v>
      </c>
      <c r="I670" s="185" t="s">
        <v>813</v>
      </c>
      <c r="J670" s="43">
        <v>1202</v>
      </c>
      <c r="K670" s="185" t="s">
        <v>310</v>
      </c>
      <c r="L670" s="200"/>
      <c r="M670" s="277"/>
      <c r="N670" s="210" t="s">
        <v>2196</v>
      </c>
      <c r="O670" s="210"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89" t="s">
        <v>2197</v>
      </c>
      <c r="Q670" s="289" t="s">
        <v>310</v>
      </c>
      <c r="R670" s="289" t="str">
        <f t="shared" si="50"/>
        <v>Construction Petroleum Use</v>
      </c>
      <c r="S670" s="289" t="str">
        <f t="shared" si="51"/>
        <v>//**Construction Petroleum Use: **</v>
      </c>
      <c r="T670" s="276" t="str">
        <f t="shared" si="37"/>
        <v>//**Construction Petroleum Use: **</v>
      </c>
      <c r="U670" s="305"/>
    </row>
    <row r="671" spans="1:21" s="290" customFormat="1" x14ac:dyDescent="0.35">
      <c r="A671" s="276" t="s">
        <v>2198</v>
      </c>
      <c r="B671" s="277"/>
      <c r="C671" s="190" t="s">
        <v>753</v>
      </c>
      <c r="D671" s="190" t="s">
        <v>797</v>
      </c>
      <c r="E671" s="190" t="s">
        <v>798</v>
      </c>
      <c r="F671" s="192" t="s">
        <v>2066</v>
      </c>
      <c r="G671" s="185" t="s">
        <v>814</v>
      </c>
      <c r="H671" s="182" t="s">
        <v>2116</v>
      </c>
      <c r="I671" s="185" t="s">
        <v>815</v>
      </c>
      <c r="J671" s="43">
        <v>1203</v>
      </c>
      <c r="K671" s="185" t="s">
        <v>332</v>
      </c>
      <c r="L671" s="200"/>
      <c r="M671" s="277"/>
      <c r="N671" s="210" t="s">
        <v>2196</v>
      </c>
      <c r="O671" s="210"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89" t="s">
        <v>2197</v>
      </c>
      <c r="Q671" s="289" t="s">
        <v>310</v>
      </c>
      <c r="R671" s="289" t="str">
        <f t="shared" si="50"/>
        <v>Construction Purchased Heat Use</v>
      </c>
      <c r="S671" s="289" t="str">
        <f t="shared" si="51"/>
        <v>//**Construction Purchased Heat Use: **</v>
      </c>
      <c r="T671" s="276" t="str">
        <f t="shared" si="37"/>
        <v/>
      </c>
      <c r="U671" s="305"/>
    </row>
    <row r="672" spans="1:21" s="290" customFormat="1" x14ac:dyDescent="0.35">
      <c r="A672" s="276" t="s">
        <v>2198</v>
      </c>
      <c r="B672" s="277"/>
      <c r="C672" s="190" t="s">
        <v>753</v>
      </c>
      <c r="D672" s="190" t="s">
        <v>797</v>
      </c>
      <c r="E672" s="190" t="s">
        <v>798</v>
      </c>
      <c r="F672" s="192" t="s">
        <v>2066</v>
      </c>
      <c r="G672" s="185" t="s">
        <v>816</v>
      </c>
      <c r="H672" s="182" t="s">
        <v>2116</v>
      </c>
      <c r="I672" s="185" t="s">
        <v>817</v>
      </c>
      <c r="J672" s="43">
        <v>1204</v>
      </c>
      <c r="K672" s="185" t="s">
        <v>332</v>
      </c>
      <c r="L672" s="200"/>
      <c r="M672" s="277"/>
      <c r="N672" s="210" t="s">
        <v>2196</v>
      </c>
      <c r="O672" s="210"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89" t="s">
        <v>2197</v>
      </c>
      <c r="Q672" s="289" t="s">
        <v>310</v>
      </c>
      <c r="R672" s="289" t="str">
        <f t="shared" si="50"/>
        <v>Construction Crude Oil Use</v>
      </c>
      <c r="S672" s="289" t="str">
        <f t="shared" si="51"/>
        <v>//**Construction Crude Oil Use: **</v>
      </c>
      <c r="T672" s="276" t="str">
        <f t="shared" si="37"/>
        <v/>
      </c>
      <c r="U672" s="305"/>
    </row>
    <row r="673" spans="1:21" s="290" customFormat="1" x14ac:dyDescent="0.35">
      <c r="A673" s="276" t="s">
        <v>2198</v>
      </c>
      <c r="B673" s="277"/>
      <c r="C673" s="190" t="s">
        <v>753</v>
      </c>
      <c r="D673" s="190" t="s">
        <v>797</v>
      </c>
      <c r="E673" s="190" t="s">
        <v>798</v>
      </c>
      <c r="F673" s="192" t="s">
        <v>2066</v>
      </c>
      <c r="G673" s="185" t="s">
        <v>818</v>
      </c>
      <c r="H673" s="182" t="s">
        <v>2116</v>
      </c>
      <c r="I673" s="185" t="s">
        <v>819</v>
      </c>
      <c r="J673" s="43">
        <v>1205</v>
      </c>
      <c r="K673" s="185" t="s">
        <v>310</v>
      </c>
      <c r="L673" s="200"/>
      <c r="M673" s="277"/>
      <c r="N673" s="210" t="s">
        <v>2196</v>
      </c>
      <c r="O673" s="210"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89" t="s">
        <v>2197</v>
      </c>
      <c r="Q673" s="289" t="s">
        <v>310</v>
      </c>
      <c r="R673" s="289" t="str">
        <f t="shared" si="50"/>
        <v>Construction Heavy or Residual Fuel Oil Use</v>
      </c>
      <c r="S673" s="289" t="str">
        <f t="shared" si="51"/>
        <v>//**Construction Heavy or Residual Fuel Oil Use: **</v>
      </c>
      <c r="T673" s="276" t="str">
        <f t="shared" si="37"/>
        <v>//**Construction Heavy or Residual Fuel Oil Use: **</v>
      </c>
      <c r="U673" s="305"/>
    </row>
    <row r="674" spans="1:21" s="290" customFormat="1" x14ac:dyDescent="0.35">
      <c r="A674" s="276" t="s">
        <v>2198</v>
      </c>
      <c r="B674" s="277"/>
      <c r="C674" s="190" t="s">
        <v>753</v>
      </c>
      <c r="D674" s="190" t="s">
        <v>797</v>
      </c>
      <c r="E674" s="190" t="s">
        <v>798</v>
      </c>
      <c r="F674" s="192" t="s">
        <v>2066</v>
      </c>
      <c r="G674" s="185" t="s">
        <v>820</v>
      </c>
      <c r="H674" s="182" t="s">
        <v>2116</v>
      </c>
      <c r="I674" s="185" t="s">
        <v>821</v>
      </c>
      <c r="J674" s="43">
        <v>1206</v>
      </c>
      <c r="K674" s="185" t="s">
        <v>310</v>
      </c>
      <c r="L674" s="200"/>
      <c r="M674" s="277"/>
      <c r="N674" s="210" t="s">
        <v>2196</v>
      </c>
      <c r="O674" s="210"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89" t="s">
        <v>2197</v>
      </c>
      <c r="Q674" s="289" t="s">
        <v>310</v>
      </c>
      <c r="R674" s="289" t="str">
        <f t="shared" si="50"/>
        <v>Construction LPG Propane or Butane Use</v>
      </c>
      <c r="S674" s="289" t="str">
        <f t="shared" si="51"/>
        <v>//**Construction LPG Propane or Butane Use: **</v>
      </c>
      <c r="T674" s="276" t="str">
        <f t="shared" si="37"/>
        <v>//**Construction LPG Propane or Butane Use: **</v>
      </c>
      <c r="U674" s="305"/>
    </row>
    <row r="675" spans="1:21" s="290" customFormat="1" x14ac:dyDescent="0.35">
      <c r="A675" s="276" t="s">
        <v>2198</v>
      </c>
      <c r="B675" s="277"/>
      <c r="C675" s="190" t="s">
        <v>753</v>
      </c>
      <c r="D675" s="190" t="s">
        <v>797</v>
      </c>
      <c r="E675" s="190" t="s">
        <v>798</v>
      </c>
      <c r="F675" s="192" t="s">
        <v>2066</v>
      </c>
      <c r="G675" s="185" t="s">
        <v>822</v>
      </c>
      <c r="H675" s="182" t="s">
        <v>2116</v>
      </c>
      <c r="I675" s="185" t="s">
        <v>823</v>
      </c>
      <c r="J675" s="43">
        <v>1207</v>
      </c>
      <c r="K675" s="185" t="s">
        <v>332</v>
      </c>
      <c r="L675" s="200"/>
      <c r="M675" s="277"/>
      <c r="N675" s="210" t="s">
        <v>2196</v>
      </c>
      <c r="O675" s="210"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89" t="s">
        <v>2197</v>
      </c>
      <c r="Q675" s="289" t="s">
        <v>310</v>
      </c>
      <c r="R675" s="289" t="str">
        <f t="shared" si="50"/>
        <v>Construction Hydrogen Use</v>
      </c>
      <c r="S675" s="289" t="str">
        <f t="shared" si="51"/>
        <v>//**Construction Hydrogen Use: **</v>
      </c>
      <c r="T675" s="276" t="str">
        <f t="shared" si="37"/>
        <v/>
      </c>
      <c r="U675" s="305"/>
    </row>
    <row r="676" spans="1:21" s="285" customFormat="1" ht="29" x14ac:dyDescent="0.35">
      <c r="A676" s="285" t="s">
        <v>2195</v>
      </c>
      <c r="B676" s="286"/>
      <c r="C676" s="311" t="s">
        <v>753</v>
      </c>
      <c r="D676" s="311" t="s">
        <v>824</v>
      </c>
      <c r="E676" s="311" t="s">
        <v>825</v>
      </c>
      <c r="F676" s="312"/>
      <c r="G676" s="312"/>
      <c r="H676" s="312"/>
      <c r="I676" s="312"/>
      <c r="J676" s="324">
        <v>54</v>
      </c>
      <c r="K676" s="312" t="s">
        <v>310</v>
      </c>
      <c r="L676" s="313" t="s">
        <v>2213</v>
      </c>
      <c r="M676" s="286"/>
      <c r="N676" s="285" t="s">
        <v>2196</v>
      </c>
      <c r="O676" s="285" t="str">
        <f>INDEX('Standard Descriptions'!$E:$E,MATCH(Guidance!E676,'Standard Descriptions'!$C:$C,0))</f>
        <v xml:space="preserve"> This policy reduces fuel consumption in the industry sector by improving the way components are put together and the way material or energy flows between them. // </v>
      </c>
      <c r="P676" s="285" t="s">
        <v>2197</v>
      </c>
      <c r="Q676" s="285" t="s">
        <v>332</v>
      </c>
      <c r="R676" s="285" t="str">
        <f t="shared" ref="R676" si="52">H676&amp;" "&amp;I676</f>
        <v xml:space="preserve"> </v>
      </c>
      <c r="T676" s="285" t="str">
        <f t="shared" ref="T676:T678" si="53">IF(K676="Yes",S676&amp;L676,"")</f>
        <v xml:space="preserve"> If this policy is fully implemented, fuel use is reduced by 3.6% for all industries in 2050.</v>
      </c>
      <c r="U676" s="304"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5" customFormat="1" ht="87" x14ac:dyDescent="0.35">
      <c r="A677" s="384" t="s">
        <v>2195</v>
      </c>
      <c r="B677" s="286"/>
      <c r="C677" s="285" t="s">
        <v>753</v>
      </c>
      <c r="D677" s="285" t="s">
        <v>830</v>
      </c>
      <c r="E677" s="285" t="str">
        <f>E678</f>
        <v>Fraction of Industrial Fuel Use Shifted to Other Fuels</v>
      </c>
      <c r="M677" s="286"/>
      <c r="N677" s="285" t="s">
        <v>2196</v>
      </c>
      <c r="O677" s="285"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5" t="s">
        <v>2197</v>
      </c>
      <c r="Q677" s="285" t="s">
        <v>310</v>
      </c>
      <c r="S677" s="285" t="str">
        <f t="shared" ref="S677:S678" si="54">IF(R677="","","//**"&amp;R677&amp;": **")</f>
        <v/>
      </c>
      <c r="T677" s="285" t="str">
        <f t="shared" si="53"/>
        <v/>
      </c>
      <c r="U677" s="304"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6" t="s">
        <v>2198</v>
      </c>
      <c r="C678" s="182" t="s">
        <v>753</v>
      </c>
      <c r="D678" s="182" t="s">
        <v>830</v>
      </c>
      <c r="E678" s="182" t="s">
        <v>831</v>
      </c>
      <c r="F678" s="185" t="s">
        <v>2112</v>
      </c>
      <c r="G678" s="185" t="s">
        <v>799</v>
      </c>
      <c r="H678" s="182" t="s">
        <v>2144</v>
      </c>
      <c r="I678" s="185" t="s">
        <v>2125</v>
      </c>
      <c r="J678" s="43">
        <v>1208</v>
      </c>
      <c r="K678" s="185" t="s">
        <v>310</v>
      </c>
      <c r="L678" s="185" t="s">
        <v>2328</v>
      </c>
      <c r="N678" s="210" t="s">
        <v>2196</v>
      </c>
      <c r="O678" s="210"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89" t="s">
        <v>2197</v>
      </c>
      <c r="Q678" s="289" t="s">
        <v>310</v>
      </c>
      <c r="R678" s="289" t="str">
        <f t="shared" ref="R678" si="55">H678&amp;" "&amp;I678</f>
        <v>Agriculture and Forestry Shift to Electricity</v>
      </c>
      <c r="S678" s="289" t="str">
        <f t="shared" si="54"/>
        <v>//**Agriculture and Forestry Shift to Electricity: **</v>
      </c>
      <c r="T678" s="276"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6" t="s">
        <v>2198</v>
      </c>
      <c r="C679" s="190" t="s">
        <v>753</v>
      </c>
      <c r="D679" s="190" t="s">
        <v>830</v>
      </c>
      <c r="E679" s="190" t="s">
        <v>831</v>
      </c>
      <c r="F679" s="185" t="s">
        <v>2112</v>
      </c>
      <c r="G679" s="185" t="s">
        <v>806</v>
      </c>
      <c r="H679" s="182" t="s">
        <v>2144</v>
      </c>
      <c r="I679" s="185" t="s">
        <v>2124</v>
      </c>
      <c r="J679" s="43">
        <v>1209</v>
      </c>
      <c r="K679" s="185" t="s">
        <v>332</v>
      </c>
      <c r="L679" s="185"/>
      <c r="N679" s="210" t="s">
        <v>2196</v>
      </c>
      <c r="O679" s="210"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89" t="s">
        <v>2197</v>
      </c>
      <c r="Q679" s="289" t="s">
        <v>310</v>
      </c>
      <c r="R679" s="289" t="str">
        <f t="shared" ref="R679:R742" si="56">H679&amp;" "&amp;I679</f>
        <v>Agriculture and Forestry Shift to Coal</v>
      </c>
      <c r="S679" s="289" t="str">
        <f t="shared" ref="S679:S742" si="57">IF(R679="","","//**"&amp;R679&amp;": **")</f>
        <v>//**Agriculture and Forestry Shift to Coal: **</v>
      </c>
      <c r="T679" s="276" t="str">
        <f t="shared" ref="T679:T742" si="58">IF(K679="Yes",S679&amp;L679,"")</f>
        <v/>
      </c>
    </row>
    <row r="680" spans="1:21" x14ac:dyDescent="0.35">
      <c r="A680" s="276" t="s">
        <v>2198</v>
      </c>
      <c r="C680" s="190" t="s">
        <v>753</v>
      </c>
      <c r="D680" s="190" t="s">
        <v>830</v>
      </c>
      <c r="E680" s="190" t="s">
        <v>831</v>
      </c>
      <c r="F680" s="185" t="s">
        <v>2112</v>
      </c>
      <c r="G680" s="185" t="s">
        <v>808</v>
      </c>
      <c r="H680" s="182" t="s">
        <v>2144</v>
      </c>
      <c r="I680" s="185" t="s">
        <v>2123</v>
      </c>
      <c r="J680" s="43">
        <v>1210</v>
      </c>
      <c r="K680" s="185" t="s">
        <v>332</v>
      </c>
      <c r="L680" s="185"/>
      <c r="N680" s="210" t="s">
        <v>2196</v>
      </c>
      <c r="O680" s="210"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89" t="s">
        <v>2197</v>
      </c>
      <c r="Q680" s="289" t="s">
        <v>310</v>
      </c>
      <c r="R680" s="289" t="str">
        <f t="shared" si="56"/>
        <v>Agriculture and Forestry Shift to Natural Gas</v>
      </c>
      <c r="S680" s="289" t="str">
        <f t="shared" si="57"/>
        <v>//**Agriculture and Forestry Shift to Natural Gas: **</v>
      </c>
      <c r="T680" s="276" t="str">
        <f t="shared" si="58"/>
        <v/>
      </c>
    </row>
    <row r="681" spans="1:21" x14ac:dyDescent="0.35">
      <c r="A681" s="276" t="s">
        <v>2198</v>
      </c>
      <c r="C681" s="190" t="s">
        <v>753</v>
      </c>
      <c r="D681" s="190" t="s">
        <v>830</v>
      </c>
      <c r="E681" s="190" t="s">
        <v>831</v>
      </c>
      <c r="F681" s="185" t="s">
        <v>2112</v>
      </c>
      <c r="G681" s="185" t="s">
        <v>810</v>
      </c>
      <c r="H681" s="182" t="s">
        <v>2144</v>
      </c>
      <c r="I681" s="185" t="s">
        <v>2122</v>
      </c>
      <c r="J681" s="43">
        <v>1211</v>
      </c>
      <c r="K681" s="185" t="s">
        <v>332</v>
      </c>
      <c r="L681" s="185"/>
      <c r="N681" s="210" t="s">
        <v>2196</v>
      </c>
      <c r="O681" s="210"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89" t="s">
        <v>2197</v>
      </c>
      <c r="Q681" s="289" t="s">
        <v>310</v>
      </c>
      <c r="R681" s="289" t="str">
        <f t="shared" si="56"/>
        <v>Agriculture and Forestry Shift to Biomass</v>
      </c>
      <c r="S681" s="289" t="str">
        <f t="shared" si="57"/>
        <v>//**Agriculture and Forestry Shift to Biomass: **</v>
      </c>
      <c r="T681" s="276" t="str">
        <f t="shared" si="58"/>
        <v/>
      </c>
    </row>
    <row r="682" spans="1:21" x14ac:dyDescent="0.35">
      <c r="A682" s="276" t="s">
        <v>2198</v>
      </c>
      <c r="C682" s="190" t="s">
        <v>753</v>
      </c>
      <c r="D682" s="190" t="s">
        <v>830</v>
      </c>
      <c r="E682" s="190" t="s">
        <v>831</v>
      </c>
      <c r="F682" s="185" t="s">
        <v>2112</v>
      </c>
      <c r="G682" s="185" t="s">
        <v>812</v>
      </c>
      <c r="H682" s="182" t="s">
        <v>2144</v>
      </c>
      <c r="I682" s="185" t="s">
        <v>2121</v>
      </c>
      <c r="J682" s="43">
        <v>1212</v>
      </c>
      <c r="K682" s="185" t="s">
        <v>332</v>
      </c>
      <c r="L682" s="185"/>
      <c r="N682" s="210" t="s">
        <v>2196</v>
      </c>
      <c r="O682" s="210"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89" t="s">
        <v>2197</v>
      </c>
      <c r="Q682" s="289" t="s">
        <v>310</v>
      </c>
      <c r="R682" s="289" t="str">
        <f t="shared" si="56"/>
        <v>Agriculture and Forestry Shift to Petroleum</v>
      </c>
      <c r="S682" s="289" t="str">
        <f t="shared" si="57"/>
        <v>//**Agriculture and Forestry Shift to Petroleum: **</v>
      </c>
      <c r="T682" s="276" t="str">
        <f t="shared" si="58"/>
        <v/>
      </c>
    </row>
    <row r="683" spans="1:21" x14ac:dyDescent="0.35">
      <c r="A683" s="276" t="s">
        <v>2198</v>
      </c>
      <c r="C683" s="190" t="s">
        <v>753</v>
      </c>
      <c r="D683" s="190" t="s">
        <v>830</v>
      </c>
      <c r="E683" s="190" t="s">
        <v>831</v>
      </c>
      <c r="F683" s="185" t="s">
        <v>2112</v>
      </c>
      <c r="G683" s="185" t="s">
        <v>814</v>
      </c>
      <c r="H683" s="182" t="s">
        <v>2144</v>
      </c>
      <c r="I683" s="185" t="s">
        <v>2120</v>
      </c>
      <c r="J683" s="43">
        <v>1213</v>
      </c>
      <c r="K683" s="185" t="s">
        <v>332</v>
      </c>
      <c r="L683" s="185"/>
      <c r="N683" s="210" t="s">
        <v>2196</v>
      </c>
      <c r="O683" s="210"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89" t="s">
        <v>2197</v>
      </c>
      <c r="Q683" s="289" t="s">
        <v>310</v>
      </c>
      <c r="R683" s="289" t="str">
        <f t="shared" si="56"/>
        <v>Agriculture and Forestry Shift to Purchased Heat</v>
      </c>
      <c r="S683" s="289" t="str">
        <f t="shared" si="57"/>
        <v>//**Agriculture and Forestry Shift to Purchased Heat: **</v>
      </c>
      <c r="T683" s="276" t="str">
        <f t="shared" si="58"/>
        <v/>
      </c>
    </row>
    <row r="684" spans="1:21" x14ac:dyDescent="0.35">
      <c r="A684" s="276" t="s">
        <v>2198</v>
      </c>
      <c r="C684" s="190" t="s">
        <v>753</v>
      </c>
      <c r="D684" s="190" t="s">
        <v>830</v>
      </c>
      <c r="E684" s="190" t="s">
        <v>831</v>
      </c>
      <c r="F684" s="185" t="s">
        <v>2112</v>
      </c>
      <c r="G684" s="185" t="s">
        <v>816</v>
      </c>
      <c r="H684" s="182" t="s">
        <v>2144</v>
      </c>
      <c r="I684" s="185" t="s">
        <v>2119</v>
      </c>
      <c r="J684" s="43">
        <v>1214</v>
      </c>
      <c r="K684" s="185" t="s">
        <v>332</v>
      </c>
      <c r="L684" s="185"/>
      <c r="N684" s="210" t="s">
        <v>2196</v>
      </c>
      <c r="O684" s="210"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89" t="s">
        <v>2197</v>
      </c>
      <c r="Q684" s="289" t="s">
        <v>310</v>
      </c>
      <c r="R684" s="289" t="str">
        <f t="shared" si="56"/>
        <v>Agriculture and Forestry Shift to Crude Oil</v>
      </c>
      <c r="S684" s="289" t="str">
        <f t="shared" si="57"/>
        <v>//**Agriculture and Forestry Shift to Crude Oil: **</v>
      </c>
      <c r="T684" s="276" t="str">
        <f t="shared" si="58"/>
        <v/>
      </c>
    </row>
    <row r="685" spans="1:21" x14ac:dyDescent="0.35">
      <c r="A685" s="276" t="s">
        <v>2198</v>
      </c>
      <c r="C685" s="190" t="s">
        <v>753</v>
      </c>
      <c r="D685" s="190" t="s">
        <v>830</v>
      </c>
      <c r="E685" s="190" t="s">
        <v>831</v>
      </c>
      <c r="F685" s="185" t="s">
        <v>2112</v>
      </c>
      <c r="G685" s="185" t="s">
        <v>818</v>
      </c>
      <c r="H685" s="182" t="s">
        <v>2144</v>
      </c>
      <c r="I685" s="185" t="s">
        <v>2118</v>
      </c>
      <c r="J685" s="43">
        <v>1215</v>
      </c>
      <c r="K685" s="185" t="s">
        <v>332</v>
      </c>
      <c r="L685" s="185"/>
      <c r="N685" s="210" t="s">
        <v>2196</v>
      </c>
      <c r="O685" s="210"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89" t="s">
        <v>2197</v>
      </c>
      <c r="Q685" s="289" t="s">
        <v>310</v>
      </c>
      <c r="R685" s="289" t="str">
        <f t="shared" si="56"/>
        <v>Agriculture and Forestry Shift to Heavy or Residual Oil</v>
      </c>
      <c r="S685" s="289" t="str">
        <f t="shared" si="57"/>
        <v>//**Agriculture and Forestry Shift to Heavy or Residual Oil: **</v>
      </c>
      <c r="T685" s="276" t="str">
        <f t="shared" si="58"/>
        <v/>
      </c>
    </row>
    <row r="686" spans="1:21" x14ac:dyDescent="0.35">
      <c r="A686" s="276" t="s">
        <v>2198</v>
      </c>
      <c r="C686" s="190" t="s">
        <v>753</v>
      </c>
      <c r="D686" s="190" t="s">
        <v>830</v>
      </c>
      <c r="E686" s="190" t="s">
        <v>831</v>
      </c>
      <c r="F686" s="185" t="s">
        <v>2112</v>
      </c>
      <c r="G686" s="185" t="s">
        <v>820</v>
      </c>
      <c r="H686" s="182" t="s">
        <v>2144</v>
      </c>
      <c r="I686" s="185" t="s">
        <v>2117</v>
      </c>
      <c r="J686" s="43">
        <v>1216</v>
      </c>
      <c r="K686" s="185" t="s">
        <v>332</v>
      </c>
      <c r="L686" s="185"/>
      <c r="N686" s="210" t="s">
        <v>2196</v>
      </c>
      <c r="O686" s="210"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89" t="s">
        <v>2197</v>
      </c>
      <c r="Q686" s="289" t="s">
        <v>310</v>
      </c>
      <c r="R686" s="289" t="str">
        <f t="shared" si="56"/>
        <v>Agriculture and Forestry Shift to LPG Propane or Butane</v>
      </c>
      <c r="S686" s="289" t="str">
        <f t="shared" si="57"/>
        <v>//**Agriculture and Forestry Shift to LPG Propane or Butane: **</v>
      </c>
      <c r="T686" s="276" t="str">
        <f t="shared" si="58"/>
        <v/>
      </c>
    </row>
    <row r="687" spans="1:21" x14ac:dyDescent="0.35">
      <c r="A687" s="276" t="s">
        <v>2198</v>
      </c>
      <c r="C687" s="190" t="s">
        <v>753</v>
      </c>
      <c r="D687" s="190" t="s">
        <v>830</v>
      </c>
      <c r="E687" s="190" t="s">
        <v>831</v>
      </c>
      <c r="F687" s="185" t="s">
        <v>2112</v>
      </c>
      <c r="G687" s="185" t="s">
        <v>822</v>
      </c>
      <c r="H687" s="182" t="s">
        <v>2144</v>
      </c>
      <c r="I687" s="185" t="s">
        <v>2115</v>
      </c>
      <c r="J687" s="43">
        <v>1217</v>
      </c>
      <c r="K687" s="185" t="s">
        <v>310</v>
      </c>
      <c r="L687" s="190" t="s">
        <v>2328</v>
      </c>
      <c r="N687" s="210" t="s">
        <v>2196</v>
      </c>
      <c r="O687" s="210"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89" t="s">
        <v>2197</v>
      </c>
      <c r="Q687" s="289" t="s">
        <v>310</v>
      </c>
      <c r="R687" s="289" t="str">
        <f t="shared" si="56"/>
        <v>Agriculture and Forestry Shift to Hydrogen</v>
      </c>
      <c r="S687" s="289" t="str">
        <f t="shared" si="57"/>
        <v>//**Agriculture and Forestry Shift to Hydrogen: **</v>
      </c>
      <c r="T687" s="276"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6" t="s">
        <v>2198</v>
      </c>
      <c r="C688" s="190" t="s">
        <v>753</v>
      </c>
      <c r="D688" s="190" t="s">
        <v>830</v>
      </c>
      <c r="E688" s="190" t="s">
        <v>831</v>
      </c>
      <c r="F688" s="192" t="s">
        <v>2110</v>
      </c>
      <c r="G688" s="185" t="s">
        <v>799</v>
      </c>
      <c r="H688" s="182" t="s">
        <v>1824</v>
      </c>
      <c r="I688" s="185" t="s">
        <v>2125</v>
      </c>
      <c r="J688" s="43">
        <v>1218</v>
      </c>
      <c r="K688" s="185" t="s">
        <v>310</v>
      </c>
      <c r="L688" s="190" t="s">
        <v>2328</v>
      </c>
      <c r="N688" s="210" t="s">
        <v>2196</v>
      </c>
      <c r="O688" s="210"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89" t="s">
        <v>2197</v>
      </c>
      <c r="Q688" s="289" t="s">
        <v>310</v>
      </c>
      <c r="R688" s="289" t="str">
        <f t="shared" si="56"/>
        <v>Coal Mining Shift to Electricity</v>
      </c>
      <c r="S688" s="289" t="str">
        <f t="shared" si="57"/>
        <v>//**Coal Mining Shift to Electricity: **</v>
      </c>
      <c r="T688" s="276"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6" t="s">
        <v>2198</v>
      </c>
      <c r="C689" s="190" t="s">
        <v>753</v>
      </c>
      <c r="D689" s="190" t="s">
        <v>830</v>
      </c>
      <c r="E689" s="190" t="s">
        <v>831</v>
      </c>
      <c r="F689" s="192" t="s">
        <v>2110</v>
      </c>
      <c r="G689" s="185" t="s">
        <v>806</v>
      </c>
      <c r="H689" s="182" t="s">
        <v>1824</v>
      </c>
      <c r="I689" s="185" t="s">
        <v>2124</v>
      </c>
      <c r="J689" s="43">
        <v>1219</v>
      </c>
      <c r="K689" s="185" t="s">
        <v>332</v>
      </c>
      <c r="L689" s="185"/>
      <c r="N689" s="210" t="s">
        <v>2196</v>
      </c>
      <c r="O689" s="210"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89" t="s">
        <v>2197</v>
      </c>
      <c r="Q689" s="289" t="s">
        <v>310</v>
      </c>
      <c r="R689" s="289" t="str">
        <f t="shared" si="56"/>
        <v>Coal Mining Shift to Coal</v>
      </c>
      <c r="S689" s="289" t="str">
        <f t="shared" si="57"/>
        <v>//**Coal Mining Shift to Coal: **</v>
      </c>
      <c r="T689" s="276" t="str">
        <f t="shared" si="58"/>
        <v/>
      </c>
    </row>
    <row r="690" spans="1:20" x14ac:dyDescent="0.35">
      <c r="A690" s="276" t="s">
        <v>2198</v>
      </c>
      <c r="C690" s="190" t="s">
        <v>753</v>
      </c>
      <c r="D690" s="190" t="s">
        <v>830</v>
      </c>
      <c r="E690" s="190" t="s">
        <v>831</v>
      </c>
      <c r="F690" s="192" t="s">
        <v>2110</v>
      </c>
      <c r="G690" s="185" t="s">
        <v>808</v>
      </c>
      <c r="H690" s="182" t="s">
        <v>1824</v>
      </c>
      <c r="I690" s="185" t="s">
        <v>2123</v>
      </c>
      <c r="J690" s="43">
        <v>1220</v>
      </c>
      <c r="K690" s="185" t="s">
        <v>332</v>
      </c>
      <c r="L690" s="185"/>
      <c r="N690" s="210" t="s">
        <v>2196</v>
      </c>
      <c r="O690" s="210"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89" t="s">
        <v>2197</v>
      </c>
      <c r="Q690" s="289" t="s">
        <v>310</v>
      </c>
      <c r="R690" s="289" t="str">
        <f t="shared" si="56"/>
        <v>Coal Mining Shift to Natural Gas</v>
      </c>
      <c r="S690" s="289" t="str">
        <f t="shared" si="57"/>
        <v>//**Coal Mining Shift to Natural Gas: **</v>
      </c>
      <c r="T690" s="276" t="str">
        <f t="shared" si="58"/>
        <v/>
      </c>
    </row>
    <row r="691" spans="1:20" x14ac:dyDescent="0.35">
      <c r="A691" s="276" t="s">
        <v>2198</v>
      </c>
      <c r="C691" s="190" t="s">
        <v>753</v>
      </c>
      <c r="D691" s="190" t="s">
        <v>830</v>
      </c>
      <c r="E691" s="190" t="s">
        <v>831</v>
      </c>
      <c r="F691" s="192" t="s">
        <v>2110</v>
      </c>
      <c r="G691" s="185" t="s">
        <v>810</v>
      </c>
      <c r="H691" s="182" t="s">
        <v>1824</v>
      </c>
      <c r="I691" s="185" t="s">
        <v>2122</v>
      </c>
      <c r="J691" s="43">
        <v>1221</v>
      </c>
      <c r="K691" s="185" t="s">
        <v>332</v>
      </c>
      <c r="L691" s="185"/>
      <c r="N691" s="210" t="s">
        <v>2196</v>
      </c>
      <c r="O691" s="210"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89" t="s">
        <v>2197</v>
      </c>
      <c r="Q691" s="289" t="s">
        <v>310</v>
      </c>
      <c r="R691" s="289" t="str">
        <f t="shared" si="56"/>
        <v>Coal Mining Shift to Biomass</v>
      </c>
      <c r="S691" s="289" t="str">
        <f t="shared" si="57"/>
        <v>//**Coal Mining Shift to Biomass: **</v>
      </c>
      <c r="T691" s="276" t="str">
        <f t="shared" si="58"/>
        <v/>
      </c>
    </row>
    <row r="692" spans="1:20" x14ac:dyDescent="0.35">
      <c r="A692" s="276" t="s">
        <v>2198</v>
      </c>
      <c r="C692" s="190" t="s">
        <v>753</v>
      </c>
      <c r="D692" s="190" t="s">
        <v>830</v>
      </c>
      <c r="E692" s="190" t="s">
        <v>831</v>
      </c>
      <c r="F692" s="192" t="s">
        <v>2110</v>
      </c>
      <c r="G692" s="185" t="s">
        <v>812</v>
      </c>
      <c r="H692" s="182" t="s">
        <v>1824</v>
      </c>
      <c r="I692" s="185" t="s">
        <v>2121</v>
      </c>
      <c r="J692" s="43">
        <v>1222</v>
      </c>
      <c r="K692" s="185" t="s">
        <v>332</v>
      </c>
      <c r="L692" s="185"/>
      <c r="N692" s="210" t="s">
        <v>2196</v>
      </c>
      <c r="O692" s="210"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89" t="s">
        <v>2197</v>
      </c>
      <c r="Q692" s="289" t="s">
        <v>310</v>
      </c>
      <c r="R692" s="289" t="str">
        <f t="shared" si="56"/>
        <v>Coal Mining Shift to Petroleum</v>
      </c>
      <c r="S692" s="289" t="str">
        <f t="shared" si="57"/>
        <v>//**Coal Mining Shift to Petroleum: **</v>
      </c>
      <c r="T692" s="276" t="str">
        <f t="shared" si="58"/>
        <v/>
      </c>
    </row>
    <row r="693" spans="1:20" x14ac:dyDescent="0.35">
      <c r="A693" s="276" t="s">
        <v>2198</v>
      </c>
      <c r="C693" s="190" t="s">
        <v>753</v>
      </c>
      <c r="D693" s="190" t="s">
        <v>830</v>
      </c>
      <c r="E693" s="190" t="s">
        <v>831</v>
      </c>
      <c r="F693" s="192" t="s">
        <v>2110</v>
      </c>
      <c r="G693" s="185" t="s">
        <v>814</v>
      </c>
      <c r="H693" s="182" t="s">
        <v>1824</v>
      </c>
      <c r="I693" s="185" t="s">
        <v>2120</v>
      </c>
      <c r="J693" s="43">
        <v>1223</v>
      </c>
      <c r="K693" s="185" t="s">
        <v>332</v>
      </c>
      <c r="L693" s="185"/>
      <c r="N693" s="210" t="s">
        <v>2196</v>
      </c>
      <c r="O693" s="210"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89" t="s">
        <v>2197</v>
      </c>
      <c r="Q693" s="289" t="s">
        <v>310</v>
      </c>
      <c r="R693" s="289" t="str">
        <f t="shared" si="56"/>
        <v>Coal Mining Shift to Purchased Heat</v>
      </c>
      <c r="S693" s="289" t="str">
        <f t="shared" si="57"/>
        <v>//**Coal Mining Shift to Purchased Heat: **</v>
      </c>
      <c r="T693" s="276" t="str">
        <f t="shared" si="58"/>
        <v/>
      </c>
    </row>
    <row r="694" spans="1:20" x14ac:dyDescent="0.35">
      <c r="A694" s="276" t="s">
        <v>2198</v>
      </c>
      <c r="C694" s="190" t="s">
        <v>753</v>
      </c>
      <c r="D694" s="190" t="s">
        <v>830</v>
      </c>
      <c r="E694" s="190" t="s">
        <v>831</v>
      </c>
      <c r="F694" s="192" t="s">
        <v>2110</v>
      </c>
      <c r="G694" s="185" t="s">
        <v>816</v>
      </c>
      <c r="H694" s="182" t="s">
        <v>1824</v>
      </c>
      <c r="I694" s="185" t="s">
        <v>2119</v>
      </c>
      <c r="J694" s="43">
        <v>1224</v>
      </c>
      <c r="K694" s="185" t="s">
        <v>332</v>
      </c>
      <c r="L694" s="185"/>
      <c r="N694" s="210" t="s">
        <v>2196</v>
      </c>
      <c r="O694" s="210"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89" t="s">
        <v>2197</v>
      </c>
      <c r="Q694" s="289" t="s">
        <v>310</v>
      </c>
      <c r="R694" s="289" t="str">
        <f t="shared" si="56"/>
        <v>Coal Mining Shift to Crude Oil</v>
      </c>
      <c r="S694" s="289" t="str">
        <f t="shared" si="57"/>
        <v>//**Coal Mining Shift to Crude Oil: **</v>
      </c>
      <c r="T694" s="276" t="str">
        <f t="shared" si="58"/>
        <v/>
      </c>
    </row>
    <row r="695" spans="1:20" x14ac:dyDescent="0.35">
      <c r="A695" s="276" t="s">
        <v>2198</v>
      </c>
      <c r="C695" s="190" t="s">
        <v>753</v>
      </c>
      <c r="D695" s="190" t="s">
        <v>830</v>
      </c>
      <c r="E695" s="190" t="s">
        <v>831</v>
      </c>
      <c r="F695" s="192" t="s">
        <v>2110</v>
      </c>
      <c r="G695" s="185" t="s">
        <v>818</v>
      </c>
      <c r="H695" s="182" t="s">
        <v>1824</v>
      </c>
      <c r="I695" s="185" t="s">
        <v>2118</v>
      </c>
      <c r="J695" s="43">
        <v>1225</v>
      </c>
      <c r="K695" s="185" t="s">
        <v>332</v>
      </c>
      <c r="L695" s="185"/>
      <c r="N695" s="210" t="s">
        <v>2196</v>
      </c>
      <c r="O695" s="210"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89" t="s">
        <v>2197</v>
      </c>
      <c r="Q695" s="289" t="s">
        <v>310</v>
      </c>
      <c r="R695" s="289" t="str">
        <f t="shared" si="56"/>
        <v>Coal Mining Shift to Heavy or Residual Oil</v>
      </c>
      <c r="S695" s="289" t="str">
        <f t="shared" si="57"/>
        <v>//**Coal Mining Shift to Heavy or Residual Oil: **</v>
      </c>
      <c r="T695" s="276" t="str">
        <f t="shared" si="58"/>
        <v/>
      </c>
    </row>
    <row r="696" spans="1:20" x14ac:dyDescent="0.35">
      <c r="A696" s="276" t="s">
        <v>2198</v>
      </c>
      <c r="C696" s="190" t="s">
        <v>753</v>
      </c>
      <c r="D696" s="190" t="s">
        <v>830</v>
      </c>
      <c r="E696" s="190" t="s">
        <v>831</v>
      </c>
      <c r="F696" s="192" t="s">
        <v>2110</v>
      </c>
      <c r="G696" s="185" t="s">
        <v>820</v>
      </c>
      <c r="H696" s="182" t="s">
        <v>1824</v>
      </c>
      <c r="I696" s="185" t="s">
        <v>2117</v>
      </c>
      <c r="J696" s="43">
        <v>1226</v>
      </c>
      <c r="K696" s="185" t="s">
        <v>332</v>
      </c>
      <c r="L696" s="185"/>
      <c r="N696" s="210" t="s">
        <v>2196</v>
      </c>
      <c r="O696" s="210"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89" t="s">
        <v>2197</v>
      </c>
      <c r="Q696" s="289" t="s">
        <v>310</v>
      </c>
      <c r="R696" s="289" t="str">
        <f t="shared" si="56"/>
        <v>Coal Mining Shift to LPG Propane or Butane</v>
      </c>
      <c r="S696" s="289" t="str">
        <f t="shared" si="57"/>
        <v>//**Coal Mining Shift to LPG Propane or Butane: **</v>
      </c>
      <c r="T696" s="276" t="str">
        <f t="shared" si="58"/>
        <v/>
      </c>
    </row>
    <row r="697" spans="1:20" x14ac:dyDescent="0.35">
      <c r="A697" s="276" t="s">
        <v>2198</v>
      </c>
      <c r="C697" s="190" t="s">
        <v>753</v>
      </c>
      <c r="D697" s="190" t="s">
        <v>830</v>
      </c>
      <c r="E697" s="190" t="s">
        <v>831</v>
      </c>
      <c r="F697" s="192" t="s">
        <v>2110</v>
      </c>
      <c r="G697" s="185" t="s">
        <v>822</v>
      </c>
      <c r="H697" s="182" t="s">
        <v>1824</v>
      </c>
      <c r="I697" s="185" t="s">
        <v>2115</v>
      </c>
      <c r="J697" s="43">
        <v>1227</v>
      </c>
      <c r="K697" s="185" t="s">
        <v>310</v>
      </c>
      <c r="L697" s="190" t="s">
        <v>2328</v>
      </c>
      <c r="N697" s="210" t="s">
        <v>2196</v>
      </c>
      <c r="O697" s="210"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89" t="s">
        <v>2197</v>
      </c>
      <c r="Q697" s="289" t="s">
        <v>310</v>
      </c>
      <c r="R697" s="289" t="str">
        <f t="shared" si="56"/>
        <v>Coal Mining Shift to Hydrogen</v>
      </c>
      <c r="S697" s="289" t="str">
        <f t="shared" si="57"/>
        <v>//**Coal Mining Shift to Hydrogen: **</v>
      </c>
      <c r="T697" s="276"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6" t="s">
        <v>2198</v>
      </c>
      <c r="C698" s="190" t="s">
        <v>753</v>
      </c>
      <c r="D698" s="190" t="s">
        <v>830</v>
      </c>
      <c r="E698" s="190" t="s">
        <v>831</v>
      </c>
      <c r="F698" s="192" t="s">
        <v>2108</v>
      </c>
      <c r="G698" s="185" t="s">
        <v>799</v>
      </c>
      <c r="H698" s="182" t="s">
        <v>2114</v>
      </c>
      <c r="I698" s="185" t="s">
        <v>2125</v>
      </c>
      <c r="J698" s="43">
        <v>1228</v>
      </c>
      <c r="K698" s="185" t="s">
        <v>310</v>
      </c>
      <c r="L698" s="190" t="s">
        <v>2328</v>
      </c>
      <c r="N698" s="210" t="s">
        <v>2196</v>
      </c>
      <c r="O698" s="210"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89" t="s">
        <v>2197</v>
      </c>
      <c r="Q698" s="289" t="s">
        <v>310</v>
      </c>
      <c r="R698" s="289" t="str">
        <f t="shared" si="56"/>
        <v>Oil and Gas Extraction Shift to Electricity</v>
      </c>
      <c r="S698" s="289" t="str">
        <f t="shared" si="57"/>
        <v>//**Oil and Gas Extraction Shift to Electricity: **</v>
      </c>
      <c r="T698" s="276"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6" t="s">
        <v>2198</v>
      </c>
      <c r="C699" s="190" t="s">
        <v>753</v>
      </c>
      <c r="D699" s="190" t="s">
        <v>830</v>
      </c>
      <c r="E699" s="190" t="s">
        <v>831</v>
      </c>
      <c r="F699" s="192" t="s">
        <v>2108</v>
      </c>
      <c r="G699" s="185" t="s">
        <v>806</v>
      </c>
      <c r="H699" s="182" t="s">
        <v>2114</v>
      </c>
      <c r="I699" s="185" t="s">
        <v>2124</v>
      </c>
      <c r="J699" s="43">
        <v>1229</v>
      </c>
      <c r="K699" s="185" t="s">
        <v>332</v>
      </c>
      <c r="L699" s="185"/>
      <c r="N699" s="210" t="s">
        <v>2196</v>
      </c>
      <c r="O699" s="210"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89" t="s">
        <v>2197</v>
      </c>
      <c r="Q699" s="289" t="s">
        <v>310</v>
      </c>
      <c r="R699" s="289" t="str">
        <f t="shared" si="56"/>
        <v>Oil and Gas Extraction Shift to Coal</v>
      </c>
      <c r="S699" s="289" t="str">
        <f t="shared" si="57"/>
        <v>//**Oil and Gas Extraction Shift to Coal: **</v>
      </c>
      <c r="T699" s="276" t="str">
        <f t="shared" si="58"/>
        <v/>
      </c>
    </row>
    <row r="700" spans="1:20" x14ac:dyDescent="0.35">
      <c r="A700" s="276" t="s">
        <v>2198</v>
      </c>
      <c r="C700" s="190" t="s">
        <v>753</v>
      </c>
      <c r="D700" s="190" t="s">
        <v>830</v>
      </c>
      <c r="E700" s="190" t="s">
        <v>831</v>
      </c>
      <c r="F700" s="192" t="s">
        <v>2108</v>
      </c>
      <c r="G700" s="185" t="s">
        <v>808</v>
      </c>
      <c r="H700" s="182" t="s">
        <v>2114</v>
      </c>
      <c r="I700" s="185" t="s">
        <v>2123</v>
      </c>
      <c r="J700" s="43">
        <v>1230</v>
      </c>
      <c r="K700" s="185" t="s">
        <v>332</v>
      </c>
      <c r="L700" s="185"/>
      <c r="N700" s="210" t="s">
        <v>2196</v>
      </c>
      <c r="O700" s="210"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89" t="s">
        <v>2197</v>
      </c>
      <c r="Q700" s="289" t="s">
        <v>310</v>
      </c>
      <c r="R700" s="289" t="str">
        <f t="shared" si="56"/>
        <v>Oil and Gas Extraction Shift to Natural Gas</v>
      </c>
      <c r="S700" s="289" t="str">
        <f t="shared" si="57"/>
        <v>//**Oil and Gas Extraction Shift to Natural Gas: **</v>
      </c>
      <c r="T700" s="276" t="str">
        <f t="shared" si="58"/>
        <v/>
      </c>
    </row>
    <row r="701" spans="1:20" x14ac:dyDescent="0.35">
      <c r="A701" s="276" t="s">
        <v>2198</v>
      </c>
      <c r="C701" s="190" t="s">
        <v>753</v>
      </c>
      <c r="D701" s="190" t="s">
        <v>830</v>
      </c>
      <c r="E701" s="190" t="s">
        <v>831</v>
      </c>
      <c r="F701" s="192" t="s">
        <v>2108</v>
      </c>
      <c r="G701" s="185" t="s">
        <v>810</v>
      </c>
      <c r="H701" s="182" t="s">
        <v>2114</v>
      </c>
      <c r="I701" s="185" t="s">
        <v>2122</v>
      </c>
      <c r="J701" s="43">
        <v>1231</v>
      </c>
      <c r="K701" s="185" t="s">
        <v>332</v>
      </c>
      <c r="L701" s="185"/>
      <c r="N701" s="210" t="s">
        <v>2196</v>
      </c>
      <c r="O701" s="210"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89" t="s">
        <v>2197</v>
      </c>
      <c r="Q701" s="289" t="s">
        <v>310</v>
      </c>
      <c r="R701" s="289" t="str">
        <f t="shared" si="56"/>
        <v>Oil and Gas Extraction Shift to Biomass</v>
      </c>
      <c r="S701" s="289" t="str">
        <f t="shared" si="57"/>
        <v>//**Oil and Gas Extraction Shift to Biomass: **</v>
      </c>
      <c r="T701" s="276" t="str">
        <f t="shared" si="58"/>
        <v/>
      </c>
    </row>
    <row r="702" spans="1:20" x14ac:dyDescent="0.35">
      <c r="A702" s="276" t="s">
        <v>2198</v>
      </c>
      <c r="C702" s="190" t="s">
        <v>753</v>
      </c>
      <c r="D702" s="190" t="s">
        <v>830</v>
      </c>
      <c r="E702" s="190" t="s">
        <v>831</v>
      </c>
      <c r="F702" s="192" t="s">
        <v>2108</v>
      </c>
      <c r="G702" s="185" t="s">
        <v>812</v>
      </c>
      <c r="H702" s="182" t="s">
        <v>2114</v>
      </c>
      <c r="I702" s="185" t="s">
        <v>2121</v>
      </c>
      <c r="J702" s="43">
        <v>1232</v>
      </c>
      <c r="K702" s="185" t="s">
        <v>332</v>
      </c>
      <c r="L702" s="185"/>
      <c r="N702" s="210" t="s">
        <v>2196</v>
      </c>
      <c r="O702" s="210"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89" t="s">
        <v>2197</v>
      </c>
      <c r="Q702" s="289" t="s">
        <v>310</v>
      </c>
      <c r="R702" s="289" t="str">
        <f t="shared" si="56"/>
        <v>Oil and Gas Extraction Shift to Petroleum</v>
      </c>
      <c r="S702" s="289" t="str">
        <f t="shared" si="57"/>
        <v>//**Oil and Gas Extraction Shift to Petroleum: **</v>
      </c>
      <c r="T702" s="276" t="str">
        <f t="shared" si="58"/>
        <v/>
      </c>
    </row>
    <row r="703" spans="1:20" x14ac:dyDescent="0.35">
      <c r="A703" s="276" t="s">
        <v>2198</v>
      </c>
      <c r="C703" s="190" t="s">
        <v>753</v>
      </c>
      <c r="D703" s="190" t="s">
        <v>830</v>
      </c>
      <c r="E703" s="190" t="s">
        <v>831</v>
      </c>
      <c r="F703" s="192" t="s">
        <v>2108</v>
      </c>
      <c r="G703" s="185" t="s">
        <v>814</v>
      </c>
      <c r="H703" s="182" t="s">
        <v>2114</v>
      </c>
      <c r="I703" s="185" t="s">
        <v>2120</v>
      </c>
      <c r="J703" s="43">
        <v>1233</v>
      </c>
      <c r="K703" s="185" t="s">
        <v>332</v>
      </c>
      <c r="L703" s="185"/>
      <c r="N703" s="210" t="s">
        <v>2196</v>
      </c>
      <c r="O703" s="210"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89" t="s">
        <v>2197</v>
      </c>
      <c r="Q703" s="289" t="s">
        <v>310</v>
      </c>
      <c r="R703" s="289" t="str">
        <f t="shared" si="56"/>
        <v>Oil and Gas Extraction Shift to Purchased Heat</v>
      </c>
      <c r="S703" s="289" t="str">
        <f t="shared" si="57"/>
        <v>//**Oil and Gas Extraction Shift to Purchased Heat: **</v>
      </c>
      <c r="T703" s="276" t="str">
        <f t="shared" si="58"/>
        <v/>
      </c>
    </row>
    <row r="704" spans="1:20" x14ac:dyDescent="0.35">
      <c r="A704" s="276" t="s">
        <v>2198</v>
      </c>
      <c r="C704" s="190" t="s">
        <v>753</v>
      </c>
      <c r="D704" s="190" t="s">
        <v>830</v>
      </c>
      <c r="E704" s="190" t="s">
        <v>831</v>
      </c>
      <c r="F704" s="192" t="s">
        <v>2108</v>
      </c>
      <c r="G704" s="185" t="s">
        <v>816</v>
      </c>
      <c r="H704" s="182" t="s">
        <v>2114</v>
      </c>
      <c r="I704" s="185" t="s">
        <v>2119</v>
      </c>
      <c r="J704" s="43">
        <v>1234</v>
      </c>
      <c r="K704" s="185" t="s">
        <v>332</v>
      </c>
      <c r="L704" s="185"/>
      <c r="N704" s="210" t="s">
        <v>2196</v>
      </c>
      <c r="O704" s="210"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89" t="s">
        <v>2197</v>
      </c>
      <c r="Q704" s="289" t="s">
        <v>310</v>
      </c>
      <c r="R704" s="289" t="str">
        <f t="shared" si="56"/>
        <v>Oil and Gas Extraction Shift to Crude Oil</v>
      </c>
      <c r="S704" s="289" t="str">
        <f t="shared" si="57"/>
        <v>//**Oil and Gas Extraction Shift to Crude Oil: **</v>
      </c>
      <c r="T704" s="276" t="str">
        <f t="shared" si="58"/>
        <v/>
      </c>
    </row>
    <row r="705" spans="1:20" x14ac:dyDescent="0.35">
      <c r="A705" s="276" t="s">
        <v>2198</v>
      </c>
      <c r="C705" s="190" t="s">
        <v>753</v>
      </c>
      <c r="D705" s="190" t="s">
        <v>830</v>
      </c>
      <c r="E705" s="190" t="s">
        <v>831</v>
      </c>
      <c r="F705" s="192" t="s">
        <v>2108</v>
      </c>
      <c r="G705" s="185" t="s">
        <v>818</v>
      </c>
      <c r="H705" s="182" t="s">
        <v>2114</v>
      </c>
      <c r="I705" s="185" t="s">
        <v>2118</v>
      </c>
      <c r="J705" s="43">
        <v>1235</v>
      </c>
      <c r="K705" s="185" t="s">
        <v>332</v>
      </c>
      <c r="L705" s="185"/>
      <c r="N705" s="210" t="s">
        <v>2196</v>
      </c>
      <c r="O705" s="210"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89" t="s">
        <v>2197</v>
      </c>
      <c r="Q705" s="289" t="s">
        <v>310</v>
      </c>
      <c r="R705" s="289" t="str">
        <f t="shared" si="56"/>
        <v>Oil and Gas Extraction Shift to Heavy or Residual Oil</v>
      </c>
      <c r="S705" s="289" t="str">
        <f t="shared" si="57"/>
        <v>//**Oil and Gas Extraction Shift to Heavy or Residual Oil: **</v>
      </c>
      <c r="T705" s="276" t="str">
        <f t="shared" si="58"/>
        <v/>
      </c>
    </row>
    <row r="706" spans="1:20" x14ac:dyDescent="0.35">
      <c r="A706" s="276" t="s">
        <v>2198</v>
      </c>
      <c r="C706" s="190" t="s">
        <v>753</v>
      </c>
      <c r="D706" s="190" t="s">
        <v>830</v>
      </c>
      <c r="E706" s="190" t="s">
        <v>831</v>
      </c>
      <c r="F706" s="192" t="s">
        <v>2108</v>
      </c>
      <c r="G706" s="185" t="s">
        <v>820</v>
      </c>
      <c r="H706" s="182" t="s">
        <v>2114</v>
      </c>
      <c r="I706" s="185" t="s">
        <v>2117</v>
      </c>
      <c r="J706" s="43">
        <v>1236</v>
      </c>
      <c r="K706" s="185" t="s">
        <v>332</v>
      </c>
      <c r="L706" s="185"/>
      <c r="N706" s="210" t="s">
        <v>2196</v>
      </c>
      <c r="O706" s="210"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89" t="s">
        <v>2197</v>
      </c>
      <c r="Q706" s="289" t="s">
        <v>310</v>
      </c>
      <c r="R706" s="289" t="str">
        <f t="shared" si="56"/>
        <v>Oil and Gas Extraction Shift to LPG Propane or Butane</v>
      </c>
      <c r="S706" s="289" t="str">
        <f t="shared" si="57"/>
        <v>//**Oil and Gas Extraction Shift to LPG Propane or Butane: **</v>
      </c>
      <c r="T706" s="276" t="str">
        <f t="shared" si="58"/>
        <v/>
      </c>
    </row>
    <row r="707" spans="1:20" x14ac:dyDescent="0.35">
      <c r="A707" s="276" t="s">
        <v>2198</v>
      </c>
      <c r="C707" s="190" t="s">
        <v>753</v>
      </c>
      <c r="D707" s="190" t="s">
        <v>830</v>
      </c>
      <c r="E707" s="190" t="s">
        <v>831</v>
      </c>
      <c r="F707" s="192" t="s">
        <v>2108</v>
      </c>
      <c r="G707" s="185" t="s">
        <v>822</v>
      </c>
      <c r="H707" s="182" t="s">
        <v>2114</v>
      </c>
      <c r="I707" s="185" t="s">
        <v>2115</v>
      </c>
      <c r="J707" s="43">
        <v>1237</v>
      </c>
      <c r="K707" s="185" t="s">
        <v>310</v>
      </c>
      <c r="L707" s="190" t="s">
        <v>2328</v>
      </c>
      <c r="N707" s="210" t="s">
        <v>2196</v>
      </c>
      <c r="O707" s="210"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89" t="s">
        <v>2197</v>
      </c>
      <c r="Q707" s="289" t="s">
        <v>310</v>
      </c>
      <c r="R707" s="289" t="str">
        <f t="shared" si="56"/>
        <v>Oil and Gas Extraction Shift to Hydrogen</v>
      </c>
      <c r="S707" s="289" t="str">
        <f t="shared" si="57"/>
        <v>//**Oil and Gas Extraction Shift to Hydrogen: **</v>
      </c>
      <c r="T707" s="276"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6" t="s">
        <v>2198</v>
      </c>
      <c r="C708" s="190" t="s">
        <v>753</v>
      </c>
      <c r="D708" s="190" t="s">
        <v>830</v>
      </c>
      <c r="E708" s="190" t="s">
        <v>831</v>
      </c>
      <c r="F708" s="192" t="s">
        <v>2106</v>
      </c>
      <c r="G708" s="185" t="s">
        <v>799</v>
      </c>
      <c r="H708" s="182" t="s">
        <v>2143</v>
      </c>
      <c r="I708" s="185" t="s">
        <v>2125</v>
      </c>
      <c r="J708" s="43">
        <v>1238</v>
      </c>
      <c r="K708" s="185" t="s">
        <v>310</v>
      </c>
      <c r="L708" s="190" t="s">
        <v>2328</v>
      </c>
      <c r="N708" s="210" t="s">
        <v>2196</v>
      </c>
      <c r="O708" s="210"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89" t="s">
        <v>2197</v>
      </c>
      <c r="Q708" s="289" t="s">
        <v>310</v>
      </c>
      <c r="R708" s="289" t="str">
        <f t="shared" si="56"/>
        <v>Other Mining and Quarrying Shift to Electricity</v>
      </c>
      <c r="S708" s="289" t="str">
        <f t="shared" si="57"/>
        <v>//**Other Mining and Quarrying Shift to Electricity: **</v>
      </c>
      <c r="T708" s="276"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6" t="s">
        <v>2198</v>
      </c>
      <c r="C709" s="190" t="s">
        <v>753</v>
      </c>
      <c r="D709" s="190" t="s">
        <v>830</v>
      </c>
      <c r="E709" s="190" t="s">
        <v>831</v>
      </c>
      <c r="F709" s="192" t="s">
        <v>2106</v>
      </c>
      <c r="G709" s="185" t="s">
        <v>806</v>
      </c>
      <c r="H709" s="182" t="s">
        <v>2143</v>
      </c>
      <c r="I709" s="185" t="s">
        <v>2124</v>
      </c>
      <c r="J709" s="43">
        <v>1239</v>
      </c>
      <c r="K709" s="185" t="s">
        <v>332</v>
      </c>
      <c r="L709" s="185"/>
      <c r="N709" s="210" t="s">
        <v>2196</v>
      </c>
      <c r="O709" s="210"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89" t="s">
        <v>2197</v>
      </c>
      <c r="Q709" s="289" t="s">
        <v>310</v>
      </c>
      <c r="R709" s="289" t="str">
        <f t="shared" si="56"/>
        <v>Other Mining and Quarrying Shift to Coal</v>
      </c>
      <c r="S709" s="289" t="str">
        <f t="shared" si="57"/>
        <v>//**Other Mining and Quarrying Shift to Coal: **</v>
      </c>
      <c r="T709" s="276" t="str">
        <f t="shared" si="58"/>
        <v/>
      </c>
    </row>
    <row r="710" spans="1:20" x14ac:dyDescent="0.35">
      <c r="A710" s="276" t="s">
        <v>2198</v>
      </c>
      <c r="C710" s="190" t="s">
        <v>753</v>
      </c>
      <c r="D710" s="190" t="s">
        <v>830</v>
      </c>
      <c r="E710" s="190" t="s">
        <v>831</v>
      </c>
      <c r="F710" s="192" t="s">
        <v>2106</v>
      </c>
      <c r="G710" s="185" t="s">
        <v>808</v>
      </c>
      <c r="H710" s="182" t="s">
        <v>2143</v>
      </c>
      <c r="I710" s="185" t="s">
        <v>2123</v>
      </c>
      <c r="J710" s="43">
        <v>1240</v>
      </c>
      <c r="K710" s="185" t="s">
        <v>332</v>
      </c>
      <c r="L710" s="185"/>
      <c r="N710" s="210" t="s">
        <v>2196</v>
      </c>
      <c r="O710" s="210"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89" t="s">
        <v>2197</v>
      </c>
      <c r="Q710" s="289" t="s">
        <v>310</v>
      </c>
      <c r="R710" s="289" t="str">
        <f t="shared" si="56"/>
        <v>Other Mining and Quarrying Shift to Natural Gas</v>
      </c>
      <c r="S710" s="289" t="str">
        <f t="shared" si="57"/>
        <v>//**Other Mining and Quarrying Shift to Natural Gas: **</v>
      </c>
      <c r="T710" s="276" t="str">
        <f t="shared" si="58"/>
        <v/>
      </c>
    </row>
    <row r="711" spans="1:20" x14ac:dyDescent="0.35">
      <c r="A711" s="276" t="s">
        <v>2198</v>
      </c>
      <c r="C711" s="190" t="s">
        <v>753</v>
      </c>
      <c r="D711" s="190" t="s">
        <v>830</v>
      </c>
      <c r="E711" s="190" t="s">
        <v>831</v>
      </c>
      <c r="F711" s="192" t="s">
        <v>2106</v>
      </c>
      <c r="G711" s="185" t="s">
        <v>810</v>
      </c>
      <c r="H711" s="182" t="s">
        <v>2143</v>
      </c>
      <c r="I711" s="185" t="s">
        <v>2122</v>
      </c>
      <c r="J711" s="43">
        <v>1241</v>
      </c>
      <c r="K711" s="185" t="s">
        <v>332</v>
      </c>
      <c r="L711" s="185"/>
      <c r="N711" s="210" t="s">
        <v>2196</v>
      </c>
      <c r="O711" s="210"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89" t="s">
        <v>2197</v>
      </c>
      <c r="Q711" s="289" t="s">
        <v>310</v>
      </c>
      <c r="R711" s="289" t="str">
        <f t="shared" si="56"/>
        <v>Other Mining and Quarrying Shift to Biomass</v>
      </c>
      <c r="S711" s="289" t="str">
        <f t="shared" si="57"/>
        <v>//**Other Mining and Quarrying Shift to Biomass: **</v>
      </c>
      <c r="T711" s="276" t="str">
        <f t="shared" si="58"/>
        <v/>
      </c>
    </row>
    <row r="712" spans="1:20" x14ac:dyDescent="0.35">
      <c r="A712" s="276" t="s">
        <v>2198</v>
      </c>
      <c r="C712" s="190" t="s">
        <v>753</v>
      </c>
      <c r="D712" s="190" t="s">
        <v>830</v>
      </c>
      <c r="E712" s="190" t="s">
        <v>831</v>
      </c>
      <c r="F712" s="192" t="s">
        <v>2106</v>
      </c>
      <c r="G712" s="185" t="s">
        <v>812</v>
      </c>
      <c r="H712" s="182" t="s">
        <v>2143</v>
      </c>
      <c r="I712" s="185" t="s">
        <v>2121</v>
      </c>
      <c r="J712" s="43">
        <v>1242</v>
      </c>
      <c r="K712" s="185" t="s">
        <v>332</v>
      </c>
      <c r="L712" s="185"/>
      <c r="N712" s="210" t="s">
        <v>2196</v>
      </c>
      <c r="O712" s="210"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89" t="s">
        <v>2197</v>
      </c>
      <c r="Q712" s="289" t="s">
        <v>310</v>
      </c>
      <c r="R712" s="289" t="str">
        <f t="shared" si="56"/>
        <v>Other Mining and Quarrying Shift to Petroleum</v>
      </c>
      <c r="S712" s="289" t="str">
        <f t="shared" si="57"/>
        <v>//**Other Mining and Quarrying Shift to Petroleum: **</v>
      </c>
      <c r="T712" s="276" t="str">
        <f t="shared" si="58"/>
        <v/>
      </c>
    </row>
    <row r="713" spans="1:20" x14ac:dyDescent="0.35">
      <c r="A713" s="276" t="s">
        <v>2198</v>
      </c>
      <c r="C713" s="190" t="s">
        <v>753</v>
      </c>
      <c r="D713" s="190" t="s">
        <v>830</v>
      </c>
      <c r="E713" s="190" t="s">
        <v>831</v>
      </c>
      <c r="F713" s="192" t="s">
        <v>2106</v>
      </c>
      <c r="G713" s="185" t="s">
        <v>814</v>
      </c>
      <c r="H713" s="182" t="s">
        <v>2143</v>
      </c>
      <c r="I713" s="185" t="s">
        <v>2120</v>
      </c>
      <c r="J713" s="43">
        <v>1243</v>
      </c>
      <c r="K713" s="185" t="s">
        <v>332</v>
      </c>
      <c r="L713" s="185"/>
      <c r="N713" s="210" t="s">
        <v>2196</v>
      </c>
      <c r="O713" s="210"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89" t="s">
        <v>2197</v>
      </c>
      <c r="Q713" s="289" t="s">
        <v>310</v>
      </c>
      <c r="R713" s="289" t="str">
        <f t="shared" si="56"/>
        <v>Other Mining and Quarrying Shift to Purchased Heat</v>
      </c>
      <c r="S713" s="289" t="str">
        <f t="shared" si="57"/>
        <v>//**Other Mining and Quarrying Shift to Purchased Heat: **</v>
      </c>
      <c r="T713" s="276" t="str">
        <f t="shared" si="58"/>
        <v/>
      </c>
    </row>
    <row r="714" spans="1:20" x14ac:dyDescent="0.35">
      <c r="A714" s="276" t="s">
        <v>2198</v>
      </c>
      <c r="C714" s="190" t="s">
        <v>753</v>
      </c>
      <c r="D714" s="190" t="s">
        <v>830</v>
      </c>
      <c r="E714" s="190" t="s">
        <v>831</v>
      </c>
      <c r="F714" s="192" t="s">
        <v>2106</v>
      </c>
      <c r="G714" s="185" t="s">
        <v>816</v>
      </c>
      <c r="H714" s="182" t="s">
        <v>2143</v>
      </c>
      <c r="I714" s="185" t="s">
        <v>2119</v>
      </c>
      <c r="J714" s="43">
        <v>1244</v>
      </c>
      <c r="K714" s="185" t="s">
        <v>332</v>
      </c>
      <c r="L714" s="185"/>
      <c r="N714" s="210" t="s">
        <v>2196</v>
      </c>
      <c r="O714" s="210"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89" t="s">
        <v>2197</v>
      </c>
      <c r="Q714" s="289" t="s">
        <v>310</v>
      </c>
      <c r="R714" s="289" t="str">
        <f t="shared" si="56"/>
        <v>Other Mining and Quarrying Shift to Crude Oil</v>
      </c>
      <c r="S714" s="289" t="str">
        <f t="shared" si="57"/>
        <v>//**Other Mining and Quarrying Shift to Crude Oil: **</v>
      </c>
      <c r="T714" s="276" t="str">
        <f t="shared" si="58"/>
        <v/>
      </c>
    </row>
    <row r="715" spans="1:20" x14ac:dyDescent="0.35">
      <c r="A715" s="276" t="s">
        <v>2198</v>
      </c>
      <c r="C715" s="190" t="s">
        <v>753</v>
      </c>
      <c r="D715" s="190" t="s">
        <v>830</v>
      </c>
      <c r="E715" s="190" t="s">
        <v>831</v>
      </c>
      <c r="F715" s="192" t="s">
        <v>2106</v>
      </c>
      <c r="G715" s="185" t="s">
        <v>818</v>
      </c>
      <c r="H715" s="182" t="s">
        <v>2143</v>
      </c>
      <c r="I715" s="185" t="s">
        <v>2118</v>
      </c>
      <c r="J715" s="43">
        <v>1245</v>
      </c>
      <c r="K715" s="185" t="s">
        <v>332</v>
      </c>
      <c r="L715" s="185"/>
      <c r="N715" s="210" t="s">
        <v>2196</v>
      </c>
      <c r="O715" s="210"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89" t="s">
        <v>2197</v>
      </c>
      <c r="Q715" s="289" t="s">
        <v>310</v>
      </c>
      <c r="R715" s="289" t="str">
        <f t="shared" si="56"/>
        <v>Other Mining and Quarrying Shift to Heavy or Residual Oil</v>
      </c>
      <c r="S715" s="289" t="str">
        <f t="shared" si="57"/>
        <v>//**Other Mining and Quarrying Shift to Heavy or Residual Oil: **</v>
      </c>
      <c r="T715" s="276" t="str">
        <f t="shared" si="58"/>
        <v/>
      </c>
    </row>
    <row r="716" spans="1:20" x14ac:dyDescent="0.35">
      <c r="A716" s="276" t="s">
        <v>2198</v>
      </c>
      <c r="C716" s="190" t="s">
        <v>753</v>
      </c>
      <c r="D716" s="190" t="s">
        <v>830</v>
      </c>
      <c r="E716" s="190" t="s">
        <v>831</v>
      </c>
      <c r="F716" s="192" t="s">
        <v>2106</v>
      </c>
      <c r="G716" s="185" t="s">
        <v>820</v>
      </c>
      <c r="H716" s="182" t="s">
        <v>2143</v>
      </c>
      <c r="I716" s="185" t="s">
        <v>2117</v>
      </c>
      <c r="J716" s="43">
        <v>1246</v>
      </c>
      <c r="K716" s="185" t="s">
        <v>332</v>
      </c>
      <c r="L716" s="185"/>
      <c r="N716" s="210" t="s">
        <v>2196</v>
      </c>
      <c r="O716" s="210"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89" t="s">
        <v>2197</v>
      </c>
      <c r="Q716" s="289" t="s">
        <v>310</v>
      </c>
      <c r="R716" s="289" t="str">
        <f t="shared" si="56"/>
        <v>Other Mining and Quarrying Shift to LPG Propane or Butane</v>
      </c>
      <c r="S716" s="289" t="str">
        <f t="shared" si="57"/>
        <v>//**Other Mining and Quarrying Shift to LPG Propane or Butane: **</v>
      </c>
      <c r="T716" s="276" t="str">
        <f t="shared" si="58"/>
        <v/>
      </c>
    </row>
    <row r="717" spans="1:20" x14ac:dyDescent="0.35">
      <c r="A717" s="276" t="s">
        <v>2198</v>
      </c>
      <c r="C717" s="190" t="s">
        <v>753</v>
      </c>
      <c r="D717" s="190" t="s">
        <v>830</v>
      </c>
      <c r="E717" s="190" t="s">
        <v>831</v>
      </c>
      <c r="F717" s="192" t="s">
        <v>2106</v>
      </c>
      <c r="G717" s="185" t="s">
        <v>822</v>
      </c>
      <c r="H717" s="182" t="s">
        <v>2143</v>
      </c>
      <c r="I717" s="185" t="s">
        <v>2115</v>
      </c>
      <c r="J717" s="43">
        <v>1247</v>
      </c>
      <c r="K717" s="185" t="s">
        <v>310</v>
      </c>
      <c r="L717" s="190" t="s">
        <v>2328</v>
      </c>
      <c r="N717" s="210" t="s">
        <v>2196</v>
      </c>
      <c r="O717" s="210"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89" t="s">
        <v>2197</v>
      </c>
      <c r="Q717" s="289" t="s">
        <v>310</v>
      </c>
      <c r="R717" s="289" t="str">
        <f t="shared" si="56"/>
        <v>Other Mining and Quarrying Shift to Hydrogen</v>
      </c>
      <c r="S717" s="289" t="str">
        <f t="shared" si="57"/>
        <v>//**Other Mining and Quarrying Shift to Hydrogen: **</v>
      </c>
      <c r="T717" s="276"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6" t="s">
        <v>2198</v>
      </c>
      <c r="C718" s="190" t="s">
        <v>753</v>
      </c>
      <c r="D718" s="190" t="s">
        <v>830</v>
      </c>
      <c r="E718" s="190" t="s">
        <v>831</v>
      </c>
      <c r="F718" s="192" t="s">
        <v>2104</v>
      </c>
      <c r="G718" s="185" t="s">
        <v>799</v>
      </c>
      <c r="H718" s="182" t="s">
        <v>2142</v>
      </c>
      <c r="I718" s="185" t="s">
        <v>2125</v>
      </c>
      <c r="J718" s="43">
        <v>1248</v>
      </c>
      <c r="K718" s="185" t="s">
        <v>310</v>
      </c>
      <c r="L718" s="190" t="s">
        <v>2328</v>
      </c>
      <c r="N718" s="210" t="s">
        <v>2196</v>
      </c>
      <c r="O718" s="210"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89" t="s">
        <v>2197</v>
      </c>
      <c r="Q718" s="289" t="s">
        <v>310</v>
      </c>
      <c r="R718" s="289" t="str">
        <f t="shared" si="56"/>
        <v>Food Beverage and Tobacco Shift to Electricity</v>
      </c>
      <c r="S718" s="289" t="str">
        <f t="shared" si="57"/>
        <v>//**Food Beverage and Tobacco Shift to Electricity: **</v>
      </c>
      <c r="T718" s="276"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6" t="s">
        <v>2198</v>
      </c>
      <c r="C719" s="190" t="s">
        <v>753</v>
      </c>
      <c r="D719" s="190" t="s">
        <v>830</v>
      </c>
      <c r="E719" s="190" t="s">
        <v>831</v>
      </c>
      <c r="F719" s="192" t="s">
        <v>2104</v>
      </c>
      <c r="G719" s="185" t="s">
        <v>806</v>
      </c>
      <c r="H719" s="182" t="s">
        <v>2142</v>
      </c>
      <c r="I719" s="185" t="s">
        <v>2124</v>
      </c>
      <c r="J719" s="43">
        <v>1249</v>
      </c>
      <c r="K719" s="185" t="s">
        <v>332</v>
      </c>
      <c r="L719" s="185"/>
      <c r="N719" s="210" t="s">
        <v>2196</v>
      </c>
      <c r="O719" s="210"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89" t="s">
        <v>2197</v>
      </c>
      <c r="Q719" s="289" t="s">
        <v>310</v>
      </c>
      <c r="R719" s="289" t="str">
        <f t="shared" si="56"/>
        <v>Food Beverage and Tobacco Shift to Coal</v>
      </c>
      <c r="S719" s="289" t="str">
        <f t="shared" si="57"/>
        <v>//**Food Beverage and Tobacco Shift to Coal: **</v>
      </c>
      <c r="T719" s="276" t="str">
        <f t="shared" si="58"/>
        <v/>
      </c>
    </row>
    <row r="720" spans="1:20" x14ac:dyDescent="0.35">
      <c r="A720" s="276" t="s">
        <v>2198</v>
      </c>
      <c r="C720" s="190" t="s">
        <v>753</v>
      </c>
      <c r="D720" s="190" t="s">
        <v>830</v>
      </c>
      <c r="E720" s="190" t="s">
        <v>831</v>
      </c>
      <c r="F720" s="192" t="s">
        <v>2104</v>
      </c>
      <c r="G720" s="185" t="s">
        <v>808</v>
      </c>
      <c r="H720" s="182" t="s">
        <v>2142</v>
      </c>
      <c r="I720" s="185" t="s">
        <v>2123</v>
      </c>
      <c r="J720" s="43">
        <v>1250</v>
      </c>
      <c r="K720" s="185" t="s">
        <v>332</v>
      </c>
      <c r="L720" s="185"/>
      <c r="N720" s="210" t="s">
        <v>2196</v>
      </c>
      <c r="O720" s="210"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89" t="s">
        <v>2197</v>
      </c>
      <c r="Q720" s="289" t="s">
        <v>310</v>
      </c>
      <c r="R720" s="289" t="str">
        <f t="shared" si="56"/>
        <v>Food Beverage and Tobacco Shift to Natural Gas</v>
      </c>
      <c r="S720" s="289" t="str">
        <f t="shared" si="57"/>
        <v>//**Food Beverage and Tobacco Shift to Natural Gas: **</v>
      </c>
      <c r="T720" s="276" t="str">
        <f t="shared" si="58"/>
        <v/>
      </c>
    </row>
    <row r="721" spans="1:20" x14ac:dyDescent="0.35">
      <c r="A721" s="276" t="s">
        <v>2198</v>
      </c>
      <c r="C721" s="190" t="s">
        <v>753</v>
      </c>
      <c r="D721" s="190" t="s">
        <v>830</v>
      </c>
      <c r="E721" s="190" t="s">
        <v>831</v>
      </c>
      <c r="F721" s="192" t="s">
        <v>2104</v>
      </c>
      <c r="G721" s="185" t="s">
        <v>810</v>
      </c>
      <c r="H721" s="182" t="s">
        <v>2142</v>
      </c>
      <c r="I721" s="185" t="s">
        <v>2122</v>
      </c>
      <c r="J721" s="43">
        <v>1251</v>
      </c>
      <c r="K721" s="185" t="s">
        <v>332</v>
      </c>
      <c r="L721" s="185"/>
      <c r="N721" s="210" t="s">
        <v>2196</v>
      </c>
      <c r="O721" s="210"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89" t="s">
        <v>2197</v>
      </c>
      <c r="Q721" s="289" t="s">
        <v>310</v>
      </c>
      <c r="R721" s="289" t="str">
        <f t="shared" si="56"/>
        <v>Food Beverage and Tobacco Shift to Biomass</v>
      </c>
      <c r="S721" s="289" t="str">
        <f t="shared" si="57"/>
        <v>//**Food Beverage and Tobacco Shift to Biomass: **</v>
      </c>
      <c r="T721" s="276" t="str">
        <f t="shared" si="58"/>
        <v/>
      </c>
    </row>
    <row r="722" spans="1:20" x14ac:dyDescent="0.35">
      <c r="A722" s="276" t="s">
        <v>2198</v>
      </c>
      <c r="C722" s="190" t="s">
        <v>753</v>
      </c>
      <c r="D722" s="190" t="s">
        <v>830</v>
      </c>
      <c r="E722" s="190" t="s">
        <v>831</v>
      </c>
      <c r="F722" s="192" t="s">
        <v>2104</v>
      </c>
      <c r="G722" s="185" t="s">
        <v>812</v>
      </c>
      <c r="H722" s="182" t="s">
        <v>2142</v>
      </c>
      <c r="I722" s="185" t="s">
        <v>2121</v>
      </c>
      <c r="J722" s="43">
        <v>1252</v>
      </c>
      <c r="K722" s="185" t="s">
        <v>332</v>
      </c>
      <c r="L722" s="185"/>
      <c r="N722" s="210" t="s">
        <v>2196</v>
      </c>
      <c r="O722" s="210"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89" t="s">
        <v>2197</v>
      </c>
      <c r="Q722" s="289" t="s">
        <v>310</v>
      </c>
      <c r="R722" s="289" t="str">
        <f t="shared" si="56"/>
        <v>Food Beverage and Tobacco Shift to Petroleum</v>
      </c>
      <c r="S722" s="289" t="str">
        <f t="shared" si="57"/>
        <v>//**Food Beverage and Tobacco Shift to Petroleum: **</v>
      </c>
      <c r="T722" s="276" t="str">
        <f t="shared" si="58"/>
        <v/>
      </c>
    </row>
    <row r="723" spans="1:20" x14ac:dyDescent="0.35">
      <c r="A723" s="276" t="s">
        <v>2198</v>
      </c>
      <c r="C723" s="190" t="s">
        <v>753</v>
      </c>
      <c r="D723" s="190" t="s">
        <v>830</v>
      </c>
      <c r="E723" s="190" t="s">
        <v>831</v>
      </c>
      <c r="F723" s="192" t="s">
        <v>2104</v>
      </c>
      <c r="G723" s="185" t="s">
        <v>814</v>
      </c>
      <c r="H723" s="182" t="s">
        <v>2142</v>
      </c>
      <c r="I723" s="185" t="s">
        <v>2120</v>
      </c>
      <c r="J723" s="43">
        <v>1253</v>
      </c>
      <c r="K723" s="185" t="s">
        <v>332</v>
      </c>
      <c r="L723" s="185"/>
      <c r="N723" s="210" t="s">
        <v>2196</v>
      </c>
      <c r="O723" s="210"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89" t="s">
        <v>2197</v>
      </c>
      <c r="Q723" s="289" t="s">
        <v>310</v>
      </c>
      <c r="R723" s="289" t="str">
        <f t="shared" si="56"/>
        <v>Food Beverage and Tobacco Shift to Purchased Heat</v>
      </c>
      <c r="S723" s="289" t="str">
        <f t="shared" si="57"/>
        <v>//**Food Beverage and Tobacco Shift to Purchased Heat: **</v>
      </c>
      <c r="T723" s="276" t="str">
        <f t="shared" si="58"/>
        <v/>
      </c>
    </row>
    <row r="724" spans="1:20" x14ac:dyDescent="0.35">
      <c r="A724" s="276" t="s">
        <v>2198</v>
      </c>
      <c r="C724" s="190" t="s">
        <v>753</v>
      </c>
      <c r="D724" s="190" t="s">
        <v>830</v>
      </c>
      <c r="E724" s="190" t="s">
        <v>831</v>
      </c>
      <c r="F724" s="192" t="s">
        <v>2104</v>
      </c>
      <c r="G724" s="185" t="s">
        <v>816</v>
      </c>
      <c r="H724" s="182" t="s">
        <v>2142</v>
      </c>
      <c r="I724" s="185" t="s">
        <v>2119</v>
      </c>
      <c r="J724" s="43">
        <v>1254</v>
      </c>
      <c r="K724" s="185" t="s">
        <v>332</v>
      </c>
      <c r="L724" s="185"/>
      <c r="N724" s="210" t="s">
        <v>2196</v>
      </c>
      <c r="O724" s="210"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89" t="s">
        <v>2197</v>
      </c>
      <c r="Q724" s="289" t="s">
        <v>310</v>
      </c>
      <c r="R724" s="289" t="str">
        <f t="shared" si="56"/>
        <v>Food Beverage and Tobacco Shift to Crude Oil</v>
      </c>
      <c r="S724" s="289" t="str">
        <f t="shared" si="57"/>
        <v>//**Food Beverage and Tobacco Shift to Crude Oil: **</v>
      </c>
      <c r="T724" s="276" t="str">
        <f t="shared" si="58"/>
        <v/>
      </c>
    </row>
    <row r="725" spans="1:20" x14ac:dyDescent="0.35">
      <c r="A725" s="276" t="s">
        <v>2198</v>
      </c>
      <c r="C725" s="190" t="s">
        <v>753</v>
      </c>
      <c r="D725" s="190" t="s">
        <v>830</v>
      </c>
      <c r="E725" s="190" t="s">
        <v>831</v>
      </c>
      <c r="F725" s="192" t="s">
        <v>2104</v>
      </c>
      <c r="G725" s="185" t="s">
        <v>818</v>
      </c>
      <c r="H725" s="182" t="s">
        <v>2142</v>
      </c>
      <c r="I725" s="185" t="s">
        <v>2118</v>
      </c>
      <c r="J725" s="43">
        <v>1255</v>
      </c>
      <c r="K725" s="185" t="s">
        <v>332</v>
      </c>
      <c r="L725" s="185"/>
      <c r="N725" s="210" t="s">
        <v>2196</v>
      </c>
      <c r="O725" s="210"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89" t="s">
        <v>2197</v>
      </c>
      <c r="Q725" s="289" t="s">
        <v>310</v>
      </c>
      <c r="R725" s="289" t="str">
        <f t="shared" si="56"/>
        <v>Food Beverage and Tobacco Shift to Heavy or Residual Oil</v>
      </c>
      <c r="S725" s="289" t="str">
        <f t="shared" si="57"/>
        <v>//**Food Beverage and Tobacco Shift to Heavy or Residual Oil: **</v>
      </c>
      <c r="T725" s="276" t="str">
        <f t="shared" si="58"/>
        <v/>
      </c>
    </row>
    <row r="726" spans="1:20" x14ac:dyDescent="0.35">
      <c r="A726" s="276" t="s">
        <v>2198</v>
      </c>
      <c r="C726" s="190" t="s">
        <v>753</v>
      </c>
      <c r="D726" s="190" t="s">
        <v>830</v>
      </c>
      <c r="E726" s="190" t="s">
        <v>831</v>
      </c>
      <c r="F726" s="192" t="s">
        <v>2104</v>
      </c>
      <c r="G726" s="185" t="s">
        <v>820</v>
      </c>
      <c r="H726" s="182" t="s">
        <v>2142</v>
      </c>
      <c r="I726" s="185" t="s">
        <v>2117</v>
      </c>
      <c r="J726" s="43">
        <v>1256</v>
      </c>
      <c r="K726" s="185" t="s">
        <v>332</v>
      </c>
      <c r="L726" s="185"/>
      <c r="N726" s="210" t="s">
        <v>2196</v>
      </c>
      <c r="O726" s="210"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89" t="s">
        <v>2197</v>
      </c>
      <c r="Q726" s="289" t="s">
        <v>310</v>
      </c>
      <c r="R726" s="289" t="str">
        <f t="shared" si="56"/>
        <v>Food Beverage and Tobacco Shift to LPG Propane or Butane</v>
      </c>
      <c r="S726" s="289" t="str">
        <f t="shared" si="57"/>
        <v>//**Food Beverage and Tobacco Shift to LPG Propane or Butane: **</v>
      </c>
      <c r="T726" s="276" t="str">
        <f t="shared" si="58"/>
        <v/>
      </c>
    </row>
    <row r="727" spans="1:20" x14ac:dyDescent="0.35">
      <c r="A727" s="276" t="s">
        <v>2198</v>
      </c>
      <c r="C727" s="190" t="s">
        <v>753</v>
      </c>
      <c r="D727" s="190" t="s">
        <v>830</v>
      </c>
      <c r="E727" s="190" t="s">
        <v>831</v>
      </c>
      <c r="F727" s="192" t="s">
        <v>2104</v>
      </c>
      <c r="G727" s="185" t="s">
        <v>822</v>
      </c>
      <c r="H727" s="182" t="s">
        <v>2142</v>
      </c>
      <c r="I727" s="185" t="s">
        <v>2115</v>
      </c>
      <c r="J727" s="43">
        <v>1257</v>
      </c>
      <c r="K727" s="185" t="s">
        <v>310</v>
      </c>
      <c r="L727" s="190" t="s">
        <v>2328</v>
      </c>
      <c r="N727" s="210" t="s">
        <v>2196</v>
      </c>
      <c r="O727" s="210"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89" t="s">
        <v>2197</v>
      </c>
      <c r="Q727" s="289" t="s">
        <v>310</v>
      </c>
      <c r="R727" s="289" t="str">
        <f t="shared" si="56"/>
        <v>Food Beverage and Tobacco Shift to Hydrogen</v>
      </c>
      <c r="S727" s="289" t="str">
        <f t="shared" si="57"/>
        <v>//**Food Beverage and Tobacco Shift to Hydrogen: **</v>
      </c>
      <c r="T727" s="276"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6" t="s">
        <v>2198</v>
      </c>
      <c r="C728" s="190" t="s">
        <v>753</v>
      </c>
      <c r="D728" s="190" t="s">
        <v>830</v>
      </c>
      <c r="E728" s="190" t="s">
        <v>831</v>
      </c>
      <c r="F728" s="192" t="s">
        <v>2102</v>
      </c>
      <c r="G728" s="185" t="s">
        <v>799</v>
      </c>
      <c r="H728" s="182" t="s">
        <v>2141</v>
      </c>
      <c r="I728" s="185" t="s">
        <v>2125</v>
      </c>
      <c r="J728" s="43">
        <v>1258</v>
      </c>
      <c r="K728" s="185" t="s">
        <v>310</v>
      </c>
      <c r="L728" s="190" t="s">
        <v>2328</v>
      </c>
      <c r="N728" s="210" t="s">
        <v>2196</v>
      </c>
      <c r="O728" s="210"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89" t="s">
        <v>2197</v>
      </c>
      <c r="Q728" s="289" t="s">
        <v>310</v>
      </c>
      <c r="R728" s="289" t="str">
        <f t="shared" si="56"/>
        <v>Textiles Apparel and Leather Shift to Electricity</v>
      </c>
      <c r="S728" s="289" t="str">
        <f t="shared" si="57"/>
        <v>//**Textiles Apparel and Leather Shift to Electricity: **</v>
      </c>
      <c r="T728" s="276"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6" t="s">
        <v>2198</v>
      </c>
      <c r="C729" s="190" t="s">
        <v>753</v>
      </c>
      <c r="D729" s="190" t="s">
        <v>830</v>
      </c>
      <c r="E729" s="190" t="s">
        <v>831</v>
      </c>
      <c r="F729" s="192" t="s">
        <v>2102</v>
      </c>
      <c r="G729" s="185" t="s">
        <v>806</v>
      </c>
      <c r="H729" s="182" t="s">
        <v>2141</v>
      </c>
      <c r="I729" s="185" t="s">
        <v>2124</v>
      </c>
      <c r="J729" s="43">
        <v>1259</v>
      </c>
      <c r="K729" s="185" t="s">
        <v>332</v>
      </c>
      <c r="L729" s="185"/>
      <c r="N729" s="210" t="s">
        <v>2196</v>
      </c>
      <c r="O729" s="210"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89" t="s">
        <v>2197</v>
      </c>
      <c r="Q729" s="289" t="s">
        <v>310</v>
      </c>
      <c r="R729" s="289" t="str">
        <f t="shared" si="56"/>
        <v>Textiles Apparel and Leather Shift to Coal</v>
      </c>
      <c r="S729" s="289" t="str">
        <f t="shared" si="57"/>
        <v>//**Textiles Apparel and Leather Shift to Coal: **</v>
      </c>
      <c r="T729" s="276" t="str">
        <f t="shared" si="58"/>
        <v/>
      </c>
    </row>
    <row r="730" spans="1:20" x14ac:dyDescent="0.35">
      <c r="A730" s="276" t="s">
        <v>2198</v>
      </c>
      <c r="C730" s="190" t="s">
        <v>753</v>
      </c>
      <c r="D730" s="190" t="s">
        <v>830</v>
      </c>
      <c r="E730" s="190" t="s">
        <v>831</v>
      </c>
      <c r="F730" s="192" t="s">
        <v>2102</v>
      </c>
      <c r="G730" s="185" t="s">
        <v>808</v>
      </c>
      <c r="H730" s="182" t="s">
        <v>2141</v>
      </c>
      <c r="I730" s="185" t="s">
        <v>2123</v>
      </c>
      <c r="J730" s="43">
        <v>1260</v>
      </c>
      <c r="K730" s="185" t="s">
        <v>332</v>
      </c>
      <c r="L730" s="185"/>
      <c r="N730" s="210" t="s">
        <v>2196</v>
      </c>
      <c r="O730" s="210"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89" t="s">
        <v>2197</v>
      </c>
      <c r="Q730" s="289" t="s">
        <v>310</v>
      </c>
      <c r="R730" s="289" t="str">
        <f t="shared" si="56"/>
        <v>Textiles Apparel and Leather Shift to Natural Gas</v>
      </c>
      <c r="S730" s="289" t="str">
        <f t="shared" si="57"/>
        <v>//**Textiles Apparel and Leather Shift to Natural Gas: **</v>
      </c>
      <c r="T730" s="276" t="str">
        <f t="shared" si="58"/>
        <v/>
      </c>
    </row>
    <row r="731" spans="1:20" x14ac:dyDescent="0.35">
      <c r="A731" s="276" t="s">
        <v>2198</v>
      </c>
      <c r="C731" s="190" t="s">
        <v>753</v>
      </c>
      <c r="D731" s="190" t="s">
        <v>830</v>
      </c>
      <c r="E731" s="190" t="s">
        <v>831</v>
      </c>
      <c r="F731" s="192" t="s">
        <v>2102</v>
      </c>
      <c r="G731" s="185" t="s">
        <v>810</v>
      </c>
      <c r="H731" s="182" t="s">
        <v>2141</v>
      </c>
      <c r="I731" s="185" t="s">
        <v>2122</v>
      </c>
      <c r="J731" s="43">
        <v>1261</v>
      </c>
      <c r="K731" s="185" t="s">
        <v>332</v>
      </c>
      <c r="L731" s="185"/>
      <c r="N731" s="210" t="s">
        <v>2196</v>
      </c>
      <c r="O731" s="210"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89" t="s">
        <v>2197</v>
      </c>
      <c r="Q731" s="289" t="s">
        <v>310</v>
      </c>
      <c r="R731" s="289" t="str">
        <f t="shared" si="56"/>
        <v>Textiles Apparel and Leather Shift to Biomass</v>
      </c>
      <c r="S731" s="289" t="str">
        <f t="shared" si="57"/>
        <v>//**Textiles Apparel and Leather Shift to Biomass: **</v>
      </c>
      <c r="T731" s="276" t="str">
        <f t="shared" si="58"/>
        <v/>
      </c>
    </row>
    <row r="732" spans="1:20" x14ac:dyDescent="0.35">
      <c r="A732" s="276" t="s">
        <v>2198</v>
      </c>
      <c r="C732" s="190" t="s">
        <v>753</v>
      </c>
      <c r="D732" s="190" t="s">
        <v>830</v>
      </c>
      <c r="E732" s="190" t="s">
        <v>831</v>
      </c>
      <c r="F732" s="192" t="s">
        <v>2102</v>
      </c>
      <c r="G732" s="185" t="s">
        <v>812</v>
      </c>
      <c r="H732" s="182" t="s">
        <v>2141</v>
      </c>
      <c r="I732" s="185" t="s">
        <v>2121</v>
      </c>
      <c r="J732" s="43">
        <v>1262</v>
      </c>
      <c r="K732" s="185" t="s">
        <v>332</v>
      </c>
      <c r="L732" s="185"/>
      <c r="N732" s="210" t="s">
        <v>2196</v>
      </c>
      <c r="O732" s="210"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89" t="s">
        <v>2197</v>
      </c>
      <c r="Q732" s="289" t="s">
        <v>310</v>
      </c>
      <c r="R732" s="289" t="str">
        <f t="shared" si="56"/>
        <v>Textiles Apparel and Leather Shift to Petroleum</v>
      </c>
      <c r="S732" s="289" t="str">
        <f t="shared" si="57"/>
        <v>//**Textiles Apparel and Leather Shift to Petroleum: **</v>
      </c>
      <c r="T732" s="276" t="str">
        <f t="shared" si="58"/>
        <v/>
      </c>
    </row>
    <row r="733" spans="1:20" x14ac:dyDescent="0.35">
      <c r="A733" s="276" t="s">
        <v>2198</v>
      </c>
      <c r="C733" s="190" t="s">
        <v>753</v>
      </c>
      <c r="D733" s="190" t="s">
        <v>830</v>
      </c>
      <c r="E733" s="190" t="s">
        <v>831</v>
      </c>
      <c r="F733" s="192" t="s">
        <v>2102</v>
      </c>
      <c r="G733" s="185" t="s">
        <v>814</v>
      </c>
      <c r="H733" s="182" t="s">
        <v>2141</v>
      </c>
      <c r="I733" s="185" t="s">
        <v>2120</v>
      </c>
      <c r="J733" s="43">
        <v>1263</v>
      </c>
      <c r="K733" s="185" t="s">
        <v>332</v>
      </c>
      <c r="L733" s="185"/>
      <c r="N733" s="210" t="s">
        <v>2196</v>
      </c>
      <c r="O733" s="210"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89" t="s">
        <v>2197</v>
      </c>
      <c r="Q733" s="289" t="s">
        <v>310</v>
      </c>
      <c r="R733" s="289" t="str">
        <f t="shared" si="56"/>
        <v>Textiles Apparel and Leather Shift to Purchased Heat</v>
      </c>
      <c r="S733" s="289" t="str">
        <f t="shared" si="57"/>
        <v>//**Textiles Apparel and Leather Shift to Purchased Heat: **</v>
      </c>
      <c r="T733" s="276" t="str">
        <f t="shared" si="58"/>
        <v/>
      </c>
    </row>
    <row r="734" spans="1:20" x14ac:dyDescent="0.35">
      <c r="A734" s="276" t="s">
        <v>2198</v>
      </c>
      <c r="C734" s="190" t="s">
        <v>753</v>
      </c>
      <c r="D734" s="190" t="s">
        <v>830</v>
      </c>
      <c r="E734" s="190" t="s">
        <v>831</v>
      </c>
      <c r="F734" s="192" t="s">
        <v>2102</v>
      </c>
      <c r="G734" s="185" t="s">
        <v>816</v>
      </c>
      <c r="H734" s="182" t="s">
        <v>2141</v>
      </c>
      <c r="I734" s="185" t="s">
        <v>2119</v>
      </c>
      <c r="J734" s="43">
        <v>1264</v>
      </c>
      <c r="K734" s="185" t="s">
        <v>332</v>
      </c>
      <c r="L734" s="185"/>
      <c r="N734" s="210" t="s">
        <v>2196</v>
      </c>
      <c r="O734" s="210"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89" t="s">
        <v>2197</v>
      </c>
      <c r="Q734" s="289" t="s">
        <v>310</v>
      </c>
      <c r="R734" s="289" t="str">
        <f t="shared" si="56"/>
        <v>Textiles Apparel and Leather Shift to Crude Oil</v>
      </c>
      <c r="S734" s="289" t="str">
        <f t="shared" si="57"/>
        <v>//**Textiles Apparel and Leather Shift to Crude Oil: **</v>
      </c>
      <c r="T734" s="276" t="str">
        <f t="shared" si="58"/>
        <v/>
      </c>
    </row>
    <row r="735" spans="1:20" x14ac:dyDescent="0.35">
      <c r="A735" s="276" t="s">
        <v>2198</v>
      </c>
      <c r="C735" s="190" t="s">
        <v>753</v>
      </c>
      <c r="D735" s="190" t="s">
        <v>830</v>
      </c>
      <c r="E735" s="190" t="s">
        <v>831</v>
      </c>
      <c r="F735" s="192" t="s">
        <v>2102</v>
      </c>
      <c r="G735" s="185" t="s">
        <v>818</v>
      </c>
      <c r="H735" s="182" t="s">
        <v>2141</v>
      </c>
      <c r="I735" s="185" t="s">
        <v>2118</v>
      </c>
      <c r="J735" s="43">
        <v>1265</v>
      </c>
      <c r="K735" s="185" t="s">
        <v>332</v>
      </c>
      <c r="L735" s="185"/>
      <c r="N735" s="210" t="s">
        <v>2196</v>
      </c>
      <c r="O735" s="210"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89" t="s">
        <v>2197</v>
      </c>
      <c r="Q735" s="289" t="s">
        <v>310</v>
      </c>
      <c r="R735" s="289" t="str">
        <f t="shared" si="56"/>
        <v>Textiles Apparel and Leather Shift to Heavy or Residual Oil</v>
      </c>
      <c r="S735" s="289" t="str">
        <f t="shared" si="57"/>
        <v>//**Textiles Apparel and Leather Shift to Heavy or Residual Oil: **</v>
      </c>
      <c r="T735" s="276" t="str">
        <f t="shared" si="58"/>
        <v/>
      </c>
    </row>
    <row r="736" spans="1:20" x14ac:dyDescent="0.35">
      <c r="A736" s="276" t="s">
        <v>2198</v>
      </c>
      <c r="C736" s="190" t="s">
        <v>753</v>
      </c>
      <c r="D736" s="190" t="s">
        <v>830</v>
      </c>
      <c r="E736" s="190" t="s">
        <v>831</v>
      </c>
      <c r="F736" s="192" t="s">
        <v>2102</v>
      </c>
      <c r="G736" s="185" t="s">
        <v>820</v>
      </c>
      <c r="H736" s="182" t="s">
        <v>2141</v>
      </c>
      <c r="I736" s="185" t="s">
        <v>2117</v>
      </c>
      <c r="J736" s="43">
        <v>1266</v>
      </c>
      <c r="K736" s="185" t="s">
        <v>332</v>
      </c>
      <c r="L736" s="185"/>
      <c r="N736" s="210" t="s">
        <v>2196</v>
      </c>
      <c r="O736" s="210"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89" t="s">
        <v>2197</v>
      </c>
      <c r="Q736" s="289" t="s">
        <v>310</v>
      </c>
      <c r="R736" s="289" t="str">
        <f t="shared" si="56"/>
        <v>Textiles Apparel and Leather Shift to LPG Propane or Butane</v>
      </c>
      <c r="S736" s="289" t="str">
        <f t="shared" si="57"/>
        <v>//**Textiles Apparel and Leather Shift to LPG Propane or Butane: **</v>
      </c>
      <c r="T736" s="276" t="str">
        <f t="shared" si="58"/>
        <v/>
      </c>
    </row>
    <row r="737" spans="1:20" x14ac:dyDescent="0.35">
      <c r="A737" s="276" t="s">
        <v>2198</v>
      </c>
      <c r="C737" s="190" t="s">
        <v>753</v>
      </c>
      <c r="D737" s="190" t="s">
        <v>830</v>
      </c>
      <c r="E737" s="190" t="s">
        <v>831</v>
      </c>
      <c r="F737" s="192" t="s">
        <v>2102</v>
      </c>
      <c r="G737" s="185" t="s">
        <v>822</v>
      </c>
      <c r="H737" s="182" t="s">
        <v>2141</v>
      </c>
      <c r="I737" s="185" t="s">
        <v>2115</v>
      </c>
      <c r="J737" s="43">
        <v>1267</v>
      </c>
      <c r="K737" s="185" t="s">
        <v>310</v>
      </c>
      <c r="L737" s="190" t="s">
        <v>2328</v>
      </c>
      <c r="N737" s="210" t="s">
        <v>2196</v>
      </c>
      <c r="O737" s="210"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89" t="s">
        <v>2197</v>
      </c>
      <c r="Q737" s="289" t="s">
        <v>310</v>
      </c>
      <c r="R737" s="289" t="str">
        <f t="shared" si="56"/>
        <v>Textiles Apparel and Leather Shift to Hydrogen</v>
      </c>
      <c r="S737" s="289" t="str">
        <f t="shared" si="57"/>
        <v>//**Textiles Apparel and Leather Shift to Hydrogen: **</v>
      </c>
      <c r="T737" s="276"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6" t="s">
        <v>2198</v>
      </c>
      <c r="C738" s="190" t="s">
        <v>753</v>
      </c>
      <c r="D738" s="190" t="s">
        <v>830</v>
      </c>
      <c r="E738" s="190" t="s">
        <v>831</v>
      </c>
      <c r="F738" s="192" t="s">
        <v>2100</v>
      </c>
      <c r="G738" s="185" t="s">
        <v>799</v>
      </c>
      <c r="H738" s="182" t="s">
        <v>2140</v>
      </c>
      <c r="I738" s="185" t="s">
        <v>2125</v>
      </c>
      <c r="J738" s="43">
        <v>1268</v>
      </c>
      <c r="K738" s="185" t="s">
        <v>310</v>
      </c>
      <c r="L738" s="190" t="s">
        <v>2328</v>
      </c>
      <c r="N738" s="210" t="s">
        <v>2196</v>
      </c>
      <c r="O738" s="210"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89" t="s">
        <v>2197</v>
      </c>
      <c r="Q738" s="289" t="s">
        <v>310</v>
      </c>
      <c r="R738" s="289" t="str">
        <f t="shared" si="56"/>
        <v>Wood Products Shift to Electricity</v>
      </c>
      <c r="S738" s="289" t="str">
        <f t="shared" si="57"/>
        <v>//**Wood Products Shift to Electricity: **</v>
      </c>
      <c r="T738" s="276"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6" t="s">
        <v>2198</v>
      </c>
      <c r="C739" s="190" t="s">
        <v>753</v>
      </c>
      <c r="D739" s="190" t="s">
        <v>830</v>
      </c>
      <c r="E739" s="190" t="s">
        <v>831</v>
      </c>
      <c r="F739" s="192" t="s">
        <v>2100</v>
      </c>
      <c r="G739" s="185" t="s">
        <v>806</v>
      </c>
      <c r="H739" s="182" t="s">
        <v>2140</v>
      </c>
      <c r="I739" s="185" t="s">
        <v>2124</v>
      </c>
      <c r="J739" s="43">
        <v>1269</v>
      </c>
      <c r="K739" s="185" t="s">
        <v>332</v>
      </c>
      <c r="L739" s="185"/>
      <c r="N739" s="210" t="s">
        <v>2196</v>
      </c>
      <c r="O739" s="210"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89" t="s">
        <v>2197</v>
      </c>
      <c r="Q739" s="289" t="s">
        <v>310</v>
      </c>
      <c r="R739" s="289" t="str">
        <f t="shared" si="56"/>
        <v>Wood Products Shift to Coal</v>
      </c>
      <c r="S739" s="289" t="str">
        <f t="shared" si="57"/>
        <v>//**Wood Products Shift to Coal: **</v>
      </c>
      <c r="T739" s="276" t="str">
        <f t="shared" si="58"/>
        <v/>
      </c>
    </row>
    <row r="740" spans="1:20" x14ac:dyDescent="0.35">
      <c r="A740" s="276" t="s">
        <v>2198</v>
      </c>
      <c r="C740" s="190" t="s">
        <v>753</v>
      </c>
      <c r="D740" s="190" t="s">
        <v>830</v>
      </c>
      <c r="E740" s="190" t="s">
        <v>831</v>
      </c>
      <c r="F740" s="192" t="s">
        <v>2100</v>
      </c>
      <c r="G740" s="185" t="s">
        <v>808</v>
      </c>
      <c r="H740" s="182" t="s">
        <v>2140</v>
      </c>
      <c r="I740" s="185" t="s">
        <v>2123</v>
      </c>
      <c r="J740" s="43">
        <v>1270</v>
      </c>
      <c r="K740" s="185" t="s">
        <v>332</v>
      </c>
      <c r="L740" s="185"/>
      <c r="N740" s="210" t="s">
        <v>2196</v>
      </c>
      <c r="O740" s="210"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89" t="s">
        <v>2197</v>
      </c>
      <c r="Q740" s="289" t="s">
        <v>310</v>
      </c>
      <c r="R740" s="289" t="str">
        <f t="shared" si="56"/>
        <v>Wood Products Shift to Natural Gas</v>
      </c>
      <c r="S740" s="289" t="str">
        <f t="shared" si="57"/>
        <v>//**Wood Products Shift to Natural Gas: **</v>
      </c>
      <c r="T740" s="276" t="str">
        <f t="shared" si="58"/>
        <v/>
      </c>
    </row>
    <row r="741" spans="1:20" x14ac:dyDescent="0.35">
      <c r="A741" s="276" t="s">
        <v>2198</v>
      </c>
      <c r="C741" s="190" t="s">
        <v>753</v>
      </c>
      <c r="D741" s="190" t="s">
        <v>830</v>
      </c>
      <c r="E741" s="190" t="s">
        <v>831</v>
      </c>
      <c r="F741" s="192" t="s">
        <v>2100</v>
      </c>
      <c r="G741" s="185" t="s">
        <v>810</v>
      </c>
      <c r="H741" s="182" t="s">
        <v>2140</v>
      </c>
      <c r="I741" s="185" t="s">
        <v>2122</v>
      </c>
      <c r="J741" s="43">
        <v>1271</v>
      </c>
      <c r="K741" s="185" t="s">
        <v>332</v>
      </c>
      <c r="L741" s="185"/>
      <c r="N741" s="210" t="s">
        <v>2196</v>
      </c>
      <c r="O741" s="210"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89" t="s">
        <v>2197</v>
      </c>
      <c r="Q741" s="289" t="s">
        <v>310</v>
      </c>
      <c r="R741" s="289" t="str">
        <f t="shared" si="56"/>
        <v>Wood Products Shift to Biomass</v>
      </c>
      <c r="S741" s="289" t="str">
        <f t="shared" si="57"/>
        <v>//**Wood Products Shift to Biomass: **</v>
      </c>
      <c r="T741" s="276" t="str">
        <f t="shared" si="58"/>
        <v/>
      </c>
    </row>
    <row r="742" spans="1:20" x14ac:dyDescent="0.35">
      <c r="A742" s="276" t="s">
        <v>2198</v>
      </c>
      <c r="C742" s="190" t="s">
        <v>753</v>
      </c>
      <c r="D742" s="190" t="s">
        <v>830</v>
      </c>
      <c r="E742" s="190" t="s">
        <v>831</v>
      </c>
      <c r="F742" s="192" t="s">
        <v>2100</v>
      </c>
      <c r="G742" s="185" t="s">
        <v>812</v>
      </c>
      <c r="H742" s="182" t="s">
        <v>2140</v>
      </c>
      <c r="I742" s="185" t="s">
        <v>2121</v>
      </c>
      <c r="J742" s="43">
        <v>1272</v>
      </c>
      <c r="K742" s="185" t="s">
        <v>332</v>
      </c>
      <c r="L742" s="185"/>
      <c r="N742" s="210" t="s">
        <v>2196</v>
      </c>
      <c r="O742" s="210"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89" t="s">
        <v>2197</v>
      </c>
      <c r="Q742" s="289" t="s">
        <v>310</v>
      </c>
      <c r="R742" s="289" t="str">
        <f t="shared" si="56"/>
        <v>Wood Products Shift to Petroleum</v>
      </c>
      <c r="S742" s="289" t="str">
        <f t="shared" si="57"/>
        <v>//**Wood Products Shift to Petroleum: **</v>
      </c>
      <c r="T742" s="276" t="str">
        <f t="shared" si="58"/>
        <v/>
      </c>
    </row>
    <row r="743" spans="1:20" x14ac:dyDescent="0.35">
      <c r="A743" s="276" t="s">
        <v>2198</v>
      </c>
      <c r="C743" s="190" t="s">
        <v>753</v>
      </c>
      <c r="D743" s="190" t="s">
        <v>830</v>
      </c>
      <c r="E743" s="190" t="s">
        <v>831</v>
      </c>
      <c r="F743" s="192" t="s">
        <v>2100</v>
      </c>
      <c r="G743" s="185" t="s">
        <v>814</v>
      </c>
      <c r="H743" s="182" t="s">
        <v>2140</v>
      </c>
      <c r="I743" s="185" t="s">
        <v>2120</v>
      </c>
      <c r="J743" s="43">
        <v>1273</v>
      </c>
      <c r="K743" s="185" t="s">
        <v>332</v>
      </c>
      <c r="L743" s="185"/>
      <c r="N743" s="210" t="s">
        <v>2196</v>
      </c>
      <c r="O743" s="210"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89" t="s">
        <v>2197</v>
      </c>
      <c r="Q743" s="289" t="s">
        <v>310</v>
      </c>
      <c r="R743" s="289" t="str">
        <f t="shared" ref="R743:R806" si="59">H743&amp;" "&amp;I743</f>
        <v>Wood Products Shift to Purchased Heat</v>
      </c>
      <c r="S743" s="289" t="str">
        <f t="shared" ref="S743:S806" si="60">IF(R743="","","//**"&amp;R743&amp;": **")</f>
        <v>//**Wood Products Shift to Purchased Heat: **</v>
      </c>
      <c r="T743" s="276" t="str">
        <f t="shared" ref="T743:T806" si="61">IF(K743="Yes",S743&amp;L743,"")</f>
        <v/>
      </c>
    </row>
    <row r="744" spans="1:20" x14ac:dyDescent="0.35">
      <c r="A744" s="276" t="s">
        <v>2198</v>
      </c>
      <c r="C744" s="190" t="s">
        <v>753</v>
      </c>
      <c r="D744" s="190" t="s">
        <v>830</v>
      </c>
      <c r="E744" s="190" t="s">
        <v>831</v>
      </c>
      <c r="F744" s="192" t="s">
        <v>2100</v>
      </c>
      <c r="G744" s="185" t="s">
        <v>816</v>
      </c>
      <c r="H744" s="182" t="s">
        <v>2140</v>
      </c>
      <c r="I744" s="185" t="s">
        <v>2119</v>
      </c>
      <c r="J744" s="43">
        <v>1274</v>
      </c>
      <c r="K744" s="185" t="s">
        <v>332</v>
      </c>
      <c r="L744" s="185"/>
      <c r="N744" s="210" t="s">
        <v>2196</v>
      </c>
      <c r="O744" s="210"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89" t="s">
        <v>2197</v>
      </c>
      <c r="Q744" s="289" t="s">
        <v>310</v>
      </c>
      <c r="R744" s="289" t="str">
        <f t="shared" si="59"/>
        <v>Wood Products Shift to Crude Oil</v>
      </c>
      <c r="S744" s="289" t="str">
        <f t="shared" si="60"/>
        <v>//**Wood Products Shift to Crude Oil: **</v>
      </c>
      <c r="T744" s="276" t="str">
        <f t="shared" si="61"/>
        <v/>
      </c>
    </row>
    <row r="745" spans="1:20" x14ac:dyDescent="0.35">
      <c r="A745" s="276" t="s">
        <v>2198</v>
      </c>
      <c r="C745" s="190" t="s">
        <v>753</v>
      </c>
      <c r="D745" s="190" t="s">
        <v>830</v>
      </c>
      <c r="E745" s="190" t="s">
        <v>831</v>
      </c>
      <c r="F745" s="192" t="s">
        <v>2100</v>
      </c>
      <c r="G745" s="185" t="s">
        <v>818</v>
      </c>
      <c r="H745" s="182" t="s">
        <v>2140</v>
      </c>
      <c r="I745" s="185" t="s">
        <v>2118</v>
      </c>
      <c r="J745" s="43">
        <v>1275</v>
      </c>
      <c r="K745" s="185" t="s">
        <v>332</v>
      </c>
      <c r="L745" s="185"/>
      <c r="N745" s="210" t="s">
        <v>2196</v>
      </c>
      <c r="O745" s="210"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89" t="s">
        <v>2197</v>
      </c>
      <c r="Q745" s="289" t="s">
        <v>310</v>
      </c>
      <c r="R745" s="289" t="str">
        <f t="shared" si="59"/>
        <v>Wood Products Shift to Heavy or Residual Oil</v>
      </c>
      <c r="S745" s="289" t="str">
        <f t="shared" si="60"/>
        <v>//**Wood Products Shift to Heavy or Residual Oil: **</v>
      </c>
      <c r="T745" s="276" t="str">
        <f t="shared" si="61"/>
        <v/>
      </c>
    </row>
    <row r="746" spans="1:20" x14ac:dyDescent="0.35">
      <c r="A746" s="276" t="s">
        <v>2198</v>
      </c>
      <c r="C746" s="190" t="s">
        <v>753</v>
      </c>
      <c r="D746" s="190" t="s">
        <v>830</v>
      </c>
      <c r="E746" s="190" t="s">
        <v>831</v>
      </c>
      <c r="F746" s="192" t="s">
        <v>2100</v>
      </c>
      <c r="G746" s="185" t="s">
        <v>820</v>
      </c>
      <c r="H746" s="182" t="s">
        <v>2140</v>
      </c>
      <c r="I746" s="185" t="s">
        <v>2117</v>
      </c>
      <c r="J746" s="43">
        <v>1276</v>
      </c>
      <c r="K746" s="185" t="s">
        <v>332</v>
      </c>
      <c r="L746" s="185"/>
      <c r="N746" s="210" t="s">
        <v>2196</v>
      </c>
      <c r="O746" s="210"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89" t="s">
        <v>2197</v>
      </c>
      <c r="Q746" s="289" t="s">
        <v>310</v>
      </c>
      <c r="R746" s="289" t="str">
        <f t="shared" si="59"/>
        <v>Wood Products Shift to LPG Propane or Butane</v>
      </c>
      <c r="S746" s="289" t="str">
        <f t="shared" si="60"/>
        <v>//**Wood Products Shift to LPG Propane or Butane: **</v>
      </c>
      <c r="T746" s="276" t="str">
        <f t="shared" si="61"/>
        <v/>
      </c>
    </row>
    <row r="747" spans="1:20" x14ac:dyDescent="0.35">
      <c r="A747" s="276" t="s">
        <v>2198</v>
      </c>
      <c r="C747" s="190" t="s">
        <v>753</v>
      </c>
      <c r="D747" s="190" t="s">
        <v>830</v>
      </c>
      <c r="E747" s="190" t="s">
        <v>831</v>
      </c>
      <c r="F747" s="192" t="s">
        <v>2100</v>
      </c>
      <c r="G747" s="185" t="s">
        <v>822</v>
      </c>
      <c r="H747" s="182" t="s">
        <v>2140</v>
      </c>
      <c r="I747" s="185" t="s">
        <v>2115</v>
      </c>
      <c r="J747" s="43">
        <v>1277</v>
      </c>
      <c r="K747" s="185" t="s">
        <v>310</v>
      </c>
      <c r="L747" s="190" t="s">
        <v>2328</v>
      </c>
      <c r="N747" s="210" t="s">
        <v>2196</v>
      </c>
      <c r="O747" s="210"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89" t="s">
        <v>2197</v>
      </c>
      <c r="Q747" s="289" t="s">
        <v>310</v>
      </c>
      <c r="R747" s="289" t="str">
        <f t="shared" si="59"/>
        <v>Wood Products Shift to Hydrogen</v>
      </c>
      <c r="S747" s="289" t="str">
        <f t="shared" si="60"/>
        <v>//**Wood Products Shift to Hydrogen: **</v>
      </c>
      <c r="T747" s="276"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6" t="s">
        <v>2198</v>
      </c>
      <c r="C748" s="190" t="s">
        <v>753</v>
      </c>
      <c r="D748" s="190" t="s">
        <v>830</v>
      </c>
      <c r="E748" s="190" t="s">
        <v>831</v>
      </c>
      <c r="F748" s="192" t="s">
        <v>2098</v>
      </c>
      <c r="G748" s="185" t="s">
        <v>799</v>
      </c>
      <c r="H748" s="182" t="s">
        <v>2139</v>
      </c>
      <c r="I748" s="185" t="s">
        <v>2125</v>
      </c>
      <c r="J748" s="43">
        <v>1278</v>
      </c>
      <c r="K748" s="185" t="s">
        <v>310</v>
      </c>
      <c r="L748" s="190" t="s">
        <v>2328</v>
      </c>
      <c r="N748" s="210" t="s">
        <v>2196</v>
      </c>
      <c r="O748" s="210"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89" t="s">
        <v>2197</v>
      </c>
      <c r="Q748" s="289" t="s">
        <v>310</v>
      </c>
      <c r="R748" s="289" t="str">
        <f t="shared" si="59"/>
        <v>Pulp Paper and Printing Shift to Electricity</v>
      </c>
      <c r="S748" s="289" t="str">
        <f t="shared" si="60"/>
        <v>//**Pulp Paper and Printing Shift to Electricity: **</v>
      </c>
      <c r="T748" s="276"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6" t="s">
        <v>2198</v>
      </c>
      <c r="C749" s="190" t="s">
        <v>753</v>
      </c>
      <c r="D749" s="190" t="s">
        <v>830</v>
      </c>
      <c r="E749" s="190" t="s">
        <v>831</v>
      </c>
      <c r="F749" s="192" t="s">
        <v>2098</v>
      </c>
      <c r="G749" s="185" t="s">
        <v>806</v>
      </c>
      <c r="H749" s="182" t="s">
        <v>2139</v>
      </c>
      <c r="I749" s="185" t="s">
        <v>2124</v>
      </c>
      <c r="J749" s="43">
        <v>1279</v>
      </c>
      <c r="K749" s="185" t="s">
        <v>332</v>
      </c>
      <c r="L749" s="185"/>
      <c r="N749" s="210" t="s">
        <v>2196</v>
      </c>
      <c r="O749" s="210"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89" t="s">
        <v>2197</v>
      </c>
      <c r="Q749" s="289" t="s">
        <v>310</v>
      </c>
      <c r="R749" s="289" t="str">
        <f t="shared" si="59"/>
        <v>Pulp Paper and Printing Shift to Coal</v>
      </c>
      <c r="S749" s="289" t="str">
        <f t="shared" si="60"/>
        <v>//**Pulp Paper and Printing Shift to Coal: **</v>
      </c>
      <c r="T749" s="276" t="str">
        <f t="shared" si="61"/>
        <v/>
      </c>
    </row>
    <row r="750" spans="1:20" x14ac:dyDescent="0.35">
      <c r="A750" s="276" t="s">
        <v>2198</v>
      </c>
      <c r="C750" s="190" t="s">
        <v>753</v>
      </c>
      <c r="D750" s="190" t="s">
        <v>830</v>
      </c>
      <c r="E750" s="190" t="s">
        <v>831</v>
      </c>
      <c r="F750" s="192" t="s">
        <v>2098</v>
      </c>
      <c r="G750" s="185" t="s">
        <v>808</v>
      </c>
      <c r="H750" s="182" t="s">
        <v>2139</v>
      </c>
      <c r="I750" s="185" t="s">
        <v>2123</v>
      </c>
      <c r="J750" s="43">
        <v>1280</v>
      </c>
      <c r="K750" s="185" t="s">
        <v>332</v>
      </c>
      <c r="L750" s="185"/>
      <c r="N750" s="210" t="s">
        <v>2196</v>
      </c>
      <c r="O750" s="210"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89" t="s">
        <v>2197</v>
      </c>
      <c r="Q750" s="289" t="s">
        <v>310</v>
      </c>
      <c r="R750" s="289" t="str">
        <f t="shared" si="59"/>
        <v>Pulp Paper and Printing Shift to Natural Gas</v>
      </c>
      <c r="S750" s="289" t="str">
        <f t="shared" si="60"/>
        <v>//**Pulp Paper and Printing Shift to Natural Gas: **</v>
      </c>
      <c r="T750" s="276" t="str">
        <f t="shared" si="61"/>
        <v/>
      </c>
    </row>
    <row r="751" spans="1:20" x14ac:dyDescent="0.35">
      <c r="A751" s="276" t="s">
        <v>2198</v>
      </c>
      <c r="C751" s="190" t="s">
        <v>753</v>
      </c>
      <c r="D751" s="190" t="s">
        <v>830</v>
      </c>
      <c r="E751" s="190" t="s">
        <v>831</v>
      </c>
      <c r="F751" s="192" t="s">
        <v>2098</v>
      </c>
      <c r="G751" s="185" t="s">
        <v>810</v>
      </c>
      <c r="H751" s="182" t="s">
        <v>2139</v>
      </c>
      <c r="I751" s="185" t="s">
        <v>2122</v>
      </c>
      <c r="J751" s="43">
        <v>1281</v>
      </c>
      <c r="K751" s="185" t="s">
        <v>332</v>
      </c>
      <c r="L751" s="185"/>
      <c r="N751" s="210" t="s">
        <v>2196</v>
      </c>
      <c r="O751" s="210"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89" t="s">
        <v>2197</v>
      </c>
      <c r="Q751" s="289" t="s">
        <v>310</v>
      </c>
      <c r="R751" s="289" t="str">
        <f t="shared" si="59"/>
        <v>Pulp Paper and Printing Shift to Biomass</v>
      </c>
      <c r="S751" s="289" t="str">
        <f t="shared" si="60"/>
        <v>//**Pulp Paper and Printing Shift to Biomass: **</v>
      </c>
      <c r="T751" s="276" t="str">
        <f t="shared" si="61"/>
        <v/>
      </c>
    </row>
    <row r="752" spans="1:20" x14ac:dyDescent="0.35">
      <c r="A752" s="276" t="s">
        <v>2198</v>
      </c>
      <c r="C752" s="190" t="s">
        <v>753</v>
      </c>
      <c r="D752" s="190" t="s">
        <v>830</v>
      </c>
      <c r="E752" s="190" t="s">
        <v>831</v>
      </c>
      <c r="F752" s="192" t="s">
        <v>2098</v>
      </c>
      <c r="G752" s="185" t="s">
        <v>812</v>
      </c>
      <c r="H752" s="182" t="s">
        <v>2139</v>
      </c>
      <c r="I752" s="185" t="s">
        <v>2121</v>
      </c>
      <c r="J752" s="43">
        <v>1282</v>
      </c>
      <c r="K752" s="185" t="s">
        <v>332</v>
      </c>
      <c r="L752" s="185"/>
      <c r="N752" s="210" t="s">
        <v>2196</v>
      </c>
      <c r="O752" s="210"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89" t="s">
        <v>2197</v>
      </c>
      <c r="Q752" s="289" t="s">
        <v>310</v>
      </c>
      <c r="R752" s="289" t="str">
        <f t="shared" si="59"/>
        <v>Pulp Paper and Printing Shift to Petroleum</v>
      </c>
      <c r="S752" s="289" t="str">
        <f t="shared" si="60"/>
        <v>//**Pulp Paper and Printing Shift to Petroleum: **</v>
      </c>
      <c r="T752" s="276" t="str">
        <f t="shared" si="61"/>
        <v/>
      </c>
    </row>
    <row r="753" spans="1:20" x14ac:dyDescent="0.35">
      <c r="A753" s="276" t="s">
        <v>2198</v>
      </c>
      <c r="C753" s="190" t="s">
        <v>753</v>
      </c>
      <c r="D753" s="190" t="s">
        <v>830</v>
      </c>
      <c r="E753" s="190" t="s">
        <v>831</v>
      </c>
      <c r="F753" s="192" t="s">
        <v>2098</v>
      </c>
      <c r="G753" s="185" t="s">
        <v>814</v>
      </c>
      <c r="H753" s="182" t="s">
        <v>2139</v>
      </c>
      <c r="I753" s="185" t="s">
        <v>2120</v>
      </c>
      <c r="J753" s="43">
        <v>1283</v>
      </c>
      <c r="K753" s="185" t="s">
        <v>332</v>
      </c>
      <c r="L753" s="185"/>
      <c r="N753" s="210" t="s">
        <v>2196</v>
      </c>
      <c r="O753" s="210"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89" t="s">
        <v>2197</v>
      </c>
      <c r="Q753" s="289" t="s">
        <v>310</v>
      </c>
      <c r="R753" s="289" t="str">
        <f t="shared" si="59"/>
        <v>Pulp Paper and Printing Shift to Purchased Heat</v>
      </c>
      <c r="S753" s="289" t="str">
        <f t="shared" si="60"/>
        <v>//**Pulp Paper and Printing Shift to Purchased Heat: **</v>
      </c>
      <c r="T753" s="276" t="str">
        <f t="shared" si="61"/>
        <v/>
      </c>
    </row>
    <row r="754" spans="1:20" x14ac:dyDescent="0.35">
      <c r="A754" s="276" t="s">
        <v>2198</v>
      </c>
      <c r="C754" s="190" t="s">
        <v>753</v>
      </c>
      <c r="D754" s="190" t="s">
        <v>830</v>
      </c>
      <c r="E754" s="190" t="s">
        <v>831</v>
      </c>
      <c r="F754" s="192" t="s">
        <v>2098</v>
      </c>
      <c r="G754" s="185" t="s">
        <v>816</v>
      </c>
      <c r="H754" s="182" t="s">
        <v>2139</v>
      </c>
      <c r="I754" s="185" t="s">
        <v>2119</v>
      </c>
      <c r="J754" s="43">
        <v>1284</v>
      </c>
      <c r="K754" s="185" t="s">
        <v>332</v>
      </c>
      <c r="L754" s="185"/>
      <c r="N754" s="210" t="s">
        <v>2196</v>
      </c>
      <c r="O754" s="210"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89" t="s">
        <v>2197</v>
      </c>
      <c r="Q754" s="289" t="s">
        <v>310</v>
      </c>
      <c r="R754" s="289" t="str">
        <f t="shared" si="59"/>
        <v>Pulp Paper and Printing Shift to Crude Oil</v>
      </c>
      <c r="S754" s="289" t="str">
        <f t="shared" si="60"/>
        <v>//**Pulp Paper and Printing Shift to Crude Oil: **</v>
      </c>
      <c r="T754" s="276" t="str">
        <f t="shared" si="61"/>
        <v/>
      </c>
    </row>
    <row r="755" spans="1:20" x14ac:dyDescent="0.35">
      <c r="A755" s="276" t="s">
        <v>2198</v>
      </c>
      <c r="C755" s="190" t="s">
        <v>753</v>
      </c>
      <c r="D755" s="190" t="s">
        <v>830</v>
      </c>
      <c r="E755" s="190" t="s">
        <v>831</v>
      </c>
      <c r="F755" s="192" t="s">
        <v>2098</v>
      </c>
      <c r="G755" s="185" t="s">
        <v>818</v>
      </c>
      <c r="H755" s="182" t="s">
        <v>2139</v>
      </c>
      <c r="I755" s="185" t="s">
        <v>2118</v>
      </c>
      <c r="J755" s="43">
        <v>1285</v>
      </c>
      <c r="K755" s="185" t="s">
        <v>332</v>
      </c>
      <c r="L755" s="185"/>
      <c r="N755" s="210" t="s">
        <v>2196</v>
      </c>
      <c r="O755" s="210"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89" t="s">
        <v>2197</v>
      </c>
      <c r="Q755" s="289" t="s">
        <v>310</v>
      </c>
      <c r="R755" s="289" t="str">
        <f t="shared" si="59"/>
        <v>Pulp Paper and Printing Shift to Heavy or Residual Oil</v>
      </c>
      <c r="S755" s="289" t="str">
        <f t="shared" si="60"/>
        <v>//**Pulp Paper and Printing Shift to Heavy or Residual Oil: **</v>
      </c>
      <c r="T755" s="276" t="str">
        <f t="shared" si="61"/>
        <v/>
      </c>
    </row>
    <row r="756" spans="1:20" x14ac:dyDescent="0.35">
      <c r="A756" s="276" t="s">
        <v>2198</v>
      </c>
      <c r="C756" s="190" t="s">
        <v>753</v>
      </c>
      <c r="D756" s="190" t="s">
        <v>830</v>
      </c>
      <c r="E756" s="190" t="s">
        <v>831</v>
      </c>
      <c r="F756" s="192" t="s">
        <v>2098</v>
      </c>
      <c r="G756" s="185" t="s">
        <v>820</v>
      </c>
      <c r="H756" s="182" t="s">
        <v>2139</v>
      </c>
      <c r="I756" s="185" t="s">
        <v>2117</v>
      </c>
      <c r="J756" s="43">
        <v>1286</v>
      </c>
      <c r="K756" s="185" t="s">
        <v>332</v>
      </c>
      <c r="L756" s="185"/>
      <c r="N756" s="210" t="s">
        <v>2196</v>
      </c>
      <c r="O756" s="210"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89" t="s">
        <v>2197</v>
      </c>
      <c r="Q756" s="289" t="s">
        <v>310</v>
      </c>
      <c r="R756" s="289" t="str">
        <f t="shared" si="59"/>
        <v>Pulp Paper and Printing Shift to LPG Propane or Butane</v>
      </c>
      <c r="S756" s="289" t="str">
        <f t="shared" si="60"/>
        <v>//**Pulp Paper and Printing Shift to LPG Propane or Butane: **</v>
      </c>
      <c r="T756" s="276" t="str">
        <f t="shared" si="61"/>
        <v/>
      </c>
    </row>
    <row r="757" spans="1:20" x14ac:dyDescent="0.35">
      <c r="A757" s="276" t="s">
        <v>2198</v>
      </c>
      <c r="C757" s="190" t="s">
        <v>753</v>
      </c>
      <c r="D757" s="190" t="s">
        <v>830</v>
      </c>
      <c r="E757" s="190" t="s">
        <v>831</v>
      </c>
      <c r="F757" s="192" t="s">
        <v>2098</v>
      </c>
      <c r="G757" s="185" t="s">
        <v>822</v>
      </c>
      <c r="H757" s="182" t="s">
        <v>2139</v>
      </c>
      <c r="I757" s="185" t="s">
        <v>2115</v>
      </c>
      <c r="J757" s="43">
        <v>1287</v>
      </c>
      <c r="K757" s="185" t="s">
        <v>310</v>
      </c>
      <c r="L757" s="190" t="s">
        <v>2328</v>
      </c>
      <c r="N757" s="210" t="s">
        <v>2196</v>
      </c>
      <c r="O757" s="210"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89" t="s">
        <v>2197</v>
      </c>
      <c r="Q757" s="289" t="s">
        <v>310</v>
      </c>
      <c r="R757" s="289" t="str">
        <f t="shared" si="59"/>
        <v>Pulp Paper and Printing Shift to Hydrogen</v>
      </c>
      <c r="S757" s="289" t="str">
        <f t="shared" si="60"/>
        <v>//**Pulp Paper and Printing Shift to Hydrogen: **</v>
      </c>
      <c r="T757" s="276"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6" t="s">
        <v>2198</v>
      </c>
      <c r="C758" s="190" t="s">
        <v>753</v>
      </c>
      <c r="D758" s="190" t="s">
        <v>830</v>
      </c>
      <c r="E758" s="190" t="s">
        <v>831</v>
      </c>
      <c r="F758" s="192" t="s">
        <v>2096</v>
      </c>
      <c r="G758" s="185" t="s">
        <v>799</v>
      </c>
      <c r="H758" s="182" t="s">
        <v>2138</v>
      </c>
      <c r="I758" s="185" t="s">
        <v>2125</v>
      </c>
      <c r="J758" s="43">
        <v>1288</v>
      </c>
      <c r="K758" s="185" t="s">
        <v>310</v>
      </c>
      <c r="L758" s="190" t="s">
        <v>2328</v>
      </c>
      <c r="N758" s="210" t="s">
        <v>2196</v>
      </c>
      <c r="O758" s="210"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89" t="s">
        <v>2197</v>
      </c>
      <c r="Q758" s="289" t="s">
        <v>310</v>
      </c>
      <c r="R758" s="289" t="str">
        <f t="shared" si="59"/>
        <v>Refined Petroleum and Coke Shift to Electricity</v>
      </c>
      <c r="S758" s="289" t="str">
        <f t="shared" si="60"/>
        <v>//**Refined Petroleum and Coke Shift to Electricity: **</v>
      </c>
      <c r="T758" s="276"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6" t="s">
        <v>2198</v>
      </c>
      <c r="C759" s="190" t="s">
        <v>753</v>
      </c>
      <c r="D759" s="190" t="s">
        <v>830</v>
      </c>
      <c r="E759" s="190" t="s">
        <v>831</v>
      </c>
      <c r="F759" s="192" t="s">
        <v>2096</v>
      </c>
      <c r="G759" s="185" t="s">
        <v>806</v>
      </c>
      <c r="H759" s="182" t="s">
        <v>2138</v>
      </c>
      <c r="I759" s="185" t="s">
        <v>2124</v>
      </c>
      <c r="J759" s="43">
        <v>1289</v>
      </c>
      <c r="K759" s="185" t="s">
        <v>332</v>
      </c>
      <c r="L759" s="185"/>
      <c r="N759" s="210" t="s">
        <v>2196</v>
      </c>
      <c r="O759" s="210"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89" t="s">
        <v>2197</v>
      </c>
      <c r="Q759" s="289" t="s">
        <v>310</v>
      </c>
      <c r="R759" s="289" t="str">
        <f t="shared" si="59"/>
        <v>Refined Petroleum and Coke Shift to Coal</v>
      </c>
      <c r="S759" s="289" t="str">
        <f t="shared" si="60"/>
        <v>//**Refined Petroleum and Coke Shift to Coal: **</v>
      </c>
      <c r="T759" s="276" t="str">
        <f t="shared" si="61"/>
        <v/>
      </c>
    </row>
    <row r="760" spans="1:20" x14ac:dyDescent="0.35">
      <c r="A760" s="276" t="s">
        <v>2198</v>
      </c>
      <c r="C760" s="190" t="s">
        <v>753</v>
      </c>
      <c r="D760" s="190" t="s">
        <v>830</v>
      </c>
      <c r="E760" s="190" t="s">
        <v>831</v>
      </c>
      <c r="F760" s="192" t="s">
        <v>2096</v>
      </c>
      <c r="G760" s="185" t="s">
        <v>808</v>
      </c>
      <c r="H760" s="182" t="s">
        <v>2138</v>
      </c>
      <c r="I760" s="185" t="s">
        <v>2123</v>
      </c>
      <c r="J760" s="43">
        <v>1290</v>
      </c>
      <c r="K760" s="185" t="s">
        <v>332</v>
      </c>
      <c r="L760" s="185"/>
      <c r="N760" s="210" t="s">
        <v>2196</v>
      </c>
      <c r="O760" s="210"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89" t="s">
        <v>2197</v>
      </c>
      <c r="Q760" s="289" t="s">
        <v>310</v>
      </c>
      <c r="R760" s="289" t="str">
        <f t="shared" si="59"/>
        <v>Refined Petroleum and Coke Shift to Natural Gas</v>
      </c>
      <c r="S760" s="289" t="str">
        <f t="shared" si="60"/>
        <v>//**Refined Petroleum and Coke Shift to Natural Gas: **</v>
      </c>
      <c r="T760" s="276" t="str">
        <f t="shared" si="61"/>
        <v/>
      </c>
    </row>
    <row r="761" spans="1:20" x14ac:dyDescent="0.35">
      <c r="A761" s="276" t="s">
        <v>2198</v>
      </c>
      <c r="C761" s="190" t="s">
        <v>753</v>
      </c>
      <c r="D761" s="190" t="s">
        <v>830</v>
      </c>
      <c r="E761" s="190" t="s">
        <v>831</v>
      </c>
      <c r="F761" s="192" t="s">
        <v>2096</v>
      </c>
      <c r="G761" s="185" t="s">
        <v>810</v>
      </c>
      <c r="H761" s="182" t="s">
        <v>2138</v>
      </c>
      <c r="I761" s="185" t="s">
        <v>2122</v>
      </c>
      <c r="J761" s="43">
        <v>1291</v>
      </c>
      <c r="K761" s="185" t="s">
        <v>332</v>
      </c>
      <c r="L761" s="185"/>
      <c r="N761" s="210" t="s">
        <v>2196</v>
      </c>
      <c r="O761" s="210"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89" t="s">
        <v>2197</v>
      </c>
      <c r="Q761" s="289" t="s">
        <v>310</v>
      </c>
      <c r="R761" s="289" t="str">
        <f t="shared" si="59"/>
        <v>Refined Petroleum and Coke Shift to Biomass</v>
      </c>
      <c r="S761" s="289" t="str">
        <f t="shared" si="60"/>
        <v>//**Refined Petroleum and Coke Shift to Biomass: **</v>
      </c>
      <c r="T761" s="276" t="str">
        <f t="shared" si="61"/>
        <v/>
      </c>
    </row>
    <row r="762" spans="1:20" x14ac:dyDescent="0.35">
      <c r="A762" s="276" t="s">
        <v>2198</v>
      </c>
      <c r="C762" s="190" t="s">
        <v>753</v>
      </c>
      <c r="D762" s="190" t="s">
        <v>830</v>
      </c>
      <c r="E762" s="190" t="s">
        <v>831</v>
      </c>
      <c r="F762" s="192" t="s">
        <v>2096</v>
      </c>
      <c r="G762" s="185" t="s">
        <v>812</v>
      </c>
      <c r="H762" s="182" t="s">
        <v>2138</v>
      </c>
      <c r="I762" s="185" t="s">
        <v>2121</v>
      </c>
      <c r="J762" s="43">
        <v>1292</v>
      </c>
      <c r="K762" s="185" t="s">
        <v>332</v>
      </c>
      <c r="L762" s="185"/>
      <c r="N762" s="210" t="s">
        <v>2196</v>
      </c>
      <c r="O762" s="210"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89" t="s">
        <v>2197</v>
      </c>
      <c r="Q762" s="289" t="s">
        <v>310</v>
      </c>
      <c r="R762" s="289" t="str">
        <f t="shared" si="59"/>
        <v>Refined Petroleum and Coke Shift to Petroleum</v>
      </c>
      <c r="S762" s="289" t="str">
        <f t="shared" si="60"/>
        <v>//**Refined Petroleum and Coke Shift to Petroleum: **</v>
      </c>
      <c r="T762" s="276" t="str">
        <f t="shared" si="61"/>
        <v/>
      </c>
    </row>
    <row r="763" spans="1:20" x14ac:dyDescent="0.35">
      <c r="A763" s="276" t="s">
        <v>2198</v>
      </c>
      <c r="C763" s="190" t="s">
        <v>753</v>
      </c>
      <c r="D763" s="190" t="s">
        <v>830</v>
      </c>
      <c r="E763" s="190" t="s">
        <v>831</v>
      </c>
      <c r="F763" s="192" t="s">
        <v>2096</v>
      </c>
      <c r="G763" s="185" t="s">
        <v>814</v>
      </c>
      <c r="H763" s="182" t="s">
        <v>2138</v>
      </c>
      <c r="I763" s="185" t="s">
        <v>2120</v>
      </c>
      <c r="J763" s="43">
        <v>1293</v>
      </c>
      <c r="K763" s="185" t="s">
        <v>332</v>
      </c>
      <c r="L763" s="185"/>
      <c r="N763" s="210" t="s">
        <v>2196</v>
      </c>
      <c r="O763" s="210"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89" t="s">
        <v>2197</v>
      </c>
      <c r="Q763" s="289" t="s">
        <v>310</v>
      </c>
      <c r="R763" s="289" t="str">
        <f t="shared" si="59"/>
        <v>Refined Petroleum and Coke Shift to Purchased Heat</v>
      </c>
      <c r="S763" s="289" t="str">
        <f t="shared" si="60"/>
        <v>//**Refined Petroleum and Coke Shift to Purchased Heat: **</v>
      </c>
      <c r="T763" s="276" t="str">
        <f t="shared" si="61"/>
        <v/>
      </c>
    </row>
    <row r="764" spans="1:20" x14ac:dyDescent="0.35">
      <c r="A764" s="276" t="s">
        <v>2198</v>
      </c>
      <c r="C764" s="190" t="s">
        <v>753</v>
      </c>
      <c r="D764" s="190" t="s">
        <v>830</v>
      </c>
      <c r="E764" s="190" t="s">
        <v>831</v>
      </c>
      <c r="F764" s="192" t="s">
        <v>2096</v>
      </c>
      <c r="G764" s="185" t="s">
        <v>816</v>
      </c>
      <c r="H764" s="182" t="s">
        <v>2138</v>
      </c>
      <c r="I764" s="185" t="s">
        <v>2119</v>
      </c>
      <c r="J764" s="43">
        <v>1294</v>
      </c>
      <c r="K764" s="185" t="s">
        <v>332</v>
      </c>
      <c r="L764" s="185"/>
      <c r="N764" s="210" t="s">
        <v>2196</v>
      </c>
      <c r="O764" s="210"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89" t="s">
        <v>2197</v>
      </c>
      <c r="Q764" s="289" t="s">
        <v>310</v>
      </c>
      <c r="R764" s="289" t="str">
        <f t="shared" si="59"/>
        <v>Refined Petroleum and Coke Shift to Crude Oil</v>
      </c>
      <c r="S764" s="289" t="str">
        <f t="shared" si="60"/>
        <v>//**Refined Petroleum and Coke Shift to Crude Oil: **</v>
      </c>
      <c r="T764" s="276" t="str">
        <f t="shared" si="61"/>
        <v/>
      </c>
    </row>
    <row r="765" spans="1:20" x14ac:dyDescent="0.35">
      <c r="A765" s="276" t="s">
        <v>2198</v>
      </c>
      <c r="C765" s="190" t="s">
        <v>753</v>
      </c>
      <c r="D765" s="190" t="s">
        <v>830</v>
      </c>
      <c r="E765" s="190" t="s">
        <v>831</v>
      </c>
      <c r="F765" s="192" t="s">
        <v>2096</v>
      </c>
      <c r="G765" s="185" t="s">
        <v>818</v>
      </c>
      <c r="H765" s="182" t="s">
        <v>2138</v>
      </c>
      <c r="I765" s="185" t="s">
        <v>2118</v>
      </c>
      <c r="J765" s="43">
        <v>1295</v>
      </c>
      <c r="K765" s="185" t="s">
        <v>332</v>
      </c>
      <c r="L765" s="185"/>
      <c r="N765" s="210" t="s">
        <v>2196</v>
      </c>
      <c r="O765" s="210"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89" t="s">
        <v>2197</v>
      </c>
      <c r="Q765" s="289" t="s">
        <v>310</v>
      </c>
      <c r="R765" s="289" t="str">
        <f t="shared" si="59"/>
        <v>Refined Petroleum and Coke Shift to Heavy or Residual Oil</v>
      </c>
      <c r="S765" s="289" t="str">
        <f t="shared" si="60"/>
        <v>//**Refined Petroleum and Coke Shift to Heavy or Residual Oil: **</v>
      </c>
      <c r="T765" s="276" t="str">
        <f t="shared" si="61"/>
        <v/>
      </c>
    </row>
    <row r="766" spans="1:20" x14ac:dyDescent="0.35">
      <c r="A766" s="276" t="s">
        <v>2198</v>
      </c>
      <c r="C766" s="190" t="s">
        <v>753</v>
      </c>
      <c r="D766" s="190" t="s">
        <v>830</v>
      </c>
      <c r="E766" s="190" t="s">
        <v>831</v>
      </c>
      <c r="F766" s="192" t="s">
        <v>2096</v>
      </c>
      <c r="G766" s="185" t="s">
        <v>820</v>
      </c>
      <c r="H766" s="182" t="s">
        <v>2138</v>
      </c>
      <c r="I766" s="185" t="s">
        <v>2117</v>
      </c>
      <c r="J766" s="43">
        <v>1296</v>
      </c>
      <c r="K766" s="185" t="s">
        <v>332</v>
      </c>
      <c r="L766" s="185"/>
      <c r="N766" s="210" t="s">
        <v>2196</v>
      </c>
      <c r="O766" s="210"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89" t="s">
        <v>2197</v>
      </c>
      <c r="Q766" s="289" t="s">
        <v>310</v>
      </c>
      <c r="R766" s="289" t="str">
        <f t="shared" si="59"/>
        <v>Refined Petroleum and Coke Shift to LPG Propane or Butane</v>
      </c>
      <c r="S766" s="289" t="str">
        <f t="shared" si="60"/>
        <v>//**Refined Petroleum and Coke Shift to LPG Propane or Butane: **</v>
      </c>
      <c r="T766" s="276" t="str">
        <f t="shared" si="61"/>
        <v/>
      </c>
    </row>
    <row r="767" spans="1:20" x14ac:dyDescent="0.35">
      <c r="A767" s="276" t="s">
        <v>2198</v>
      </c>
      <c r="C767" s="190" t="s">
        <v>753</v>
      </c>
      <c r="D767" s="190" t="s">
        <v>830</v>
      </c>
      <c r="E767" s="190" t="s">
        <v>831</v>
      </c>
      <c r="F767" s="192" t="s">
        <v>2096</v>
      </c>
      <c r="G767" s="185" t="s">
        <v>822</v>
      </c>
      <c r="H767" s="182" t="s">
        <v>2138</v>
      </c>
      <c r="I767" s="185" t="s">
        <v>2115</v>
      </c>
      <c r="J767" s="43">
        <v>1297</v>
      </c>
      <c r="K767" s="185" t="s">
        <v>310</v>
      </c>
      <c r="L767" s="190" t="s">
        <v>2328</v>
      </c>
      <c r="N767" s="210" t="s">
        <v>2196</v>
      </c>
      <c r="O767" s="210"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89" t="s">
        <v>2197</v>
      </c>
      <c r="Q767" s="289" t="s">
        <v>310</v>
      </c>
      <c r="R767" s="289" t="str">
        <f t="shared" si="59"/>
        <v>Refined Petroleum and Coke Shift to Hydrogen</v>
      </c>
      <c r="S767" s="289" t="str">
        <f t="shared" si="60"/>
        <v>//**Refined Petroleum and Coke Shift to Hydrogen: **</v>
      </c>
      <c r="T767" s="276"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6" t="s">
        <v>2198</v>
      </c>
      <c r="C768" s="190" t="s">
        <v>753</v>
      </c>
      <c r="D768" s="190" t="s">
        <v>830</v>
      </c>
      <c r="E768" s="190" t="s">
        <v>831</v>
      </c>
      <c r="F768" s="192" t="s">
        <v>2094</v>
      </c>
      <c r="G768" s="185" t="s">
        <v>799</v>
      </c>
      <c r="H768" s="182" t="s">
        <v>1825</v>
      </c>
      <c r="I768" s="185" t="s">
        <v>2125</v>
      </c>
      <c r="J768" s="43">
        <v>1298</v>
      </c>
      <c r="K768" s="185" t="s">
        <v>310</v>
      </c>
      <c r="L768" s="190" t="s">
        <v>2328</v>
      </c>
      <c r="N768" s="210" t="s">
        <v>2196</v>
      </c>
      <c r="O768" s="210"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89" t="s">
        <v>2197</v>
      </c>
      <c r="Q768" s="289" t="s">
        <v>310</v>
      </c>
      <c r="R768" s="289" t="str">
        <f t="shared" si="59"/>
        <v>Chemicals Shift to Electricity</v>
      </c>
      <c r="S768" s="289" t="str">
        <f t="shared" si="60"/>
        <v>//**Chemicals Shift to Electricity: **</v>
      </c>
      <c r="T768" s="276"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6" t="s">
        <v>2198</v>
      </c>
      <c r="C769" s="190" t="s">
        <v>753</v>
      </c>
      <c r="D769" s="190" t="s">
        <v>830</v>
      </c>
      <c r="E769" s="190" t="s">
        <v>831</v>
      </c>
      <c r="F769" s="192" t="s">
        <v>2094</v>
      </c>
      <c r="G769" s="185" t="s">
        <v>806</v>
      </c>
      <c r="H769" s="182" t="s">
        <v>1825</v>
      </c>
      <c r="I769" s="185" t="s">
        <v>2124</v>
      </c>
      <c r="J769" s="43">
        <v>1299</v>
      </c>
      <c r="K769" s="185" t="s">
        <v>332</v>
      </c>
      <c r="L769" s="185"/>
      <c r="N769" s="210" t="s">
        <v>2196</v>
      </c>
      <c r="O769" s="210"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89" t="s">
        <v>2197</v>
      </c>
      <c r="Q769" s="289" t="s">
        <v>310</v>
      </c>
      <c r="R769" s="289" t="str">
        <f t="shared" si="59"/>
        <v>Chemicals Shift to Coal</v>
      </c>
      <c r="S769" s="289" t="str">
        <f t="shared" si="60"/>
        <v>//**Chemicals Shift to Coal: **</v>
      </c>
      <c r="T769" s="276" t="str">
        <f t="shared" si="61"/>
        <v/>
      </c>
    </row>
    <row r="770" spans="1:20" x14ac:dyDescent="0.35">
      <c r="A770" s="276" t="s">
        <v>2198</v>
      </c>
      <c r="C770" s="190" t="s">
        <v>753</v>
      </c>
      <c r="D770" s="190" t="s">
        <v>830</v>
      </c>
      <c r="E770" s="190" t="s">
        <v>831</v>
      </c>
      <c r="F770" s="192" t="s">
        <v>2094</v>
      </c>
      <c r="G770" s="185" t="s">
        <v>808</v>
      </c>
      <c r="H770" s="182" t="s">
        <v>1825</v>
      </c>
      <c r="I770" s="185" t="s">
        <v>2123</v>
      </c>
      <c r="J770" s="43">
        <v>1300</v>
      </c>
      <c r="K770" s="185" t="s">
        <v>332</v>
      </c>
      <c r="L770" s="185"/>
      <c r="N770" s="210" t="s">
        <v>2196</v>
      </c>
      <c r="O770" s="210"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89" t="s">
        <v>2197</v>
      </c>
      <c r="Q770" s="289" t="s">
        <v>310</v>
      </c>
      <c r="R770" s="289" t="str">
        <f t="shared" si="59"/>
        <v>Chemicals Shift to Natural Gas</v>
      </c>
      <c r="S770" s="289" t="str">
        <f t="shared" si="60"/>
        <v>//**Chemicals Shift to Natural Gas: **</v>
      </c>
      <c r="T770" s="276" t="str">
        <f t="shared" si="61"/>
        <v/>
      </c>
    </row>
    <row r="771" spans="1:20" x14ac:dyDescent="0.35">
      <c r="A771" s="276" t="s">
        <v>2198</v>
      </c>
      <c r="C771" s="190" t="s">
        <v>753</v>
      </c>
      <c r="D771" s="190" t="s">
        <v>830</v>
      </c>
      <c r="E771" s="190" t="s">
        <v>831</v>
      </c>
      <c r="F771" s="192" t="s">
        <v>2094</v>
      </c>
      <c r="G771" s="185" t="s">
        <v>810</v>
      </c>
      <c r="H771" s="182" t="s">
        <v>1825</v>
      </c>
      <c r="I771" s="185" t="s">
        <v>2122</v>
      </c>
      <c r="J771" s="43">
        <v>1301</v>
      </c>
      <c r="K771" s="185" t="s">
        <v>332</v>
      </c>
      <c r="L771" s="185"/>
      <c r="N771" s="210" t="s">
        <v>2196</v>
      </c>
      <c r="O771" s="210"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89" t="s">
        <v>2197</v>
      </c>
      <c r="Q771" s="289" t="s">
        <v>310</v>
      </c>
      <c r="R771" s="289" t="str">
        <f t="shared" si="59"/>
        <v>Chemicals Shift to Biomass</v>
      </c>
      <c r="S771" s="289" t="str">
        <f t="shared" si="60"/>
        <v>//**Chemicals Shift to Biomass: **</v>
      </c>
      <c r="T771" s="276" t="str">
        <f t="shared" si="61"/>
        <v/>
      </c>
    </row>
    <row r="772" spans="1:20" x14ac:dyDescent="0.35">
      <c r="A772" s="276" t="s">
        <v>2198</v>
      </c>
      <c r="C772" s="190" t="s">
        <v>753</v>
      </c>
      <c r="D772" s="190" t="s">
        <v>830</v>
      </c>
      <c r="E772" s="190" t="s">
        <v>831</v>
      </c>
      <c r="F772" s="192" t="s">
        <v>2094</v>
      </c>
      <c r="G772" s="185" t="s">
        <v>812</v>
      </c>
      <c r="H772" s="182" t="s">
        <v>1825</v>
      </c>
      <c r="I772" s="185" t="s">
        <v>2121</v>
      </c>
      <c r="J772" s="43">
        <v>1302</v>
      </c>
      <c r="K772" s="185" t="s">
        <v>332</v>
      </c>
      <c r="L772" s="185"/>
      <c r="N772" s="210" t="s">
        <v>2196</v>
      </c>
      <c r="O772" s="210"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89" t="s">
        <v>2197</v>
      </c>
      <c r="Q772" s="289" t="s">
        <v>310</v>
      </c>
      <c r="R772" s="289" t="str">
        <f t="shared" si="59"/>
        <v>Chemicals Shift to Petroleum</v>
      </c>
      <c r="S772" s="289" t="str">
        <f t="shared" si="60"/>
        <v>//**Chemicals Shift to Petroleum: **</v>
      </c>
      <c r="T772" s="276" t="str">
        <f t="shared" si="61"/>
        <v/>
      </c>
    </row>
    <row r="773" spans="1:20" x14ac:dyDescent="0.35">
      <c r="A773" s="276" t="s">
        <v>2198</v>
      </c>
      <c r="C773" s="190" t="s">
        <v>753</v>
      </c>
      <c r="D773" s="190" t="s">
        <v>830</v>
      </c>
      <c r="E773" s="190" t="s">
        <v>831</v>
      </c>
      <c r="F773" s="192" t="s">
        <v>2094</v>
      </c>
      <c r="G773" s="185" t="s">
        <v>814</v>
      </c>
      <c r="H773" s="182" t="s">
        <v>1825</v>
      </c>
      <c r="I773" s="185" t="s">
        <v>2120</v>
      </c>
      <c r="J773" s="43">
        <v>1303</v>
      </c>
      <c r="K773" s="185" t="s">
        <v>332</v>
      </c>
      <c r="L773" s="185"/>
      <c r="N773" s="210" t="s">
        <v>2196</v>
      </c>
      <c r="O773" s="210"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89" t="s">
        <v>2197</v>
      </c>
      <c r="Q773" s="289" t="s">
        <v>310</v>
      </c>
      <c r="R773" s="289" t="str">
        <f t="shared" si="59"/>
        <v>Chemicals Shift to Purchased Heat</v>
      </c>
      <c r="S773" s="289" t="str">
        <f t="shared" si="60"/>
        <v>//**Chemicals Shift to Purchased Heat: **</v>
      </c>
      <c r="T773" s="276" t="str">
        <f t="shared" si="61"/>
        <v/>
      </c>
    </row>
    <row r="774" spans="1:20" x14ac:dyDescent="0.35">
      <c r="A774" s="276" t="s">
        <v>2198</v>
      </c>
      <c r="C774" s="190" t="s">
        <v>753</v>
      </c>
      <c r="D774" s="190" t="s">
        <v>830</v>
      </c>
      <c r="E774" s="190" t="s">
        <v>831</v>
      </c>
      <c r="F774" s="192" t="s">
        <v>2094</v>
      </c>
      <c r="G774" s="185" t="s">
        <v>816</v>
      </c>
      <c r="H774" s="182" t="s">
        <v>1825</v>
      </c>
      <c r="I774" s="185" t="s">
        <v>2119</v>
      </c>
      <c r="J774" s="43">
        <v>1304</v>
      </c>
      <c r="K774" s="185" t="s">
        <v>332</v>
      </c>
      <c r="L774" s="185"/>
      <c r="N774" s="210" t="s">
        <v>2196</v>
      </c>
      <c r="O774" s="210"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89" t="s">
        <v>2197</v>
      </c>
      <c r="Q774" s="289" t="s">
        <v>310</v>
      </c>
      <c r="R774" s="289" t="str">
        <f t="shared" si="59"/>
        <v>Chemicals Shift to Crude Oil</v>
      </c>
      <c r="S774" s="289" t="str">
        <f t="shared" si="60"/>
        <v>//**Chemicals Shift to Crude Oil: **</v>
      </c>
      <c r="T774" s="276" t="str">
        <f t="shared" si="61"/>
        <v/>
      </c>
    </row>
    <row r="775" spans="1:20" x14ac:dyDescent="0.35">
      <c r="A775" s="276" t="s">
        <v>2198</v>
      </c>
      <c r="C775" s="190" t="s">
        <v>753</v>
      </c>
      <c r="D775" s="190" t="s">
        <v>830</v>
      </c>
      <c r="E775" s="190" t="s">
        <v>831</v>
      </c>
      <c r="F775" s="192" t="s">
        <v>2094</v>
      </c>
      <c r="G775" s="185" t="s">
        <v>818</v>
      </c>
      <c r="H775" s="182" t="s">
        <v>1825</v>
      </c>
      <c r="I775" s="185" t="s">
        <v>2118</v>
      </c>
      <c r="J775" s="43">
        <v>1305</v>
      </c>
      <c r="K775" s="185" t="s">
        <v>332</v>
      </c>
      <c r="L775" s="185"/>
      <c r="N775" s="210" t="s">
        <v>2196</v>
      </c>
      <c r="O775" s="210"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89" t="s">
        <v>2197</v>
      </c>
      <c r="Q775" s="289" t="s">
        <v>310</v>
      </c>
      <c r="R775" s="289" t="str">
        <f t="shared" si="59"/>
        <v>Chemicals Shift to Heavy or Residual Oil</v>
      </c>
      <c r="S775" s="289" t="str">
        <f t="shared" si="60"/>
        <v>//**Chemicals Shift to Heavy or Residual Oil: **</v>
      </c>
      <c r="T775" s="276" t="str">
        <f t="shared" si="61"/>
        <v/>
      </c>
    </row>
    <row r="776" spans="1:20" x14ac:dyDescent="0.35">
      <c r="A776" s="276" t="s">
        <v>2198</v>
      </c>
      <c r="C776" s="190" t="s">
        <v>753</v>
      </c>
      <c r="D776" s="190" t="s">
        <v>830</v>
      </c>
      <c r="E776" s="190" t="s">
        <v>831</v>
      </c>
      <c r="F776" s="192" t="s">
        <v>2094</v>
      </c>
      <c r="G776" s="185" t="s">
        <v>820</v>
      </c>
      <c r="H776" s="182" t="s">
        <v>1825</v>
      </c>
      <c r="I776" s="185" t="s">
        <v>2117</v>
      </c>
      <c r="J776" s="43">
        <v>1306</v>
      </c>
      <c r="K776" s="185" t="s">
        <v>332</v>
      </c>
      <c r="L776" s="185"/>
      <c r="N776" s="210" t="s">
        <v>2196</v>
      </c>
      <c r="O776" s="210"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89" t="s">
        <v>2197</v>
      </c>
      <c r="Q776" s="289" t="s">
        <v>310</v>
      </c>
      <c r="R776" s="289" t="str">
        <f t="shared" si="59"/>
        <v>Chemicals Shift to LPG Propane or Butane</v>
      </c>
      <c r="S776" s="289" t="str">
        <f t="shared" si="60"/>
        <v>//**Chemicals Shift to LPG Propane or Butane: **</v>
      </c>
      <c r="T776" s="276" t="str">
        <f t="shared" si="61"/>
        <v/>
      </c>
    </row>
    <row r="777" spans="1:20" x14ac:dyDescent="0.35">
      <c r="A777" s="276" t="s">
        <v>2198</v>
      </c>
      <c r="C777" s="190" t="s">
        <v>753</v>
      </c>
      <c r="D777" s="190" t="s">
        <v>830</v>
      </c>
      <c r="E777" s="190" t="s">
        <v>831</v>
      </c>
      <c r="F777" s="192" t="s">
        <v>2094</v>
      </c>
      <c r="G777" s="185" t="s">
        <v>822</v>
      </c>
      <c r="H777" s="182" t="s">
        <v>1825</v>
      </c>
      <c r="I777" s="185" t="s">
        <v>2115</v>
      </c>
      <c r="J777" s="43">
        <v>1307</v>
      </c>
      <c r="K777" s="185" t="s">
        <v>310</v>
      </c>
      <c r="L777" s="190" t="s">
        <v>2328</v>
      </c>
      <c r="N777" s="210" t="s">
        <v>2196</v>
      </c>
      <c r="O777" s="210"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89" t="s">
        <v>2197</v>
      </c>
      <c r="Q777" s="289" t="s">
        <v>310</v>
      </c>
      <c r="R777" s="289" t="str">
        <f t="shared" si="59"/>
        <v>Chemicals Shift to Hydrogen</v>
      </c>
      <c r="S777" s="289" t="str">
        <f t="shared" si="60"/>
        <v>//**Chemicals Shift to Hydrogen: **</v>
      </c>
      <c r="T777" s="276"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6" t="s">
        <v>2198</v>
      </c>
      <c r="C778" s="190" t="s">
        <v>753</v>
      </c>
      <c r="D778" s="190" t="s">
        <v>830</v>
      </c>
      <c r="E778" s="190" t="s">
        <v>831</v>
      </c>
      <c r="F778" s="192" t="s">
        <v>2093</v>
      </c>
      <c r="G778" s="185" t="s">
        <v>799</v>
      </c>
      <c r="H778" s="182" t="s">
        <v>2137</v>
      </c>
      <c r="I778" s="185" t="s">
        <v>2125</v>
      </c>
      <c r="J778" s="43">
        <v>1308</v>
      </c>
      <c r="K778" s="185" t="s">
        <v>310</v>
      </c>
      <c r="L778" s="190" t="s">
        <v>2328</v>
      </c>
      <c r="N778" s="210" t="s">
        <v>2196</v>
      </c>
      <c r="O778" s="210"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89" t="s">
        <v>2197</v>
      </c>
      <c r="Q778" s="289" t="s">
        <v>310</v>
      </c>
      <c r="R778" s="289" t="str">
        <f t="shared" si="59"/>
        <v>Rubber and Plastic Products Shift to Electricity</v>
      </c>
      <c r="S778" s="289" t="str">
        <f t="shared" si="60"/>
        <v>//**Rubber and Plastic Products Shift to Electricity: **</v>
      </c>
      <c r="T778" s="276"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6" t="s">
        <v>2198</v>
      </c>
      <c r="C779" s="190" t="s">
        <v>753</v>
      </c>
      <c r="D779" s="190" t="s">
        <v>830</v>
      </c>
      <c r="E779" s="190" t="s">
        <v>831</v>
      </c>
      <c r="F779" s="192" t="s">
        <v>2093</v>
      </c>
      <c r="G779" s="185" t="s">
        <v>806</v>
      </c>
      <c r="H779" s="182" t="s">
        <v>2137</v>
      </c>
      <c r="I779" s="185" t="s">
        <v>2124</v>
      </c>
      <c r="J779" s="43">
        <v>1309</v>
      </c>
      <c r="K779" s="185" t="s">
        <v>332</v>
      </c>
      <c r="L779" s="185"/>
      <c r="N779" s="210" t="s">
        <v>2196</v>
      </c>
      <c r="O779" s="210"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89" t="s">
        <v>2197</v>
      </c>
      <c r="Q779" s="289" t="s">
        <v>310</v>
      </c>
      <c r="R779" s="289" t="str">
        <f t="shared" si="59"/>
        <v>Rubber and Plastic Products Shift to Coal</v>
      </c>
      <c r="S779" s="289" t="str">
        <f t="shared" si="60"/>
        <v>//**Rubber and Plastic Products Shift to Coal: **</v>
      </c>
      <c r="T779" s="276" t="str">
        <f t="shared" si="61"/>
        <v/>
      </c>
    </row>
    <row r="780" spans="1:20" x14ac:dyDescent="0.35">
      <c r="A780" s="276" t="s">
        <v>2198</v>
      </c>
      <c r="C780" s="190" t="s">
        <v>753</v>
      </c>
      <c r="D780" s="190" t="s">
        <v>830</v>
      </c>
      <c r="E780" s="190" t="s">
        <v>831</v>
      </c>
      <c r="F780" s="192" t="s">
        <v>2093</v>
      </c>
      <c r="G780" s="185" t="s">
        <v>808</v>
      </c>
      <c r="H780" s="182" t="s">
        <v>2137</v>
      </c>
      <c r="I780" s="185" t="s">
        <v>2123</v>
      </c>
      <c r="J780" s="43">
        <v>1310</v>
      </c>
      <c r="K780" s="185" t="s">
        <v>332</v>
      </c>
      <c r="L780" s="185"/>
      <c r="N780" s="210" t="s">
        <v>2196</v>
      </c>
      <c r="O780" s="210"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89" t="s">
        <v>2197</v>
      </c>
      <c r="Q780" s="289" t="s">
        <v>310</v>
      </c>
      <c r="R780" s="289" t="str">
        <f t="shared" si="59"/>
        <v>Rubber and Plastic Products Shift to Natural Gas</v>
      </c>
      <c r="S780" s="289" t="str">
        <f t="shared" si="60"/>
        <v>//**Rubber and Plastic Products Shift to Natural Gas: **</v>
      </c>
      <c r="T780" s="276" t="str">
        <f t="shared" si="61"/>
        <v/>
      </c>
    </row>
    <row r="781" spans="1:20" x14ac:dyDescent="0.35">
      <c r="A781" s="276" t="s">
        <v>2198</v>
      </c>
      <c r="C781" s="190" t="s">
        <v>753</v>
      </c>
      <c r="D781" s="190" t="s">
        <v>830</v>
      </c>
      <c r="E781" s="190" t="s">
        <v>831</v>
      </c>
      <c r="F781" s="192" t="s">
        <v>2093</v>
      </c>
      <c r="G781" s="185" t="s">
        <v>810</v>
      </c>
      <c r="H781" s="182" t="s">
        <v>2137</v>
      </c>
      <c r="I781" s="185" t="s">
        <v>2122</v>
      </c>
      <c r="J781" s="43">
        <v>1311</v>
      </c>
      <c r="K781" s="185" t="s">
        <v>332</v>
      </c>
      <c r="L781" s="185"/>
      <c r="N781" s="210" t="s">
        <v>2196</v>
      </c>
      <c r="O781" s="210"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89" t="s">
        <v>2197</v>
      </c>
      <c r="Q781" s="289" t="s">
        <v>310</v>
      </c>
      <c r="R781" s="289" t="str">
        <f t="shared" si="59"/>
        <v>Rubber and Plastic Products Shift to Biomass</v>
      </c>
      <c r="S781" s="289" t="str">
        <f t="shared" si="60"/>
        <v>//**Rubber and Plastic Products Shift to Biomass: **</v>
      </c>
      <c r="T781" s="276" t="str">
        <f t="shared" si="61"/>
        <v/>
      </c>
    </row>
    <row r="782" spans="1:20" x14ac:dyDescent="0.35">
      <c r="A782" s="276" t="s">
        <v>2198</v>
      </c>
      <c r="C782" s="190" t="s">
        <v>753</v>
      </c>
      <c r="D782" s="190" t="s">
        <v>830</v>
      </c>
      <c r="E782" s="190" t="s">
        <v>831</v>
      </c>
      <c r="F782" s="192" t="s">
        <v>2093</v>
      </c>
      <c r="G782" s="185" t="s">
        <v>812</v>
      </c>
      <c r="H782" s="182" t="s">
        <v>2137</v>
      </c>
      <c r="I782" s="185" t="s">
        <v>2121</v>
      </c>
      <c r="J782" s="43">
        <v>1312</v>
      </c>
      <c r="K782" s="185" t="s">
        <v>332</v>
      </c>
      <c r="L782" s="185"/>
      <c r="N782" s="210" t="s">
        <v>2196</v>
      </c>
      <c r="O782" s="210"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89" t="s">
        <v>2197</v>
      </c>
      <c r="Q782" s="289" t="s">
        <v>310</v>
      </c>
      <c r="R782" s="289" t="str">
        <f t="shared" si="59"/>
        <v>Rubber and Plastic Products Shift to Petroleum</v>
      </c>
      <c r="S782" s="289" t="str">
        <f t="shared" si="60"/>
        <v>//**Rubber and Plastic Products Shift to Petroleum: **</v>
      </c>
      <c r="T782" s="276" t="str">
        <f t="shared" si="61"/>
        <v/>
      </c>
    </row>
    <row r="783" spans="1:20" x14ac:dyDescent="0.35">
      <c r="A783" s="276" t="s">
        <v>2198</v>
      </c>
      <c r="C783" s="190" t="s">
        <v>753</v>
      </c>
      <c r="D783" s="190" t="s">
        <v>830</v>
      </c>
      <c r="E783" s="190" t="s">
        <v>831</v>
      </c>
      <c r="F783" s="192" t="s">
        <v>2093</v>
      </c>
      <c r="G783" s="185" t="s">
        <v>814</v>
      </c>
      <c r="H783" s="182" t="s">
        <v>2137</v>
      </c>
      <c r="I783" s="185" t="s">
        <v>2120</v>
      </c>
      <c r="J783" s="43">
        <v>1313</v>
      </c>
      <c r="K783" s="185" t="s">
        <v>332</v>
      </c>
      <c r="L783" s="185"/>
      <c r="N783" s="210" t="s">
        <v>2196</v>
      </c>
      <c r="O783" s="210"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89" t="s">
        <v>2197</v>
      </c>
      <c r="Q783" s="289" t="s">
        <v>310</v>
      </c>
      <c r="R783" s="289" t="str">
        <f t="shared" si="59"/>
        <v>Rubber and Plastic Products Shift to Purchased Heat</v>
      </c>
      <c r="S783" s="289" t="str">
        <f t="shared" si="60"/>
        <v>//**Rubber and Plastic Products Shift to Purchased Heat: **</v>
      </c>
      <c r="T783" s="276" t="str">
        <f t="shared" si="61"/>
        <v/>
      </c>
    </row>
    <row r="784" spans="1:20" x14ac:dyDescent="0.35">
      <c r="A784" s="276" t="s">
        <v>2198</v>
      </c>
      <c r="C784" s="190" t="s">
        <v>753</v>
      </c>
      <c r="D784" s="190" t="s">
        <v>830</v>
      </c>
      <c r="E784" s="190" t="s">
        <v>831</v>
      </c>
      <c r="F784" s="192" t="s">
        <v>2093</v>
      </c>
      <c r="G784" s="185" t="s">
        <v>816</v>
      </c>
      <c r="H784" s="182" t="s">
        <v>2137</v>
      </c>
      <c r="I784" s="185" t="s">
        <v>2119</v>
      </c>
      <c r="J784" s="43">
        <v>1314</v>
      </c>
      <c r="K784" s="185" t="s">
        <v>332</v>
      </c>
      <c r="L784" s="185"/>
      <c r="N784" s="210" t="s">
        <v>2196</v>
      </c>
      <c r="O784" s="210"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89" t="s">
        <v>2197</v>
      </c>
      <c r="Q784" s="289" t="s">
        <v>310</v>
      </c>
      <c r="R784" s="289" t="str">
        <f t="shared" si="59"/>
        <v>Rubber and Plastic Products Shift to Crude Oil</v>
      </c>
      <c r="S784" s="289" t="str">
        <f t="shared" si="60"/>
        <v>//**Rubber and Plastic Products Shift to Crude Oil: **</v>
      </c>
      <c r="T784" s="276" t="str">
        <f t="shared" si="61"/>
        <v/>
      </c>
    </row>
    <row r="785" spans="1:20" x14ac:dyDescent="0.35">
      <c r="A785" s="276" t="s">
        <v>2198</v>
      </c>
      <c r="C785" s="190" t="s">
        <v>753</v>
      </c>
      <c r="D785" s="190" t="s">
        <v>830</v>
      </c>
      <c r="E785" s="190" t="s">
        <v>831</v>
      </c>
      <c r="F785" s="192" t="s">
        <v>2093</v>
      </c>
      <c r="G785" s="185" t="s">
        <v>818</v>
      </c>
      <c r="H785" s="182" t="s">
        <v>2137</v>
      </c>
      <c r="I785" s="185" t="s">
        <v>2118</v>
      </c>
      <c r="J785" s="43">
        <v>1315</v>
      </c>
      <c r="K785" s="185" t="s">
        <v>332</v>
      </c>
      <c r="L785" s="185"/>
      <c r="N785" s="210" t="s">
        <v>2196</v>
      </c>
      <c r="O785" s="210"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89" t="s">
        <v>2197</v>
      </c>
      <c r="Q785" s="289" t="s">
        <v>310</v>
      </c>
      <c r="R785" s="289" t="str">
        <f t="shared" si="59"/>
        <v>Rubber and Plastic Products Shift to Heavy or Residual Oil</v>
      </c>
      <c r="S785" s="289" t="str">
        <f t="shared" si="60"/>
        <v>//**Rubber and Plastic Products Shift to Heavy or Residual Oil: **</v>
      </c>
      <c r="T785" s="276" t="str">
        <f t="shared" si="61"/>
        <v/>
      </c>
    </row>
    <row r="786" spans="1:20" x14ac:dyDescent="0.35">
      <c r="A786" s="276" t="s">
        <v>2198</v>
      </c>
      <c r="C786" s="190" t="s">
        <v>753</v>
      </c>
      <c r="D786" s="190" t="s">
        <v>830</v>
      </c>
      <c r="E786" s="190" t="s">
        <v>831</v>
      </c>
      <c r="F786" s="192" t="s">
        <v>2093</v>
      </c>
      <c r="G786" s="185" t="s">
        <v>820</v>
      </c>
      <c r="H786" s="182" t="s">
        <v>2137</v>
      </c>
      <c r="I786" s="185" t="s">
        <v>2117</v>
      </c>
      <c r="J786" s="43">
        <v>1316</v>
      </c>
      <c r="K786" s="185" t="s">
        <v>332</v>
      </c>
      <c r="L786" s="185"/>
      <c r="N786" s="210" t="s">
        <v>2196</v>
      </c>
      <c r="O786" s="210"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89" t="s">
        <v>2197</v>
      </c>
      <c r="Q786" s="289" t="s">
        <v>310</v>
      </c>
      <c r="R786" s="289" t="str">
        <f t="shared" si="59"/>
        <v>Rubber and Plastic Products Shift to LPG Propane or Butane</v>
      </c>
      <c r="S786" s="289" t="str">
        <f t="shared" si="60"/>
        <v>//**Rubber and Plastic Products Shift to LPG Propane or Butane: **</v>
      </c>
      <c r="T786" s="276" t="str">
        <f t="shared" si="61"/>
        <v/>
      </c>
    </row>
    <row r="787" spans="1:20" x14ac:dyDescent="0.35">
      <c r="A787" s="276" t="s">
        <v>2198</v>
      </c>
      <c r="C787" s="190" t="s">
        <v>753</v>
      </c>
      <c r="D787" s="190" t="s">
        <v>830</v>
      </c>
      <c r="E787" s="190" t="s">
        <v>831</v>
      </c>
      <c r="F787" s="192" t="s">
        <v>2093</v>
      </c>
      <c r="G787" s="185" t="s">
        <v>822</v>
      </c>
      <c r="H787" s="182" t="s">
        <v>2137</v>
      </c>
      <c r="I787" s="185" t="s">
        <v>2115</v>
      </c>
      <c r="J787" s="43">
        <v>1317</v>
      </c>
      <c r="K787" s="185" t="s">
        <v>310</v>
      </c>
      <c r="L787" s="190" t="s">
        <v>2328</v>
      </c>
      <c r="N787" s="210" t="s">
        <v>2196</v>
      </c>
      <c r="O787" s="210"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89" t="s">
        <v>2197</v>
      </c>
      <c r="Q787" s="289" t="s">
        <v>310</v>
      </c>
      <c r="R787" s="289" t="str">
        <f t="shared" si="59"/>
        <v>Rubber and Plastic Products Shift to Hydrogen</v>
      </c>
      <c r="S787" s="289" t="str">
        <f t="shared" si="60"/>
        <v>//**Rubber and Plastic Products Shift to Hydrogen: **</v>
      </c>
      <c r="T787" s="276"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6" t="s">
        <v>2198</v>
      </c>
      <c r="C788" s="190" t="s">
        <v>753</v>
      </c>
      <c r="D788" s="190" t="s">
        <v>830</v>
      </c>
      <c r="E788" s="190" t="s">
        <v>831</v>
      </c>
      <c r="F788" s="192" t="s">
        <v>2091</v>
      </c>
      <c r="G788" s="185" t="s">
        <v>799</v>
      </c>
      <c r="H788" s="182" t="s">
        <v>2136</v>
      </c>
      <c r="I788" s="185" t="s">
        <v>2125</v>
      </c>
      <c r="J788" s="43">
        <v>1318</v>
      </c>
      <c r="K788" s="185" t="s">
        <v>310</v>
      </c>
      <c r="L788" s="190" t="s">
        <v>2328</v>
      </c>
      <c r="N788" s="210" t="s">
        <v>2196</v>
      </c>
      <c r="O788" s="210"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89" t="s">
        <v>2197</v>
      </c>
      <c r="Q788" s="289" t="s">
        <v>310</v>
      </c>
      <c r="R788" s="289" t="str">
        <f t="shared" si="59"/>
        <v>Glass and Glass Products Shift to Electricity</v>
      </c>
      <c r="S788" s="289" t="str">
        <f t="shared" si="60"/>
        <v>//**Glass and Glass Products Shift to Electricity: **</v>
      </c>
      <c r="T788" s="276"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6" t="s">
        <v>2198</v>
      </c>
      <c r="C789" s="190" t="s">
        <v>753</v>
      </c>
      <c r="D789" s="190" t="s">
        <v>830</v>
      </c>
      <c r="E789" s="190" t="s">
        <v>831</v>
      </c>
      <c r="F789" s="192" t="s">
        <v>2091</v>
      </c>
      <c r="G789" s="185" t="s">
        <v>806</v>
      </c>
      <c r="H789" s="182" t="s">
        <v>2136</v>
      </c>
      <c r="I789" s="185" t="s">
        <v>2124</v>
      </c>
      <c r="J789" s="43">
        <v>1319</v>
      </c>
      <c r="K789" s="185" t="s">
        <v>332</v>
      </c>
      <c r="L789" s="185"/>
      <c r="N789" s="210" t="s">
        <v>2196</v>
      </c>
      <c r="O789" s="210"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89" t="s">
        <v>2197</v>
      </c>
      <c r="Q789" s="289" t="s">
        <v>310</v>
      </c>
      <c r="R789" s="289" t="str">
        <f t="shared" si="59"/>
        <v>Glass and Glass Products Shift to Coal</v>
      </c>
      <c r="S789" s="289" t="str">
        <f t="shared" si="60"/>
        <v>//**Glass and Glass Products Shift to Coal: **</v>
      </c>
      <c r="T789" s="276" t="str">
        <f t="shared" si="61"/>
        <v/>
      </c>
    </row>
    <row r="790" spans="1:20" x14ac:dyDescent="0.35">
      <c r="A790" s="276" t="s">
        <v>2198</v>
      </c>
      <c r="C790" s="190" t="s">
        <v>753</v>
      </c>
      <c r="D790" s="190" t="s">
        <v>830</v>
      </c>
      <c r="E790" s="190" t="s">
        <v>831</v>
      </c>
      <c r="F790" s="192" t="s">
        <v>2091</v>
      </c>
      <c r="G790" s="185" t="s">
        <v>808</v>
      </c>
      <c r="H790" s="182" t="s">
        <v>2136</v>
      </c>
      <c r="I790" s="185" t="s">
        <v>2123</v>
      </c>
      <c r="J790" s="43">
        <v>1320</v>
      </c>
      <c r="K790" s="185" t="s">
        <v>332</v>
      </c>
      <c r="L790" s="185"/>
      <c r="N790" s="210" t="s">
        <v>2196</v>
      </c>
      <c r="O790" s="210"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89" t="s">
        <v>2197</v>
      </c>
      <c r="Q790" s="289" t="s">
        <v>310</v>
      </c>
      <c r="R790" s="289" t="str">
        <f t="shared" si="59"/>
        <v>Glass and Glass Products Shift to Natural Gas</v>
      </c>
      <c r="S790" s="289" t="str">
        <f t="shared" si="60"/>
        <v>//**Glass and Glass Products Shift to Natural Gas: **</v>
      </c>
      <c r="T790" s="276" t="str">
        <f t="shared" si="61"/>
        <v/>
      </c>
    </row>
    <row r="791" spans="1:20" x14ac:dyDescent="0.35">
      <c r="A791" s="276" t="s">
        <v>2198</v>
      </c>
      <c r="C791" s="190" t="s">
        <v>753</v>
      </c>
      <c r="D791" s="190" t="s">
        <v>830</v>
      </c>
      <c r="E791" s="190" t="s">
        <v>831</v>
      </c>
      <c r="F791" s="192" t="s">
        <v>2091</v>
      </c>
      <c r="G791" s="185" t="s">
        <v>810</v>
      </c>
      <c r="H791" s="182" t="s">
        <v>2136</v>
      </c>
      <c r="I791" s="185" t="s">
        <v>2122</v>
      </c>
      <c r="J791" s="43">
        <v>1321</v>
      </c>
      <c r="K791" s="185" t="s">
        <v>332</v>
      </c>
      <c r="L791" s="185"/>
      <c r="N791" s="210" t="s">
        <v>2196</v>
      </c>
      <c r="O791" s="210"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89" t="s">
        <v>2197</v>
      </c>
      <c r="Q791" s="289" t="s">
        <v>310</v>
      </c>
      <c r="R791" s="289" t="str">
        <f t="shared" si="59"/>
        <v>Glass and Glass Products Shift to Biomass</v>
      </c>
      <c r="S791" s="289" t="str">
        <f t="shared" si="60"/>
        <v>//**Glass and Glass Products Shift to Biomass: **</v>
      </c>
      <c r="T791" s="276" t="str">
        <f t="shared" si="61"/>
        <v/>
      </c>
    </row>
    <row r="792" spans="1:20" x14ac:dyDescent="0.35">
      <c r="A792" s="276" t="s">
        <v>2198</v>
      </c>
      <c r="C792" s="190" t="s">
        <v>753</v>
      </c>
      <c r="D792" s="190" t="s">
        <v>830</v>
      </c>
      <c r="E792" s="190" t="s">
        <v>831</v>
      </c>
      <c r="F792" s="192" t="s">
        <v>2091</v>
      </c>
      <c r="G792" s="185" t="s">
        <v>812</v>
      </c>
      <c r="H792" s="182" t="s">
        <v>2136</v>
      </c>
      <c r="I792" s="185" t="s">
        <v>2121</v>
      </c>
      <c r="J792" s="43">
        <v>1322</v>
      </c>
      <c r="K792" s="185" t="s">
        <v>332</v>
      </c>
      <c r="L792" s="185"/>
      <c r="N792" s="210" t="s">
        <v>2196</v>
      </c>
      <c r="O792" s="210"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89" t="s">
        <v>2197</v>
      </c>
      <c r="Q792" s="289" t="s">
        <v>310</v>
      </c>
      <c r="R792" s="289" t="str">
        <f t="shared" si="59"/>
        <v>Glass and Glass Products Shift to Petroleum</v>
      </c>
      <c r="S792" s="289" t="str">
        <f t="shared" si="60"/>
        <v>//**Glass and Glass Products Shift to Petroleum: **</v>
      </c>
      <c r="T792" s="276" t="str">
        <f t="shared" si="61"/>
        <v/>
      </c>
    </row>
    <row r="793" spans="1:20" x14ac:dyDescent="0.35">
      <c r="A793" s="276" t="s">
        <v>2198</v>
      </c>
      <c r="C793" s="190" t="s">
        <v>753</v>
      </c>
      <c r="D793" s="190" t="s">
        <v>830</v>
      </c>
      <c r="E793" s="190" t="s">
        <v>831</v>
      </c>
      <c r="F793" s="192" t="s">
        <v>2091</v>
      </c>
      <c r="G793" s="185" t="s">
        <v>814</v>
      </c>
      <c r="H793" s="182" t="s">
        <v>2136</v>
      </c>
      <c r="I793" s="185" t="s">
        <v>2120</v>
      </c>
      <c r="J793" s="43">
        <v>1323</v>
      </c>
      <c r="K793" s="185" t="s">
        <v>332</v>
      </c>
      <c r="L793" s="185"/>
      <c r="N793" s="210" t="s">
        <v>2196</v>
      </c>
      <c r="O793" s="210"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89" t="s">
        <v>2197</v>
      </c>
      <c r="Q793" s="289" t="s">
        <v>310</v>
      </c>
      <c r="R793" s="289" t="str">
        <f t="shared" si="59"/>
        <v>Glass and Glass Products Shift to Purchased Heat</v>
      </c>
      <c r="S793" s="289" t="str">
        <f t="shared" si="60"/>
        <v>//**Glass and Glass Products Shift to Purchased Heat: **</v>
      </c>
      <c r="T793" s="276" t="str">
        <f t="shared" si="61"/>
        <v/>
      </c>
    </row>
    <row r="794" spans="1:20" x14ac:dyDescent="0.35">
      <c r="A794" s="276" t="s">
        <v>2198</v>
      </c>
      <c r="C794" s="190" t="s">
        <v>753</v>
      </c>
      <c r="D794" s="190" t="s">
        <v>830</v>
      </c>
      <c r="E794" s="190" t="s">
        <v>831</v>
      </c>
      <c r="F794" s="192" t="s">
        <v>2091</v>
      </c>
      <c r="G794" s="185" t="s">
        <v>816</v>
      </c>
      <c r="H794" s="182" t="s">
        <v>2136</v>
      </c>
      <c r="I794" s="185" t="s">
        <v>2119</v>
      </c>
      <c r="J794" s="43">
        <v>1324</v>
      </c>
      <c r="K794" s="185" t="s">
        <v>332</v>
      </c>
      <c r="L794" s="185"/>
      <c r="N794" s="210" t="s">
        <v>2196</v>
      </c>
      <c r="O794" s="210"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89" t="s">
        <v>2197</v>
      </c>
      <c r="Q794" s="289" t="s">
        <v>310</v>
      </c>
      <c r="R794" s="289" t="str">
        <f t="shared" si="59"/>
        <v>Glass and Glass Products Shift to Crude Oil</v>
      </c>
      <c r="S794" s="289" t="str">
        <f t="shared" si="60"/>
        <v>//**Glass and Glass Products Shift to Crude Oil: **</v>
      </c>
      <c r="T794" s="276" t="str">
        <f t="shared" si="61"/>
        <v/>
      </c>
    </row>
    <row r="795" spans="1:20" x14ac:dyDescent="0.35">
      <c r="A795" s="276" t="s">
        <v>2198</v>
      </c>
      <c r="C795" s="190" t="s">
        <v>753</v>
      </c>
      <c r="D795" s="190" t="s">
        <v>830</v>
      </c>
      <c r="E795" s="190" t="s">
        <v>831</v>
      </c>
      <c r="F795" s="192" t="s">
        <v>2091</v>
      </c>
      <c r="G795" s="185" t="s">
        <v>818</v>
      </c>
      <c r="H795" s="182" t="s">
        <v>2136</v>
      </c>
      <c r="I795" s="185" t="s">
        <v>2118</v>
      </c>
      <c r="J795" s="43">
        <v>1325</v>
      </c>
      <c r="K795" s="185" t="s">
        <v>332</v>
      </c>
      <c r="L795" s="185"/>
      <c r="N795" s="210" t="s">
        <v>2196</v>
      </c>
      <c r="O795" s="210"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89" t="s">
        <v>2197</v>
      </c>
      <c r="Q795" s="289" t="s">
        <v>310</v>
      </c>
      <c r="R795" s="289" t="str">
        <f t="shared" si="59"/>
        <v>Glass and Glass Products Shift to Heavy or Residual Oil</v>
      </c>
      <c r="S795" s="289" t="str">
        <f t="shared" si="60"/>
        <v>//**Glass and Glass Products Shift to Heavy or Residual Oil: **</v>
      </c>
      <c r="T795" s="276" t="str">
        <f t="shared" si="61"/>
        <v/>
      </c>
    </row>
    <row r="796" spans="1:20" x14ac:dyDescent="0.35">
      <c r="A796" s="276" t="s">
        <v>2198</v>
      </c>
      <c r="C796" s="190" t="s">
        <v>753</v>
      </c>
      <c r="D796" s="190" t="s">
        <v>830</v>
      </c>
      <c r="E796" s="190" t="s">
        <v>831</v>
      </c>
      <c r="F796" s="192" t="s">
        <v>2091</v>
      </c>
      <c r="G796" s="185" t="s">
        <v>820</v>
      </c>
      <c r="H796" s="182" t="s">
        <v>2136</v>
      </c>
      <c r="I796" s="185" t="s">
        <v>2117</v>
      </c>
      <c r="J796" s="43">
        <v>1326</v>
      </c>
      <c r="K796" s="185" t="s">
        <v>332</v>
      </c>
      <c r="L796" s="185"/>
      <c r="N796" s="210" t="s">
        <v>2196</v>
      </c>
      <c r="O796" s="210"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89" t="s">
        <v>2197</v>
      </c>
      <c r="Q796" s="289" t="s">
        <v>310</v>
      </c>
      <c r="R796" s="289" t="str">
        <f t="shared" si="59"/>
        <v>Glass and Glass Products Shift to LPG Propane or Butane</v>
      </c>
      <c r="S796" s="289" t="str">
        <f t="shared" si="60"/>
        <v>//**Glass and Glass Products Shift to LPG Propane or Butane: **</v>
      </c>
      <c r="T796" s="276" t="str">
        <f t="shared" si="61"/>
        <v/>
      </c>
    </row>
    <row r="797" spans="1:20" x14ac:dyDescent="0.35">
      <c r="A797" s="276" t="s">
        <v>2198</v>
      </c>
      <c r="C797" s="190" t="s">
        <v>753</v>
      </c>
      <c r="D797" s="190" t="s">
        <v>830</v>
      </c>
      <c r="E797" s="190" t="s">
        <v>831</v>
      </c>
      <c r="F797" s="192" t="s">
        <v>2091</v>
      </c>
      <c r="G797" s="185" t="s">
        <v>822</v>
      </c>
      <c r="H797" s="182" t="s">
        <v>2136</v>
      </c>
      <c r="I797" s="185" t="s">
        <v>2115</v>
      </c>
      <c r="J797" s="43">
        <v>1327</v>
      </c>
      <c r="K797" s="185" t="s">
        <v>310</v>
      </c>
      <c r="L797" s="190" t="s">
        <v>2328</v>
      </c>
      <c r="N797" s="210" t="s">
        <v>2196</v>
      </c>
      <c r="O797" s="210"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89" t="s">
        <v>2197</v>
      </c>
      <c r="Q797" s="289" t="s">
        <v>310</v>
      </c>
      <c r="R797" s="289" t="str">
        <f t="shared" si="59"/>
        <v>Glass and Glass Products Shift to Hydrogen</v>
      </c>
      <c r="S797" s="289" t="str">
        <f t="shared" si="60"/>
        <v>//**Glass and Glass Products Shift to Hydrogen: **</v>
      </c>
      <c r="T797" s="276"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6" t="s">
        <v>2198</v>
      </c>
      <c r="C798" s="190" t="s">
        <v>753</v>
      </c>
      <c r="D798" s="190" t="s">
        <v>830</v>
      </c>
      <c r="E798" s="190" t="s">
        <v>831</v>
      </c>
      <c r="F798" s="192" t="s">
        <v>2089</v>
      </c>
      <c r="G798" s="185" t="s">
        <v>799</v>
      </c>
      <c r="H798" s="182" t="s">
        <v>2135</v>
      </c>
      <c r="I798" s="185" t="s">
        <v>2125</v>
      </c>
      <c r="J798" s="43">
        <v>1328</v>
      </c>
      <c r="K798" s="185" t="s">
        <v>310</v>
      </c>
      <c r="L798" s="190" t="s">
        <v>2328</v>
      </c>
      <c r="N798" s="210" t="s">
        <v>2196</v>
      </c>
      <c r="O798" s="210"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89" t="s">
        <v>2197</v>
      </c>
      <c r="Q798" s="289" t="s">
        <v>310</v>
      </c>
      <c r="R798" s="289" t="str">
        <f t="shared" si="59"/>
        <v>Cement and Other Nonmetallic Minerals Shift to Electricity</v>
      </c>
      <c r="S798" s="289" t="str">
        <f t="shared" si="60"/>
        <v>//**Cement and Other Nonmetallic Minerals Shift to Electricity: **</v>
      </c>
      <c r="T798" s="276"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6" t="s">
        <v>2198</v>
      </c>
      <c r="C799" s="190" t="s">
        <v>753</v>
      </c>
      <c r="D799" s="190" t="s">
        <v>830</v>
      </c>
      <c r="E799" s="190" t="s">
        <v>831</v>
      </c>
      <c r="F799" s="192" t="s">
        <v>2089</v>
      </c>
      <c r="G799" s="185" t="s">
        <v>806</v>
      </c>
      <c r="H799" s="182" t="s">
        <v>2135</v>
      </c>
      <c r="I799" s="185" t="s">
        <v>2124</v>
      </c>
      <c r="J799" s="43">
        <v>1329</v>
      </c>
      <c r="K799" s="185" t="s">
        <v>332</v>
      </c>
      <c r="L799" s="185"/>
      <c r="N799" s="210" t="s">
        <v>2196</v>
      </c>
      <c r="O799" s="210"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89" t="s">
        <v>2197</v>
      </c>
      <c r="Q799" s="289" t="s">
        <v>310</v>
      </c>
      <c r="R799" s="289" t="str">
        <f t="shared" si="59"/>
        <v>Cement and Other Nonmetallic Minerals Shift to Coal</v>
      </c>
      <c r="S799" s="289" t="str">
        <f t="shared" si="60"/>
        <v>//**Cement and Other Nonmetallic Minerals Shift to Coal: **</v>
      </c>
      <c r="T799" s="276" t="str">
        <f t="shared" si="61"/>
        <v/>
      </c>
    </row>
    <row r="800" spans="1:20" x14ac:dyDescent="0.35">
      <c r="A800" s="276" t="s">
        <v>2198</v>
      </c>
      <c r="C800" s="190" t="s">
        <v>753</v>
      </c>
      <c r="D800" s="190" t="s">
        <v>830</v>
      </c>
      <c r="E800" s="190" t="s">
        <v>831</v>
      </c>
      <c r="F800" s="192" t="s">
        <v>2089</v>
      </c>
      <c r="G800" s="185" t="s">
        <v>808</v>
      </c>
      <c r="H800" s="182" t="s">
        <v>2135</v>
      </c>
      <c r="I800" s="185" t="s">
        <v>2123</v>
      </c>
      <c r="J800" s="43">
        <v>1330</v>
      </c>
      <c r="K800" s="185" t="s">
        <v>332</v>
      </c>
      <c r="L800" s="185"/>
      <c r="N800" s="210" t="s">
        <v>2196</v>
      </c>
      <c r="O800" s="210"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89" t="s">
        <v>2197</v>
      </c>
      <c r="Q800" s="289" t="s">
        <v>310</v>
      </c>
      <c r="R800" s="289" t="str">
        <f t="shared" si="59"/>
        <v>Cement and Other Nonmetallic Minerals Shift to Natural Gas</v>
      </c>
      <c r="S800" s="289" t="str">
        <f t="shared" si="60"/>
        <v>//**Cement and Other Nonmetallic Minerals Shift to Natural Gas: **</v>
      </c>
      <c r="T800" s="276" t="str">
        <f t="shared" si="61"/>
        <v/>
      </c>
    </row>
    <row r="801" spans="1:20" x14ac:dyDescent="0.35">
      <c r="A801" s="276" t="s">
        <v>2198</v>
      </c>
      <c r="C801" s="190" t="s">
        <v>753</v>
      </c>
      <c r="D801" s="190" t="s">
        <v>830</v>
      </c>
      <c r="E801" s="190" t="s">
        <v>831</v>
      </c>
      <c r="F801" s="192" t="s">
        <v>2089</v>
      </c>
      <c r="G801" s="185" t="s">
        <v>810</v>
      </c>
      <c r="H801" s="182" t="s">
        <v>2135</v>
      </c>
      <c r="I801" s="185" t="s">
        <v>2122</v>
      </c>
      <c r="J801" s="43">
        <v>1331</v>
      </c>
      <c r="K801" s="185" t="s">
        <v>332</v>
      </c>
      <c r="L801" s="185"/>
      <c r="N801" s="210" t="s">
        <v>2196</v>
      </c>
      <c r="O801" s="210"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89" t="s">
        <v>2197</v>
      </c>
      <c r="Q801" s="289" t="s">
        <v>310</v>
      </c>
      <c r="R801" s="289" t="str">
        <f t="shared" si="59"/>
        <v>Cement and Other Nonmetallic Minerals Shift to Biomass</v>
      </c>
      <c r="S801" s="289" t="str">
        <f t="shared" si="60"/>
        <v>//**Cement and Other Nonmetallic Minerals Shift to Biomass: **</v>
      </c>
      <c r="T801" s="276" t="str">
        <f t="shared" si="61"/>
        <v/>
      </c>
    </row>
    <row r="802" spans="1:20" x14ac:dyDescent="0.35">
      <c r="A802" s="276" t="s">
        <v>2198</v>
      </c>
      <c r="C802" s="190" t="s">
        <v>753</v>
      </c>
      <c r="D802" s="190" t="s">
        <v>830</v>
      </c>
      <c r="E802" s="190" t="s">
        <v>831</v>
      </c>
      <c r="F802" s="192" t="s">
        <v>2089</v>
      </c>
      <c r="G802" s="185" t="s">
        <v>812</v>
      </c>
      <c r="H802" s="182" t="s">
        <v>2135</v>
      </c>
      <c r="I802" s="185" t="s">
        <v>2121</v>
      </c>
      <c r="J802" s="43">
        <v>1332</v>
      </c>
      <c r="K802" s="185" t="s">
        <v>332</v>
      </c>
      <c r="L802" s="185"/>
      <c r="N802" s="210" t="s">
        <v>2196</v>
      </c>
      <c r="O802" s="210"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89" t="s">
        <v>2197</v>
      </c>
      <c r="Q802" s="289" t="s">
        <v>310</v>
      </c>
      <c r="R802" s="289" t="str">
        <f t="shared" si="59"/>
        <v>Cement and Other Nonmetallic Minerals Shift to Petroleum</v>
      </c>
      <c r="S802" s="289" t="str">
        <f t="shared" si="60"/>
        <v>//**Cement and Other Nonmetallic Minerals Shift to Petroleum: **</v>
      </c>
      <c r="T802" s="276" t="str">
        <f t="shared" si="61"/>
        <v/>
      </c>
    </row>
    <row r="803" spans="1:20" x14ac:dyDescent="0.35">
      <c r="A803" s="276" t="s">
        <v>2198</v>
      </c>
      <c r="C803" s="190" t="s">
        <v>753</v>
      </c>
      <c r="D803" s="190" t="s">
        <v>830</v>
      </c>
      <c r="E803" s="190" t="s">
        <v>831</v>
      </c>
      <c r="F803" s="192" t="s">
        <v>2089</v>
      </c>
      <c r="G803" s="185" t="s">
        <v>814</v>
      </c>
      <c r="H803" s="182" t="s">
        <v>2135</v>
      </c>
      <c r="I803" s="185" t="s">
        <v>2120</v>
      </c>
      <c r="J803" s="43">
        <v>1333</v>
      </c>
      <c r="K803" s="185" t="s">
        <v>332</v>
      </c>
      <c r="L803" s="185"/>
      <c r="N803" s="210" t="s">
        <v>2196</v>
      </c>
      <c r="O803" s="210"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89" t="s">
        <v>2197</v>
      </c>
      <c r="Q803" s="289" t="s">
        <v>310</v>
      </c>
      <c r="R803" s="289" t="str">
        <f t="shared" si="59"/>
        <v>Cement and Other Nonmetallic Minerals Shift to Purchased Heat</v>
      </c>
      <c r="S803" s="289" t="str">
        <f t="shared" si="60"/>
        <v>//**Cement and Other Nonmetallic Minerals Shift to Purchased Heat: **</v>
      </c>
      <c r="T803" s="276" t="str">
        <f t="shared" si="61"/>
        <v/>
      </c>
    </row>
    <row r="804" spans="1:20" x14ac:dyDescent="0.35">
      <c r="A804" s="276" t="s">
        <v>2198</v>
      </c>
      <c r="C804" s="190" t="s">
        <v>753</v>
      </c>
      <c r="D804" s="190" t="s">
        <v>830</v>
      </c>
      <c r="E804" s="190" t="s">
        <v>831</v>
      </c>
      <c r="F804" s="192" t="s">
        <v>2089</v>
      </c>
      <c r="G804" s="185" t="s">
        <v>816</v>
      </c>
      <c r="H804" s="182" t="s">
        <v>2135</v>
      </c>
      <c r="I804" s="185" t="s">
        <v>2119</v>
      </c>
      <c r="J804" s="43">
        <v>1334</v>
      </c>
      <c r="K804" s="185" t="s">
        <v>332</v>
      </c>
      <c r="L804" s="185"/>
      <c r="N804" s="210" t="s">
        <v>2196</v>
      </c>
      <c r="O804" s="210"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89" t="s">
        <v>2197</v>
      </c>
      <c r="Q804" s="289" t="s">
        <v>310</v>
      </c>
      <c r="R804" s="289" t="str">
        <f t="shared" si="59"/>
        <v>Cement and Other Nonmetallic Minerals Shift to Crude Oil</v>
      </c>
      <c r="S804" s="289" t="str">
        <f t="shared" si="60"/>
        <v>//**Cement and Other Nonmetallic Minerals Shift to Crude Oil: **</v>
      </c>
      <c r="T804" s="276" t="str">
        <f t="shared" si="61"/>
        <v/>
      </c>
    </row>
    <row r="805" spans="1:20" x14ac:dyDescent="0.35">
      <c r="A805" s="276" t="s">
        <v>2198</v>
      </c>
      <c r="C805" s="190" t="s">
        <v>753</v>
      </c>
      <c r="D805" s="190" t="s">
        <v>830</v>
      </c>
      <c r="E805" s="190" t="s">
        <v>831</v>
      </c>
      <c r="F805" s="192" t="s">
        <v>2089</v>
      </c>
      <c r="G805" s="185" t="s">
        <v>818</v>
      </c>
      <c r="H805" s="182" t="s">
        <v>2135</v>
      </c>
      <c r="I805" s="185" t="s">
        <v>2118</v>
      </c>
      <c r="J805" s="43">
        <v>1335</v>
      </c>
      <c r="K805" s="185" t="s">
        <v>332</v>
      </c>
      <c r="L805" s="185"/>
      <c r="N805" s="210" t="s">
        <v>2196</v>
      </c>
      <c r="O805" s="210"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89" t="s">
        <v>2197</v>
      </c>
      <c r="Q805" s="289" t="s">
        <v>310</v>
      </c>
      <c r="R805" s="289" t="str">
        <f t="shared" si="59"/>
        <v>Cement and Other Nonmetallic Minerals Shift to Heavy or Residual Oil</v>
      </c>
      <c r="S805" s="289" t="str">
        <f t="shared" si="60"/>
        <v>//**Cement and Other Nonmetallic Minerals Shift to Heavy or Residual Oil: **</v>
      </c>
      <c r="T805" s="276" t="str">
        <f t="shared" si="61"/>
        <v/>
      </c>
    </row>
    <row r="806" spans="1:20" x14ac:dyDescent="0.35">
      <c r="A806" s="276" t="s">
        <v>2198</v>
      </c>
      <c r="C806" s="190" t="s">
        <v>753</v>
      </c>
      <c r="D806" s="190" t="s">
        <v>830</v>
      </c>
      <c r="E806" s="190" t="s">
        <v>831</v>
      </c>
      <c r="F806" s="192" t="s">
        <v>2089</v>
      </c>
      <c r="G806" s="185" t="s">
        <v>820</v>
      </c>
      <c r="H806" s="182" t="s">
        <v>2135</v>
      </c>
      <c r="I806" s="185" t="s">
        <v>2117</v>
      </c>
      <c r="J806" s="43">
        <v>1336</v>
      </c>
      <c r="K806" s="185" t="s">
        <v>332</v>
      </c>
      <c r="L806" s="185"/>
      <c r="N806" s="210" t="s">
        <v>2196</v>
      </c>
      <c r="O806" s="210"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89" t="s">
        <v>2197</v>
      </c>
      <c r="Q806" s="289" t="s">
        <v>310</v>
      </c>
      <c r="R806" s="289" t="str">
        <f t="shared" si="59"/>
        <v>Cement and Other Nonmetallic Minerals Shift to LPG Propane or Butane</v>
      </c>
      <c r="S806" s="289" t="str">
        <f t="shared" si="60"/>
        <v>//**Cement and Other Nonmetallic Minerals Shift to LPG Propane or Butane: **</v>
      </c>
      <c r="T806" s="276" t="str">
        <f t="shared" si="61"/>
        <v/>
      </c>
    </row>
    <row r="807" spans="1:20" x14ac:dyDescent="0.35">
      <c r="A807" s="276" t="s">
        <v>2198</v>
      </c>
      <c r="C807" s="190" t="s">
        <v>753</v>
      </c>
      <c r="D807" s="190" t="s">
        <v>830</v>
      </c>
      <c r="E807" s="190" t="s">
        <v>831</v>
      </c>
      <c r="F807" s="192" t="s">
        <v>2089</v>
      </c>
      <c r="G807" s="185" t="s">
        <v>822</v>
      </c>
      <c r="H807" s="182" t="s">
        <v>2135</v>
      </c>
      <c r="I807" s="185" t="s">
        <v>2115</v>
      </c>
      <c r="J807" s="43">
        <v>1337</v>
      </c>
      <c r="K807" s="185" t="s">
        <v>310</v>
      </c>
      <c r="L807" s="190" t="s">
        <v>2328</v>
      </c>
      <c r="N807" s="210" t="s">
        <v>2196</v>
      </c>
      <c r="O807" s="210"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89" t="s">
        <v>2197</v>
      </c>
      <c r="Q807" s="289" t="s">
        <v>310</v>
      </c>
      <c r="R807" s="289" t="str">
        <f t="shared" ref="R807:R870" si="62">H807&amp;" "&amp;I807</f>
        <v>Cement and Other Nonmetallic Minerals Shift to Hydrogen</v>
      </c>
      <c r="S807" s="289" t="str">
        <f t="shared" ref="S807:S870" si="63">IF(R807="","","//**"&amp;R807&amp;": **")</f>
        <v>//**Cement and Other Nonmetallic Minerals Shift to Hydrogen: **</v>
      </c>
      <c r="T807" s="276"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6" t="s">
        <v>2198</v>
      </c>
      <c r="C808" s="190" t="s">
        <v>753</v>
      </c>
      <c r="D808" s="190" t="s">
        <v>830</v>
      </c>
      <c r="E808" s="190" t="s">
        <v>831</v>
      </c>
      <c r="F808" s="192" t="s">
        <v>2087</v>
      </c>
      <c r="G808" s="185" t="s">
        <v>799</v>
      </c>
      <c r="H808" s="182" t="s">
        <v>1826</v>
      </c>
      <c r="I808" s="185" t="s">
        <v>2125</v>
      </c>
      <c r="J808" s="43">
        <v>1338</v>
      </c>
      <c r="K808" s="185" t="s">
        <v>310</v>
      </c>
      <c r="L808" s="190" t="s">
        <v>2328</v>
      </c>
      <c r="N808" s="210" t="s">
        <v>2196</v>
      </c>
      <c r="O808" s="210"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89" t="s">
        <v>2197</v>
      </c>
      <c r="Q808" s="289" t="s">
        <v>310</v>
      </c>
      <c r="R808" s="289" t="str">
        <f t="shared" si="62"/>
        <v>Iron and Steel Shift to Electricity</v>
      </c>
      <c r="S808" s="289" t="str">
        <f t="shared" si="63"/>
        <v>//**Iron and Steel Shift to Electricity: **</v>
      </c>
      <c r="T808" s="276"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6" t="s">
        <v>2198</v>
      </c>
      <c r="C809" s="190" t="s">
        <v>753</v>
      </c>
      <c r="D809" s="190" t="s">
        <v>830</v>
      </c>
      <c r="E809" s="190" t="s">
        <v>831</v>
      </c>
      <c r="F809" s="192" t="s">
        <v>2087</v>
      </c>
      <c r="G809" s="185" t="s">
        <v>806</v>
      </c>
      <c r="H809" s="182" t="s">
        <v>1826</v>
      </c>
      <c r="I809" s="185" t="s">
        <v>2124</v>
      </c>
      <c r="J809" s="43">
        <v>1339</v>
      </c>
      <c r="K809" s="185" t="s">
        <v>332</v>
      </c>
      <c r="L809" s="185"/>
      <c r="N809" s="210" t="s">
        <v>2196</v>
      </c>
      <c r="O809" s="210"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89" t="s">
        <v>2197</v>
      </c>
      <c r="Q809" s="289" t="s">
        <v>310</v>
      </c>
      <c r="R809" s="289" t="str">
        <f t="shared" si="62"/>
        <v>Iron and Steel Shift to Coal</v>
      </c>
      <c r="S809" s="289" t="str">
        <f t="shared" si="63"/>
        <v>//**Iron and Steel Shift to Coal: **</v>
      </c>
      <c r="T809" s="276" t="str">
        <f t="shared" si="64"/>
        <v/>
      </c>
    </row>
    <row r="810" spans="1:20" x14ac:dyDescent="0.35">
      <c r="A810" s="276" t="s">
        <v>2198</v>
      </c>
      <c r="C810" s="190" t="s">
        <v>753</v>
      </c>
      <c r="D810" s="190" t="s">
        <v>830</v>
      </c>
      <c r="E810" s="190" t="s">
        <v>831</v>
      </c>
      <c r="F810" s="192" t="s">
        <v>2087</v>
      </c>
      <c r="G810" s="185" t="s">
        <v>808</v>
      </c>
      <c r="H810" s="182" t="s">
        <v>1826</v>
      </c>
      <c r="I810" s="185" t="s">
        <v>2123</v>
      </c>
      <c r="J810" s="43">
        <v>1340</v>
      </c>
      <c r="K810" s="185" t="s">
        <v>332</v>
      </c>
      <c r="L810" s="185"/>
      <c r="N810" s="210" t="s">
        <v>2196</v>
      </c>
      <c r="O810" s="210"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89" t="s">
        <v>2197</v>
      </c>
      <c r="Q810" s="289" t="s">
        <v>310</v>
      </c>
      <c r="R810" s="289" t="str">
        <f t="shared" si="62"/>
        <v>Iron and Steel Shift to Natural Gas</v>
      </c>
      <c r="S810" s="289" t="str">
        <f t="shared" si="63"/>
        <v>//**Iron and Steel Shift to Natural Gas: **</v>
      </c>
      <c r="T810" s="276" t="str">
        <f t="shared" si="64"/>
        <v/>
      </c>
    </row>
    <row r="811" spans="1:20" x14ac:dyDescent="0.35">
      <c r="A811" s="276" t="s">
        <v>2198</v>
      </c>
      <c r="C811" s="190" t="s">
        <v>753</v>
      </c>
      <c r="D811" s="190" t="s">
        <v>830</v>
      </c>
      <c r="E811" s="190" t="s">
        <v>831</v>
      </c>
      <c r="F811" s="192" t="s">
        <v>2087</v>
      </c>
      <c r="G811" s="185" t="s">
        <v>810</v>
      </c>
      <c r="H811" s="182" t="s">
        <v>1826</v>
      </c>
      <c r="I811" s="185" t="s">
        <v>2122</v>
      </c>
      <c r="J811" s="43">
        <v>1341</v>
      </c>
      <c r="K811" s="185" t="s">
        <v>332</v>
      </c>
      <c r="L811" s="185"/>
      <c r="N811" s="210" t="s">
        <v>2196</v>
      </c>
      <c r="O811" s="210"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89" t="s">
        <v>2197</v>
      </c>
      <c r="Q811" s="289" t="s">
        <v>310</v>
      </c>
      <c r="R811" s="289" t="str">
        <f t="shared" si="62"/>
        <v>Iron and Steel Shift to Biomass</v>
      </c>
      <c r="S811" s="289" t="str">
        <f t="shared" si="63"/>
        <v>//**Iron and Steel Shift to Biomass: **</v>
      </c>
      <c r="T811" s="276" t="str">
        <f t="shared" si="64"/>
        <v/>
      </c>
    </row>
    <row r="812" spans="1:20" x14ac:dyDescent="0.35">
      <c r="A812" s="276" t="s">
        <v>2198</v>
      </c>
      <c r="C812" s="190" t="s">
        <v>753</v>
      </c>
      <c r="D812" s="190" t="s">
        <v>830</v>
      </c>
      <c r="E812" s="190" t="s">
        <v>831</v>
      </c>
      <c r="F812" s="192" t="s">
        <v>2087</v>
      </c>
      <c r="G812" s="185" t="s">
        <v>812</v>
      </c>
      <c r="H812" s="182" t="s">
        <v>1826</v>
      </c>
      <c r="I812" s="185" t="s">
        <v>2121</v>
      </c>
      <c r="J812" s="43">
        <v>1342</v>
      </c>
      <c r="K812" s="185" t="s">
        <v>332</v>
      </c>
      <c r="L812" s="185"/>
      <c r="N812" s="210" t="s">
        <v>2196</v>
      </c>
      <c r="O812" s="210"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89" t="s">
        <v>2197</v>
      </c>
      <c r="Q812" s="289" t="s">
        <v>310</v>
      </c>
      <c r="R812" s="289" t="str">
        <f t="shared" si="62"/>
        <v>Iron and Steel Shift to Petroleum</v>
      </c>
      <c r="S812" s="289" t="str">
        <f t="shared" si="63"/>
        <v>//**Iron and Steel Shift to Petroleum: **</v>
      </c>
      <c r="T812" s="276" t="str">
        <f t="shared" si="64"/>
        <v/>
      </c>
    </row>
    <row r="813" spans="1:20" x14ac:dyDescent="0.35">
      <c r="A813" s="276" t="s">
        <v>2198</v>
      </c>
      <c r="C813" s="190" t="s">
        <v>753</v>
      </c>
      <c r="D813" s="190" t="s">
        <v>830</v>
      </c>
      <c r="E813" s="190" t="s">
        <v>831</v>
      </c>
      <c r="F813" s="192" t="s">
        <v>2087</v>
      </c>
      <c r="G813" s="185" t="s">
        <v>814</v>
      </c>
      <c r="H813" s="182" t="s">
        <v>1826</v>
      </c>
      <c r="I813" s="185" t="s">
        <v>2120</v>
      </c>
      <c r="J813" s="43">
        <v>1343</v>
      </c>
      <c r="K813" s="185" t="s">
        <v>332</v>
      </c>
      <c r="L813" s="185"/>
      <c r="N813" s="210" t="s">
        <v>2196</v>
      </c>
      <c r="O813" s="210"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89" t="s">
        <v>2197</v>
      </c>
      <c r="Q813" s="289" t="s">
        <v>310</v>
      </c>
      <c r="R813" s="289" t="str">
        <f t="shared" si="62"/>
        <v>Iron and Steel Shift to Purchased Heat</v>
      </c>
      <c r="S813" s="289" t="str">
        <f t="shared" si="63"/>
        <v>//**Iron and Steel Shift to Purchased Heat: **</v>
      </c>
      <c r="T813" s="276" t="str">
        <f t="shared" si="64"/>
        <v/>
      </c>
    </row>
    <row r="814" spans="1:20" x14ac:dyDescent="0.35">
      <c r="A814" s="276" t="s">
        <v>2198</v>
      </c>
      <c r="C814" s="190" t="s">
        <v>753</v>
      </c>
      <c r="D814" s="190" t="s">
        <v>830</v>
      </c>
      <c r="E814" s="190" t="s">
        <v>831</v>
      </c>
      <c r="F814" s="192" t="s">
        <v>2087</v>
      </c>
      <c r="G814" s="185" t="s">
        <v>816</v>
      </c>
      <c r="H814" s="182" t="s">
        <v>1826</v>
      </c>
      <c r="I814" s="185" t="s">
        <v>2119</v>
      </c>
      <c r="J814" s="43">
        <v>1344</v>
      </c>
      <c r="K814" s="185" t="s">
        <v>332</v>
      </c>
      <c r="L814" s="185"/>
      <c r="N814" s="210" t="s">
        <v>2196</v>
      </c>
      <c r="O814" s="210"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89" t="s">
        <v>2197</v>
      </c>
      <c r="Q814" s="289" t="s">
        <v>310</v>
      </c>
      <c r="R814" s="289" t="str">
        <f t="shared" si="62"/>
        <v>Iron and Steel Shift to Crude Oil</v>
      </c>
      <c r="S814" s="289" t="str">
        <f t="shared" si="63"/>
        <v>//**Iron and Steel Shift to Crude Oil: **</v>
      </c>
      <c r="T814" s="276" t="str">
        <f t="shared" si="64"/>
        <v/>
      </c>
    </row>
    <row r="815" spans="1:20" x14ac:dyDescent="0.35">
      <c r="A815" s="276" t="s">
        <v>2198</v>
      </c>
      <c r="C815" s="190" t="s">
        <v>753</v>
      </c>
      <c r="D815" s="190" t="s">
        <v>830</v>
      </c>
      <c r="E815" s="190" t="s">
        <v>831</v>
      </c>
      <c r="F815" s="192" t="s">
        <v>2087</v>
      </c>
      <c r="G815" s="185" t="s">
        <v>818</v>
      </c>
      <c r="H815" s="182" t="s">
        <v>1826</v>
      </c>
      <c r="I815" s="185" t="s">
        <v>2118</v>
      </c>
      <c r="J815" s="43">
        <v>1345</v>
      </c>
      <c r="K815" s="185" t="s">
        <v>332</v>
      </c>
      <c r="L815" s="185"/>
      <c r="N815" s="210" t="s">
        <v>2196</v>
      </c>
      <c r="O815" s="210"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89" t="s">
        <v>2197</v>
      </c>
      <c r="Q815" s="289" t="s">
        <v>310</v>
      </c>
      <c r="R815" s="289" t="str">
        <f t="shared" si="62"/>
        <v>Iron and Steel Shift to Heavy or Residual Oil</v>
      </c>
      <c r="S815" s="289" t="str">
        <f t="shared" si="63"/>
        <v>//**Iron and Steel Shift to Heavy or Residual Oil: **</v>
      </c>
      <c r="T815" s="276" t="str">
        <f t="shared" si="64"/>
        <v/>
      </c>
    </row>
    <row r="816" spans="1:20" x14ac:dyDescent="0.35">
      <c r="A816" s="276" t="s">
        <v>2198</v>
      </c>
      <c r="C816" s="190" t="s">
        <v>753</v>
      </c>
      <c r="D816" s="190" t="s">
        <v>830</v>
      </c>
      <c r="E816" s="190" t="s">
        <v>831</v>
      </c>
      <c r="F816" s="192" t="s">
        <v>2087</v>
      </c>
      <c r="G816" s="185" t="s">
        <v>820</v>
      </c>
      <c r="H816" s="182" t="s">
        <v>1826</v>
      </c>
      <c r="I816" s="185" t="s">
        <v>2117</v>
      </c>
      <c r="J816" s="43">
        <v>1346</v>
      </c>
      <c r="K816" s="185" t="s">
        <v>332</v>
      </c>
      <c r="L816" s="185"/>
      <c r="N816" s="210" t="s">
        <v>2196</v>
      </c>
      <c r="O816" s="210"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89" t="s">
        <v>2197</v>
      </c>
      <c r="Q816" s="289" t="s">
        <v>310</v>
      </c>
      <c r="R816" s="289" t="str">
        <f t="shared" si="62"/>
        <v>Iron and Steel Shift to LPG Propane or Butane</v>
      </c>
      <c r="S816" s="289" t="str">
        <f t="shared" si="63"/>
        <v>//**Iron and Steel Shift to LPG Propane or Butane: **</v>
      </c>
      <c r="T816" s="276" t="str">
        <f t="shared" si="64"/>
        <v/>
      </c>
    </row>
    <row r="817" spans="1:20" x14ac:dyDescent="0.35">
      <c r="A817" s="276" t="s">
        <v>2198</v>
      </c>
      <c r="C817" s="190" t="s">
        <v>753</v>
      </c>
      <c r="D817" s="190" t="s">
        <v>830</v>
      </c>
      <c r="E817" s="190" t="s">
        <v>831</v>
      </c>
      <c r="F817" s="192" t="s">
        <v>2087</v>
      </c>
      <c r="G817" s="185" t="s">
        <v>822</v>
      </c>
      <c r="H817" s="182" t="s">
        <v>1826</v>
      </c>
      <c r="I817" s="185" t="s">
        <v>2115</v>
      </c>
      <c r="J817" s="43">
        <v>1347</v>
      </c>
      <c r="K817" s="185" t="s">
        <v>310</v>
      </c>
      <c r="L817" s="190" t="s">
        <v>2328</v>
      </c>
      <c r="N817" s="210" t="s">
        <v>2196</v>
      </c>
      <c r="O817" s="210"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89" t="s">
        <v>2197</v>
      </c>
      <c r="Q817" s="289" t="s">
        <v>310</v>
      </c>
      <c r="R817" s="289" t="str">
        <f t="shared" si="62"/>
        <v>Iron and Steel Shift to Hydrogen</v>
      </c>
      <c r="S817" s="289" t="str">
        <f t="shared" si="63"/>
        <v>//**Iron and Steel Shift to Hydrogen: **</v>
      </c>
      <c r="T817" s="276"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6" t="s">
        <v>2198</v>
      </c>
      <c r="C818" s="190" t="s">
        <v>753</v>
      </c>
      <c r="D818" s="190" t="s">
        <v>830</v>
      </c>
      <c r="E818" s="190" t="s">
        <v>831</v>
      </c>
      <c r="F818" s="192" t="s">
        <v>2086</v>
      </c>
      <c r="G818" s="185" t="s">
        <v>799</v>
      </c>
      <c r="H818" s="182" t="s">
        <v>2134</v>
      </c>
      <c r="I818" s="185" t="s">
        <v>2125</v>
      </c>
      <c r="J818" s="43">
        <v>1348</v>
      </c>
      <c r="K818" s="185" t="s">
        <v>310</v>
      </c>
      <c r="L818" s="190" t="s">
        <v>2328</v>
      </c>
      <c r="N818" s="210" t="s">
        <v>2196</v>
      </c>
      <c r="O818" s="210"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89" t="s">
        <v>2197</v>
      </c>
      <c r="Q818" s="289" t="s">
        <v>310</v>
      </c>
      <c r="R818" s="289" t="str">
        <f t="shared" si="62"/>
        <v>Other Metals Shift to Electricity</v>
      </c>
      <c r="S818" s="289" t="str">
        <f t="shared" si="63"/>
        <v>//**Other Metals Shift to Electricity: **</v>
      </c>
      <c r="T818" s="276"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6" t="s">
        <v>2198</v>
      </c>
      <c r="C819" s="190" t="s">
        <v>753</v>
      </c>
      <c r="D819" s="190" t="s">
        <v>830</v>
      </c>
      <c r="E819" s="190" t="s">
        <v>831</v>
      </c>
      <c r="F819" s="192" t="s">
        <v>2086</v>
      </c>
      <c r="G819" s="185" t="s">
        <v>806</v>
      </c>
      <c r="H819" s="182" t="s">
        <v>2134</v>
      </c>
      <c r="I819" s="185" t="s">
        <v>2124</v>
      </c>
      <c r="J819" s="43">
        <v>1349</v>
      </c>
      <c r="K819" s="185" t="s">
        <v>332</v>
      </c>
      <c r="L819" s="185"/>
      <c r="N819" s="210" t="s">
        <v>2196</v>
      </c>
      <c r="O819" s="210"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89" t="s">
        <v>2197</v>
      </c>
      <c r="Q819" s="289" t="s">
        <v>310</v>
      </c>
      <c r="R819" s="289" t="str">
        <f t="shared" si="62"/>
        <v>Other Metals Shift to Coal</v>
      </c>
      <c r="S819" s="289" t="str">
        <f t="shared" si="63"/>
        <v>//**Other Metals Shift to Coal: **</v>
      </c>
      <c r="T819" s="276" t="str">
        <f t="shared" si="64"/>
        <v/>
      </c>
    </row>
    <row r="820" spans="1:20" x14ac:dyDescent="0.35">
      <c r="A820" s="276" t="s">
        <v>2198</v>
      </c>
      <c r="C820" s="190" t="s">
        <v>753</v>
      </c>
      <c r="D820" s="190" t="s">
        <v>830</v>
      </c>
      <c r="E820" s="190" t="s">
        <v>831</v>
      </c>
      <c r="F820" s="192" t="s">
        <v>2086</v>
      </c>
      <c r="G820" s="185" t="s">
        <v>808</v>
      </c>
      <c r="H820" s="182" t="s">
        <v>2134</v>
      </c>
      <c r="I820" s="185" t="s">
        <v>2123</v>
      </c>
      <c r="J820" s="43">
        <v>1350</v>
      </c>
      <c r="K820" s="185" t="s">
        <v>332</v>
      </c>
      <c r="L820" s="185"/>
      <c r="N820" s="210" t="s">
        <v>2196</v>
      </c>
      <c r="O820" s="210"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89" t="s">
        <v>2197</v>
      </c>
      <c r="Q820" s="289" t="s">
        <v>310</v>
      </c>
      <c r="R820" s="289" t="str">
        <f t="shared" si="62"/>
        <v>Other Metals Shift to Natural Gas</v>
      </c>
      <c r="S820" s="289" t="str">
        <f t="shared" si="63"/>
        <v>//**Other Metals Shift to Natural Gas: **</v>
      </c>
      <c r="T820" s="276" t="str">
        <f t="shared" si="64"/>
        <v/>
      </c>
    </row>
    <row r="821" spans="1:20" x14ac:dyDescent="0.35">
      <c r="A821" s="276" t="s">
        <v>2198</v>
      </c>
      <c r="C821" s="190" t="s">
        <v>753</v>
      </c>
      <c r="D821" s="190" t="s">
        <v>830</v>
      </c>
      <c r="E821" s="190" t="s">
        <v>831</v>
      </c>
      <c r="F821" s="192" t="s">
        <v>2086</v>
      </c>
      <c r="G821" s="185" t="s">
        <v>810</v>
      </c>
      <c r="H821" s="182" t="s">
        <v>2134</v>
      </c>
      <c r="I821" s="185" t="s">
        <v>2122</v>
      </c>
      <c r="J821" s="43">
        <v>1351</v>
      </c>
      <c r="K821" s="185" t="s">
        <v>332</v>
      </c>
      <c r="L821" s="185"/>
      <c r="N821" s="210" t="s">
        <v>2196</v>
      </c>
      <c r="O821" s="210"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89" t="s">
        <v>2197</v>
      </c>
      <c r="Q821" s="289" t="s">
        <v>310</v>
      </c>
      <c r="R821" s="289" t="str">
        <f t="shared" si="62"/>
        <v>Other Metals Shift to Biomass</v>
      </c>
      <c r="S821" s="289" t="str">
        <f t="shared" si="63"/>
        <v>//**Other Metals Shift to Biomass: **</v>
      </c>
      <c r="T821" s="276" t="str">
        <f t="shared" si="64"/>
        <v/>
      </c>
    </row>
    <row r="822" spans="1:20" x14ac:dyDescent="0.35">
      <c r="A822" s="276" t="s">
        <v>2198</v>
      </c>
      <c r="C822" s="190" t="s">
        <v>753</v>
      </c>
      <c r="D822" s="190" t="s">
        <v>830</v>
      </c>
      <c r="E822" s="190" t="s">
        <v>831</v>
      </c>
      <c r="F822" s="192" t="s">
        <v>2086</v>
      </c>
      <c r="G822" s="185" t="s">
        <v>812</v>
      </c>
      <c r="H822" s="182" t="s">
        <v>2134</v>
      </c>
      <c r="I822" s="185" t="s">
        <v>2121</v>
      </c>
      <c r="J822" s="43">
        <v>1352</v>
      </c>
      <c r="K822" s="185" t="s">
        <v>332</v>
      </c>
      <c r="L822" s="185"/>
      <c r="N822" s="210" t="s">
        <v>2196</v>
      </c>
      <c r="O822" s="210"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89" t="s">
        <v>2197</v>
      </c>
      <c r="Q822" s="289" t="s">
        <v>310</v>
      </c>
      <c r="R822" s="289" t="str">
        <f t="shared" si="62"/>
        <v>Other Metals Shift to Petroleum</v>
      </c>
      <c r="S822" s="289" t="str">
        <f t="shared" si="63"/>
        <v>//**Other Metals Shift to Petroleum: **</v>
      </c>
      <c r="T822" s="276" t="str">
        <f t="shared" si="64"/>
        <v/>
      </c>
    </row>
    <row r="823" spans="1:20" x14ac:dyDescent="0.35">
      <c r="A823" s="276" t="s">
        <v>2198</v>
      </c>
      <c r="C823" s="190" t="s">
        <v>753</v>
      </c>
      <c r="D823" s="190" t="s">
        <v>830</v>
      </c>
      <c r="E823" s="190" t="s">
        <v>831</v>
      </c>
      <c r="F823" s="192" t="s">
        <v>2086</v>
      </c>
      <c r="G823" s="185" t="s">
        <v>814</v>
      </c>
      <c r="H823" s="182" t="s">
        <v>2134</v>
      </c>
      <c r="I823" s="185" t="s">
        <v>2120</v>
      </c>
      <c r="J823" s="43">
        <v>1353</v>
      </c>
      <c r="K823" s="185" t="s">
        <v>332</v>
      </c>
      <c r="L823" s="185"/>
      <c r="N823" s="210" t="s">
        <v>2196</v>
      </c>
      <c r="O823" s="210"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89" t="s">
        <v>2197</v>
      </c>
      <c r="Q823" s="289" t="s">
        <v>310</v>
      </c>
      <c r="R823" s="289" t="str">
        <f t="shared" si="62"/>
        <v>Other Metals Shift to Purchased Heat</v>
      </c>
      <c r="S823" s="289" t="str">
        <f t="shared" si="63"/>
        <v>//**Other Metals Shift to Purchased Heat: **</v>
      </c>
      <c r="T823" s="276" t="str">
        <f t="shared" si="64"/>
        <v/>
      </c>
    </row>
    <row r="824" spans="1:20" x14ac:dyDescent="0.35">
      <c r="A824" s="276" t="s">
        <v>2198</v>
      </c>
      <c r="C824" s="190" t="s">
        <v>753</v>
      </c>
      <c r="D824" s="190" t="s">
        <v>830</v>
      </c>
      <c r="E824" s="190" t="s">
        <v>831</v>
      </c>
      <c r="F824" s="192" t="s">
        <v>2086</v>
      </c>
      <c r="G824" s="185" t="s">
        <v>816</v>
      </c>
      <c r="H824" s="182" t="s">
        <v>2134</v>
      </c>
      <c r="I824" s="185" t="s">
        <v>2119</v>
      </c>
      <c r="J824" s="43">
        <v>1354</v>
      </c>
      <c r="K824" s="185" t="s">
        <v>332</v>
      </c>
      <c r="L824" s="185"/>
      <c r="N824" s="210" t="s">
        <v>2196</v>
      </c>
      <c r="O824" s="210"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89" t="s">
        <v>2197</v>
      </c>
      <c r="Q824" s="289" t="s">
        <v>310</v>
      </c>
      <c r="R824" s="289" t="str">
        <f t="shared" si="62"/>
        <v>Other Metals Shift to Crude Oil</v>
      </c>
      <c r="S824" s="289" t="str">
        <f t="shared" si="63"/>
        <v>//**Other Metals Shift to Crude Oil: **</v>
      </c>
      <c r="T824" s="276" t="str">
        <f t="shared" si="64"/>
        <v/>
      </c>
    </row>
    <row r="825" spans="1:20" x14ac:dyDescent="0.35">
      <c r="A825" s="276" t="s">
        <v>2198</v>
      </c>
      <c r="C825" s="190" t="s">
        <v>753</v>
      </c>
      <c r="D825" s="190" t="s">
        <v>830</v>
      </c>
      <c r="E825" s="190" t="s">
        <v>831</v>
      </c>
      <c r="F825" s="192" t="s">
        <v>2086</v>
      </c>
      <c r="G825" s="185" t="s">
        <v>818</v>
      </c>
      <c r="H825" s="182" t="s">
        <v>2134</v>
      </c>
      <c r="I825" s="185" t="s">
        <v>2118</v>
      </c>
      <c r="J825" s="43">
        <v>1355</v>
      </c>
      <c r="K825" s="185" t="s">
        <v>332</v>
      </c>
      <c r="L825" s="185"/>
      <c r="N825" s="210" t="s">
        <v>2196</v>
      </c>
      <c r="O825" s="210"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89" t="s">
        <v>2197</v>
      </c>
      <c r="Q825" s="289" t="s">
        <v>310</v>
      </c>
      <c r="R825" s="289" t="str">
        <f t="shared" si="62"/>
        <v>Other Metals Shift to Heavy or Residual Oil</v>
      </c>
      <c r="S825" s="289" t="str">
        <f t="shared" si="63"/>
        <v>//**Other Metals Shift to Heavy or Residual Oil: **</v>
      </c>
      <c r="T825" s="276" t="str">
        <f t="shared" si="64"/>
        <v/>
      </c>
    </row>
    <row r="826" spans="1:20" x14ac:dyDescent="0.35">
      <c r="A826" s="276" t="s">
        <v>2198</v>
      </c>
      <c r="C826" s="190" t="s">
        <v>753</v>
      </c>
      <c r="D826" s="190" t="s">
        <v>830</v>
      </c>
      <c r="E826" s="190" t="s">
        <v>831</v>
      </c>
      <c r="F826" s="192" t="s">
        <v>2086</v>
      </c>
      <c r="G826" s="185" t="s">
        <v>820</v>
      </c>
      <c r="H826" s="182" t="s">
        <v>2134</v>
      </c>
      <c r="I826" s="185" t="s">
        <v>2117</v>
      </c>
      <c r="J826" s="43">
        <v>1356</v>
      </c>
      <c r="K826" s="185" t="s">
        <v>332</v>
      </c>
      <c r="L826" s="185"/>
      <c r="N826" s="210" t="s">
        <v>2196</v>
      </c>
      <c r="O826" s="210"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89" t="s">
        <v>2197</v>
      </c>
      <c r="Q826" s="289" t="s">
        <v>310</v>
      </c>
      <c r="R826" s="289" t="str">
        <f t="shared" si="62"/>
        <v>Other Metals Shift to LPG Propane or Butane</v>
      </c>
      <c r="S826" s="289" t="str">
        <f t="shared" si="63"/>
        <v>//**Other Metals Shift to LPG Propane or Butane: **</v>
      </c>
      <c r="T826" s="276" t="str">
        <f t="shared" si="64"/>
        <v/>
      </c>
    </row>
    <row r="827" spans="1:20" x14ac:dyDescent="0.35">
      <c r="A827" s="276" t="s">
        <v>2198</v>
      </c>
      <c r="C827" s="190" t="s">
        <v>753</v>
      </c>
      <c r="D827" s="190" t="s">
        <v>830</v>
      </c>
      <c r="E827" s="190" t="s">
        <v>831</v>
      </c>
      <c r="F827" s="192" t="s">
        <v>2086</v>
      </c>
      <c r="G827" s="185" t="s">
        <v>822</v>
      </c>
      <c r="H827" s="182" t="s">
        <v>2134</v>
      </c>
      <c r="I827" s="185" t="s">
        <v>2115</v>
      </c>
      <c r="J827" s="43">
        <v>1357</v>
      </c>
      <c r="K827" s="185" t="s">
        <v>310</v>
      </c>
      <c r="L827" s="190" t="s">
        <v>2328</v>
      </c>
      <c r="N827" s="210" t="s">
        <v>2196</v>
      </c>
      <c r="O827" s="210"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89" t="s">
        <v>2197</v>
      </c>
      <c r="Q827" s="289" t="s">
        <v>310</v>
      </c>
      <c r="R827" s="289" t="str">
        <f t="shared" si="62"/>
        <v>Other Metals Shift to Hydrogen</v>
      </c>
      <c r="S827" s="289" t="str">
        <f t="shared" si="63"/>
        <v>//**Other Metals Shift to Hydrogen: **</v>
      </c>
      <c r="T827" s="276"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6" t="s">
        <v>2198</v>
      </c>
      <c r="C828" s="190" t="s">
        <v>753</v>
      </c>
      <c r="D828" s="190" t="s">
        <v>830</v>
      </c>
      <c r="E828" s="190" t="s">
        <v>831</v>
      </c>
      <c r="F828" s="192" t="s">
        <v>2084</v>
      </c>
      <c r="G828" s="185" t="s">
        <v>799</v>
      </c>
      <c r="H828" s="182" t="s">
        <v>2133</v>
      </c>
      <c r="I828" s="185" t="s">
        <v>2125</v>
      </c>
      <c r="J828" s="43">
        <v>1358</v>
      </c>
      <c r="K828" s="185" t="s">
        <v>310</v>
      </c>
      <c r="L828" s="190" t="s">
        <v>2328</v>
      </c>
      <c r="N828" s="210" t="s">
        <v>2196</v>
      </c>
      <c r="O828" s="210"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89" t="s">
        <v>2197</v>
      </c>
      <c r="Q828" s="289" t="s">
        <v>310</v>
      </c>
      <c r="R828" s="289" t="str">
        <f t="shared" si="62"/>
        <v>Metal Products Except Machinery and Vehicles Shift to Electricity</v>
      </c>
      <c r="S828" s="289" t="str">
        <f t="shared" si="63"/>
        <v>//**Metal Products Except Machinery and Vehicles Shift to Electricity: **</v>
      </c>
      <c r="T828" s="276"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6" t="s">
        <v>2198</v>
      </c>
      <c r="C829" s="190" t="s">
        <v>753</v>
      </c>
      <c r="D829" s="190" t="s">
        <v>830</v>
      </c>
      <c r="E829" s="190" t="s">
        <v>831</v>
      </c>
      <c r="F829" s="192" t="s">
        <v>2084</v>
      </c>
      <c r="G829" s="185" t="s">
        <v>806</v>
      </c>
      <c r="H829" s="182" t="s">
        <v>2133</v>
      </c>
      <c r="I829" s="185" t="s">
        <v>2124</v>
      </c>
      <c r="J829" s="43">
        <v>1359</v>
      </c>
      <c r="K829" s="185" t="s">
        <v>332</v>
      </c>
      <c r="L829" s="185"/>
      <c r="N829" s="210" t="s">
        <v>2196</v>
      </c>
      <c r="O829" s="210"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89" t="s">
        <v>2197</v>
      </c>
      <c r="Q829" s="289" t="s">
        <v>310</v>
      </c>
      <c r="R829" s="289" t="str">
        <f t="shared" si="62"/>
        <v>Metal Products Except Machinery and Vehicles Shift to Coal</v>
      </c>
      <c r="S829" s="289" t="str">
        <f t="shared" si="63"/>
        <v>//**Metal Products Except Machinery and Vehicles Shift to Coal: **</v>
      </c>
      <c r="T829" s="276" t="str">
        <f t="shared" si="64"/>
        <v/>
      </c>
    </row>
    <row r="830" spans="1:20" x14ac:dyDescent="0.35">
      <c r="A830" s="276" t="s">
        <v>2198</v>
      </c>
      <c r="C830" s="190" t="s">
        <v>753</v>
      </c>
      <c r="D830" s="190" t="s">
        <v>830</v>
      </c>
      <c r="E830" s="190" t="s">
        <v>831</v>
      </c>
      <c r="F830" s="192" t="s">
        <v>2084</v>
      </c>
      <c r="G830" s="185" t="s">
        <v>808</v>
      </c>
      <c r="H830" s="182" t="s">
        <v>2133</v>
      </c>
      <c r="I830" s="185" t="s">
        <v>2123</v>
      </c>
      <c r="J830" s="43">
        <v>1360</v>
      </c>
      <c r="K830" s="185" t="s">
        <v>332</v>
      </c>
      <c r="L830" s="185"/>
      <c r="N830" s="210" t="s">
        <v>2196</v>
      </c>
      <c r="O830" s="210"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89" t="s">
        <v>2197</v>
      </c>
      <c r="Q830" s="289" t="s">
        <v>310</v>
      </c>
      <c r="R830" s="289" t="str">
        <f t="shared" si="62"/>
        <v>Metal Products Except Machinery and Vehicles Shift to Natural Gas</v>
      </c>
      <c r="S830" s="289" t="str">
        <f t="shared" si="63"/>
        <v>//**Metal Products Except Machinery and Vehicles Shift to Natural Gas: **</v>
      </c>
      <c r="T830" s="276" t="str">
        <f t="shared" si="64"/>
        <v/>
      </c>
    </row>
    <row r="831" spans="1:20" x14ac:dyDescent="0.35">
      <c r="A831" s="276" t="s">
        <v>2198</v>
      </c>
      <c r="C831" s="190" t="s">
        <v>753</v>
      </c>
      <c r="D831" s="190" t="s">
        <v>830</v>
      </c>
      <c r="E831" s="190" t="s">
        <v>831</v>
      </c>
      <c r="F831" s="192" t="s">
        <v>2084</v>
      </c>
      <c r="G831" s="185" t="s">
        <v>810</v>
      </c>
      <c r="H831" s="182" t="s">
        <v>2133</v>
      </c>
      <c r="I831" s="185" t="s">
        <v>2122</v>
      </c>
      <c r="J831" s="43">
        <v>1361</v>
      </c>
      <c r="K831" s="185" t="s">
        <v>332</v>
      </c>
      <c r="L831" s="185"/>
      <c r="N831" s="210" t="s">
        <v>2196</v>
      </c>
      <c r="O831" s="210"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89" t="s">
        <v>2197</v>
      </c>
      <c r="Q831" s="289" t="s">
        <v>310</v>
      </c>
      <c r="R831" s="289" t="str">
        <f t="shared" si="62"/>
        <v>Metal Products Except Machinery and Vehicles Shift to Biomass</v>
      </c>
      <c r="S831" s="289" t="str">
        <f t="shared" si="63"/>
        <v>//**Metal Products Except Machinery and Vehicles Shift to Biomass: **</v>
      </c>
      <c r="T831" s="276" t="str">
        <f t="shared" si="64"/>
        <v/>
      </c>
    </row>
    <row r="832" spans="1:20" x14ac:dyDescent="0.35">
      <c r="A832" s="276" t="s">
        <v>2198</v>
      </c>
      <c r="C832" s="190" t="s">
        <v>753</v>
      </c>
      <c r="D832" s="190" t="s">
        <v>830</v>
      </c>
      <c r="E832" s="190" t="s">
        <v>831</v>
      </c>
      <c r="F832" s="192" t="s">
        <v>2084</v>
      </c>
      <c r="G832" s="185" t="s">
        <v>812</v>
      </c>
      <c r="H832" s="182" t="s">
        <v>2133</v>
      </c>
      <c r="I832" s="185" t="s">
        <v>2121</v>
      </c>
      <c r="J832" s="43">
        <v>1362</v>
      </c>
      <c r="K832" s="185" t="s">
        <v>332</v>
      </c>
      <c r="L832" s="185"/>
      <c r="N832" s="210" t="s">
        <v>2196</v>
      </c>
      <c r="O832" s="210"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89" t="s">
        <v>2197</v>
      </c>
      <c r="Q832" s="289" t="s">
        <v>310</v>
      </c>
      <c r="R832" s="289" t="str">
        <f t="shared" si="62"/>
        <v>Metal Products Except Machinery and Vehicles Shift to Petroleum</v>
      </c>
      <c r="S832" s="289" t="str">
        <f t="shared" si="63"/>
        <v>//**Metal Products Except Machinery and Vehicles Shift to Petroleum: **</v>
      </c>
      <c r="T832" s="276" t="str">
        <f t="shared" si="64"/>
        <v/>
      </c>
    </row>
    <row r="833" spans="1:20" x14ac:dyDescent="0.35">
      <c r="A833" s="276" t="s">
        <v>2198</v>
      </c>
      <c r="C833" s="190" t="s">
        <v>753</v>
      </c>
      <c r="D833" s="190" t="s">
        <v>830</v>
      </c>
      <c r="E833" s="190" t="s">
        <v>831</v>
      </c>
      <c r="F833" s="192" t="s">
        <v>2084</v>
      </c>
      <c r="G833" s="185" t="s">
        <v>814</v>
      </c>
      <c r="H833" s="182" t="s">
        <v>2133</v>
      </c>
      <c r="I833" s="185" t="s">
        <v>2120</v>
      </c>
      <c r="J833" s="43">
        <v>1363</v>
      </c>
      <c r="K833" s="185" t="s">
        <v>332</v>
      </c>
      <c r="L833" s="185"/>
      <c r="N833" s="210" t="s">
        <v>2196</v>
      </c>
      <c r="O833" s="210"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89" t="s">
        <v>2197</v>
      </c>
      <c r="Q833" s="289" t="s">
        <v>310</v>
      </c>
      <c r="R833" s="289" t="str">
        <f t="shared" si="62"/>
        <v>Metal Products Except Machinery and Vehicles Shift to Purchased Heat</v>
      </c>
      <c r="S833" s="289" t="str">
        <f t="shared" si="63"/>
        <v>//**Metal Products Except Machinery and Vehicles Shift to Purchased Heat: **</v>
      </c>
      <c r="T833" s="276" t="str">
        <f t="shared" si="64"/>
        <v/>
      </c>
    </row>
    <row r="834" spans="1:20" x14ac:dyDescent="0.35">
      <c r="A834" s="276" t="s">
        <v>2198</v>
      </c>
      <c r="C834" s="190" t="s">
        <v>753</v>
      </c>
      <c r="D834" s="190" t="s">
        <v>830</v>
      </c>
      <c r="E834" s="190" t="s">
        <v>831</v>
      </c>
      <c r="F834" s="192" t="s">
        <v>2084</v>
      </c>
      <c r="G834" s="185" t="s">
        <v>816</v>
      </c>
      <c r="H834" s="182" t="s">
        <v>2133</v>
      </c>
      <c r="I834" s="185" t="s">
        <v>2119</v>
      </c>
      <c r="J834" s="43">
        <v>1364</v>
      </c>
      <c r="K834" s="185" t="s">
        <v>332</v>
      </c>
      <c r="L834" s="185"/>
      <c r="N834" s="210" t="s">
        <v>2196</v>
      </c>
      <c r="O834" s="210"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89" t="s">
        <v>2197</v>
      </c>
      <c r="Q834" s="289" t="s">
        <v>310</v>
      </c>
      <c r="R834" s="289" t="str">
        <f t="shared" si="62"/>
        <v>Metal Products Except Machinery and Vehicles Shift to Crude Oil</v>
      </c>
      <c r="S834" s="289" t="str">
        <f t="shared" si="63"/>
        <v>//**Metal Products Except Machinery and Vehicles Shift to Crude Oil: **</v>
      </c>
      <c r="T834" s="276" t="str">
        <f t="shared" si="64"/>
        <v/>
      </c>
    </row>
    <row r="835" spans="1:20" x14ac:dyDescent="0.35">
      <c r="A835" s="276" t="s">
        <v>2198</v>
      </c>
      <c r="C835" s="190" t="s">
        <v>753</v>
      </c>
      <c r="D835" s="190" t="s">
        <v>830</v>
      </c>
      <c r="E835" s="190" t="s">
        <v>831</v>
      </c>
      <c r="F835" s="192" t="s">
        <v>2084</v>
      </c>
      <c r="G835" s="185" t="s">
        <v>818</v>
      </c>
      <c r="H835" s="182" t="s">
        <v>2133</v>
      </c>
      <c r="I835" s="185" t="s">
        <v>2118</v>
      </c>
      <c r="J835" s="43">
        <v>1365</v>
      </c>
      <c r="K835" s="185" t="s">
        <v>332</v>
      </c>
      <c r="L835" s="185"/>
      <c r="N835" s="210" t="s">
        <v>2196</v>
      </c>
      <c r="O835" s="210"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89" t="s">
        <v>2197</v>
      </c>
      <c r="Q835" s="289" t="s">
        <v>310</v>
      </c>
      <c r="R835" s="289" t="str">
        <f t="shared" si="62"/>
        <v>Metal Products Except Machinery and Vehicles Shift to Heavy or Residual Oil</v>
      </c>
      <c r="S835" s="289" t="str">
        <f t="shared" si="63"/>
        <v>//**Metal Products Except Machinery and Vehicles Shift to Heavy or Residual Oil: **</v>
      </c>
      <c r="T835" s="276" t="str">
        <f t="shared" si="64"/>
        <v/>
      </c>
    </row>
    <row r="836" spans="1:20" x14ac:dyDescent="0.35">
      <c r="A836" s="276" t="s">
        <v>2198</v>
      </c>
      <c r="C836" s="190" t="s">
        <v>753</v>
      </c>
      <c r="D836" s="190" t="s">
        <v>830</v>
      </c>
      <c r="E836" s="190" t="s">
        <v>831</v>
      </c>
      <c r="F836" s="192" t="s">
        <v>2084</v>
      </c>
      <c r="G836" s="185" t="s">
        <v>820</v>
      </c>
      <c r="H836" s="182" t="s">
        <v>2133</v>
      </c>
      <c r="I836" s="185" t="s">
        <v>2117</v>
      </c>
      <c r="J836" s="43">
        <v>1366</v>
      </c>
      <c r="K836" s="185" t="s">
        <v>332</v>
      </c>
      <c r="L836" s="185"/>
      <c r="N836" s="210" t="s">
        <v>2196</v>
      </c>
      <c r="O836" s="210"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89" t="s">
        <v>2197</v>
      </c>
      <c r="Q836" s="289" t="s">
        <v>310</v>
      </c>
      <c r="R836" s="289" t="str">
        <f t="shared" si="62"/>
        <v>Metal Products Except Machinery and Vehicles Shift to LPG Propane or Butane</v>
      </c>
      <c r="S836" s="289" t="str">
        <f t="shared" si="63"/>
        <v>//**Metal Products Except Machinery and Vehicles Shift to LPG Propane or Butane: **</v>
      </c>
      <c r="T836" s="276" t="str">
        <f t="shared" si="64"/>
        <v/>
      </c>
    </row>
    <row r="837" spans="1:20" x14ac:dyDescent="0.35">
      <c r="A837" s="276" t="s">
        <v>2198</v>
      </c>
      <c r="C837" s="190" t="s">
        <v>753</v>
      </c>
      <c r="D837" s="190" t="s">
        <v>830</v>
      </c>
      <c r="E837" s="190" t="s">
        <v>831</v>
      </c>
      <c r="F837" s="192" t="s">
        <v>2084</v>
      </c>
      <c r="G837" s="185" t="s">
        <v>822</v>
      </c>
      <c r="H837" s="182" t="s">
        <v>2133</v>
      </c>
      <c r="I837" s="185" t="s">
        <v>2115</v>
      </c>
      <c r="J837" s="43">
        <v>1367</v>
      </c>
      <c r="K837" s="185" t="s">
        <v>310</v>
      </c>
      <c r="L837" s="190" t="s">
        <v>2328</v>
      </c>
      <c r="N837" s="210" t="s">
        <v>2196</v>
      </c>
      <c r="O837" s="210"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89" t="s">
        <v>2197</v>
      </c>
      <c r="Q837" s="289" t="s">
        <v>310</v>
      </c>
      <c r="R837" s="289" t="str">
        <f t="shared" si="62"/>
        <v>Metal Products Except Machinery and Vehicles Shift to Hydrogen</v>
      </c>
      <c r="S837" s="289" t="str">
        <f t="shared" si="63"/>
        <v>//**Metal Products Except Machinery and Vehicles Shift to Hydrogen: **</v>
      </c>
      <c r="T837" s="276"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6" t="s">
        <v>2198</v>
      </c>
      <c r="C838" s="190" t="s">
        <v>753</v>
      </c>
      <c r="D838" s="190" t="s">
        <v>830</v>
      </c>
      <c r="E838" s="190" t="s">
        <v>831</v>
      </c>
      <c r="F838" s="192" t="s">
        <v>2082</v>
      </c>
      <c r="G838" s="185" t="s">
        <v>799</v>
      </c>
      <c r="H838" s="182" t="s">
        <v>2132</v>
      </c>
      <c r="I838" s="185" t="s">
        <v>2125</v>
      </c>
      <c r="J838" s="43">
        <v>1368</v>
      </c>
      <c r="K838" s="185" t="s">
        <v>310</v>
      </c>
      <c r="L838" s="190" t="s">
        <v>2328</v>
      </c>
      <c r="N838" s="210" t="s">
        <v>2196</v>
      </c>
      <c r="O838" s="210"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89" t="s">
        <v>2197</v>
      </c>
      <c r="Q838" s="289" t="s">
        <v>310</v>
      </c>
      <c r="R838" s="289" t="str">
        <f t="shared" si="62"/>
        <v>Computers and Electronics Shift to Electricity</v>
      </c>
      <c r="S838" s="289" t="str">
        <f t="shared" si="63"/>
        <v>//**Computers and Electronics Shift to Electricity: **</v>
      </c>
      <c r="T838" s="276"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6" t="s">
        <v>2198</v>
      </c>
      <c r="C839" s="190" t="s">
        <v>753</v>
      </c>
      <c r="D839" s="190" t="s">
        <v>830</v>
      </c>
      <c r="E839" s="190" t="s">
        <v>831</v>
      </c>
      <c r="F839" s="192" t="s">
        <v>2082</v>
      </c>
      <c r="G839" s="185" t="s">
        <v>806</v>
      </c>
      <c r="H839" s="182" t="s">
        <v>2132</v>
      </c>
      <c r="I839" s="185" t="s">
        <v>2124</v>
      </c>
      <c r="J839" s="43">
        <v>1369</v>
      </c>
      <c r="K839" s="185" t="s">
        <v>332</v>
      </c>
      <c r="L839" s="185"/>
      <c r="N839" s="210" t="s">
        <v>2196</v>
      </c>
      <c r="O839" s="210"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89" t="s">
        <v>2197</v>
      </c>
      <c r="Q839" s="289" t="s">
        <v>310</v>
      </c>
      <c r="R839" s="289" t="str">
        <f t="shared" si="62"/>
        <v>Computers and Electronics Shift to Coal</v>
      </c>
      <c r="S839" s="289" t="str">
        <f t="shared" si="63"/>
        <v>//**Computers and Electronics Shift to Coal: **</v>
      </c>
      <c r="T839" s="276" t="str">
        <f t="shared" si="64"/>
        <v/>
      </c>
    </row>
    <row r="840" spans="1:20" x14ac:dyDescent="0.35">
      <c r="A840" s="276" t="s">
        <v>2198</v>
      </c>
      <c r="C840" s="190" t="s">
        <v>753</v>
      </c>
      <c r="D840" s="190" t="s">
        <v>830</v>
      </c>
      <c r="E840" s="190" t="s">
        <v>831</v>
      </c>
      <c r="F840" s="192" t="s">
        <v>2082</v>
      </c>
      <c r="G840" s="185" t="s">
        <v>808</v>
      </c>
      <c r="H840" s="182" t="s">
        <v>2132</v>
      </c>
      <c r="I840" s="185" t="s">
        <v>2123</v>
      </c>
      <c r="J840" s="43">
        <v>1370</v>
      </c>
      <c r="K840" s="185" t="s">
        <v>332</v>
      </c>
      <c r="L840" s="185"/>
      <c r="N840" s="210" t="s">
        <v>2196</v>
      </c>
      <c r="O840" s="210"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89" t="s">
        <v>2197</v>
      </c>
      <c r="Q840" s="289" t="s">
        <v>310</v>
      </c>
      <c r="R840" s="289" t="str">
        <f t="shared" si="62"/>
        <v>Computers and Electronics Shift to Natural Gas</v>
      </c>
      <c r="S840" s="289" t="str">
        <f t="shared" si="63"/>
        <v>//**Computers and Electronics Shift to Natural Gas: **</v>
      </c>
      <c r="T840" s="276" t="str">
        <f t="shared" si="64"/>
        <v/>
      </c>
    </row>
    <row r="841" spans="1:20" x14ac:dyDescent="0.35">
      <c r="A841" s="276" t="s">
        <v>2198</v>
      </c>
      <c r="C841" s="190" t="s">
        <v>753</v>
      </c>
      <c r="D841" s="190" t="s">
        <v>830</v>
      </c>
      <c r="E841" s="190" t="s">
        <v>831</v>
      </c>
      <c r="F841" s="192" t="s">
        <v>2082</v>
      </c>
      <c r="G841" s="185" t="s">
        <v>810</v>
      </c>
      <c r="H841" s="182" t="s">
        <v>2132</v>
      </c>
      <c r="I841" s="185" t="s">
        <v>2122</v>
      </c>
      <c r="J841" s="43">
        <v>1371</v>
      </c>
      <c r="K841" s="185" t="s">
        <v>332</v>
      </c>
      <c r="L841" s="185"/>
      <c r="N841" s="210" t="s">
        <v>2196</v>
      </c>
      <c r="O841" s="210"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89" t="s">
        <v>2197</v>
      </c>
      <c r="Q841" s="289" t="s">
        <v>310</v>
      </c>
      <c r="R841" s="289" t="str">
        <f t="shared" si="62"/>
        <v>Computers and Electronics Shift to Biomass</v>
      </c>
      <c r="S841" s="289" t="str">
        <f t="shared" si="63"/>
        <v>//**Computers and Electronics Shift to Biomass: **</v>
      </c>
      <c r="T841" s="276" t="str">
        <f t="shared" si="64"/>
        <v/>
      </c>
    </row>
    <row r="842" spans="1:20" x14ac:dyDescent="0.35">
      <c r="A842" s="276" t="s">
        <v>2198</v>
      </c>
      <c r="C842" s="190" t="s">
        <v>753</v>
      </c>
      <c r="D842" s="190" t="s">
        <v>830</v>
      </c>
      <c r="E842" s="190" t="s">
        <v>831</v>
      </c>
      <c r="F842" s="192" t="s">
        <v>2082</v>
      </c>
      <c r="G842" s="185" t="s">
        <v>812</v>
      </c>
      <c r="H842" s="182" t="s">
        <v>2132</v>
      </c>
      <c r="I842" s="185" t="s">
        <v>2121</v>
      </c>
      <c r="J842" s="43">
        <v>1372</v>
      </c>
      <c r="K842" s="185" t="s">
        <v>332</v>
      </c>
      <c r="L842" s="185"/>
      <c r="N842" s="210" t="s">
        <v>2196</v>
      </c>
      <c r="O842" s="210"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89" t="s">
        <v>2197</v>
      </c>
      <c r="Q842" s="289" t="s">
        <v>310</v>
      </c>
      <c r="R842" s="289" t="str">
        <f t="shared" si="62"/>
        <v>Computers and Electronics Shift to Petroleum</v>
      </c>
      <c r="S842" s="289" t="str">
        <f t="shared" si="63"/>
        <v>//**Computers and Electronics Shift to Petroleum: **</v>
      </c>
      <c r="T842" s="276" t="str">
        <f t="shared" si="64"/>
        <v/>
      </c>
    </row>
    <row r="843" spans="1:20" x14ac:dyDescent="0.35">
      <c r="A843" s="276" t="s">
        <v>2198</v>
      </c>
      <c r="C843" s="190" t="s">
        <v>753</v>
      </c>
      <c r="D843" s="190" t="s">
        <v>830</v>
      </c>
      <c r="E843" s="190" t="s">
        <v>831</v>
      </c>
      <c r="F843" s="192" t="s">
        <v>2082</v>
      </c>
      <c r="G843" s="185" t="s">
        <v>814</v>
      </c>
      <c r="H843" s="182" t="s">
        <v>2132</v>
      </c>
      <c r="I843" s="185" t="s">
        <v>2120</v>
      </c>
      <c r="J843" s="43">
        <v>1373</v>
      </c>
      <c r="K843" s="185" t="s">
        <v>332</v>
      </c>
      <c r="L843" s="185"/>
      <c r="N843" s="210" t="s">
        <v>2196</v>
      </c>
      <c r="O843" s="210"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89" t="s">
        <v>2197</v>
      </c>
      <c r="Q843" s="289" t="s">
        <v>310</v>
      </c>
      <c r="R843" s="289" t="str">
        <f t="shared" si="62"/>
        <v>Computers and Electronics Shift to Purchased Heat</v>
      </c>
      <c r="S843" s="289" t="str">
        <f t="shared" si="63"/>
        <v>//**Computers and Electronics Shift to Purchased Heat: **</v>
      </c>
      <c r="T843" s="276" t="str">
        <f t="shared" si="64"/>
        <v/>
      </c>
    </row>
    <row r="844" spans="1:20" x14ac:dyDescent="0.35">
      <c r="A844" s="276" t="s">
        <v>2198</v>
      </c>
      <c r="C844" s="190" t="s">
        <v>753</v>
      </c>
      <c r="D844" s="190" t="s">
        <v>830</v>
      </c>
      <c r="E844" s="190" t="s">
        <v>831</v>
      </c>
      <c r="F844" s="192" t="s">
        <v>2082</v>
      </c>
      <c r="G844" s="185" t="s">
        <v>816</v>
      </c>
      <c r="H844" s="182" t="s">
        <v>2132</v>
      </c>
      <c r="I844" s="185" t="s">
        <v>2119</v>
      </c>
      <c r="J844" s="43">
        <v>1374</v>
      </c>
      <c r="K844" s="185" t="s">
        <v>332</v>
      </c>
      <c r="L844" s="185"/>
      <c r="N844" s="210" t="s">
        <v>2196</v>
      </c>
      <c r="O844" s="210"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89" t="s">
        <v>2197</v>
      </c>
      <c r="Q844" s="289" t="s">
        <v>310</v>
      </c>
      <c r="R844" s="289" t="str">
        <f t="shared" si="62"/>
        <v>Computers and Electronics Shift to Crude Oil</v>
      </c>
      <c r="S844" s="289" t="str">
        <f t="shared" si="63"/>
        <v>//**Computers and Electronics Shift to Crude Oil: **</v>
      </c>
      <c r="T844" s="276" t="str">
        <f t="shared" si="64"/>
        <v/>
      </c>
    </row>
    <row r="845" spans="1:20" x14ac:dyDescent="0.35">
      <c r="A845" s="276" t="s">
        <v>2198</v>
      </c>
      <c r="C845" s="190" t="s">
        <v>753</v>
      </c>
      <c r="D845" s="190" t="s">
        <v>830</v>
      </c>
      <c r="E845" s="190" t="s">
        <v>831</v>
      </c>
      <c r="F845" s="192" t="s">
        <v>2082</v>
      </c>
      <c r="G845" s="185" t="s">
        <v>818</v>
      </c>
      <c r="H845" s="182" t="s">
        <v>2132</v>
      </c>
      <c r="I845" s="185" t="s">
        <v>2118</v>
      </c>
      <c r="J845" s="43">
        <v>1375</v>
      </c>
      <c r="K845" s="185" t="s">
        <v>332</v>
      </c>
      <c r="L845" s="185"/>
      <c r="N845" s="210" t="s">
        <v>2196</v>
      </c>
      <c r="O845" s="210"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89" t="s">
        <v>2197</v>
      </c>
      <c r="Q845" s="289" t="s">
        <v>310</v>
      </c>
      <c r="R845" s="289" t="str">
        <f t="shared" si="62"/>
        <v>Computers and Electronics Shift to Heavy or Residual Oil</v>
      </c>
      <c r="S845" s="289" t="str">
        <f t="shared" si="63"/>
        <v>//**Computers and Electronics Shift to Heavy or Residual Oil: **</v>
      </c>
      <c r="T845" s="276" t="str">
        <f t="shared" si="64"/>
        <v/>
      </c>
    </row>
    <row r="846" spans="1:20" x14ac:dyDescent="0.35">
      <c r="A846" s="276" t="s">
        <v>2198</v>
      </c>
      <c r="C846" s="190" t="s">
        <v>753</v>
      </c>
      <c r="D846" s="190" t="s">
        <v>830</v>
      </c>
      <c r="E846" s="190" t="s">
        <v>831</v>
      </c>
      <c r="F846" s="192" t="s">
        <v>2082</v>
      </c>
      <c r="G846" s="185" t="s">
        <v>820</v>
      </c>
      <c r="H846" s="182" t="s">
        <v>2132</v>
      </c>
      <c r="I846" s="185" t="s">
        <v>2117</v>
      </c>
      <c r="J846" s="43">
        <v>1376</v>
      </c>
      <c r="K846" s="185" t="s">
        <v>332</v>
      </c>
      <c r="L846" s="185"/>
      <c r="N846" s="210" t="s">
        <v>2196</v>
      </c>
      <c r="O846" s="210"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89" t="s">
        <v>2197</v>
      </c>
      <c r="Q846" s="289" t="s">
        <v>310</v>
      </c>
      <c r="R846" s="289" t="str">
        <f t="shared" si="62"/>
        <v>Computers and Electronics Shift to LPG Propane or Butane</v>
      </c>
      <c r="S846" s="289" t="str">
        <f t="shared" si="63"/>
        <v>//**Computers and Electronics Shift to LPG Propane or Butane: **</v>
      </c>
      <c r="T846" s="276" t="str">
        <f t="shared" si="64"/>
        <v/>
      </c>
    </row>
    <row r="847" spans="1:20" x14ac:dyDescent="0.35">
      <c r="A847" s="276" t="s">
        <v>2198</v>
      </c>
      <c r="C847" s="190" t="s">
        <v>753</v>
      </c>
      <c r="D847" s="190" t="s">
        <v>830</v>
      </c>
      <c r="E847" s="190" t="s">
        <v>831</v>
      </c>
      <c r="F847" s="192" t="s">
        <v>2082</v>
      </c>
      <c r="G847" s="185" t="s">
        <v>822</v>
      </c>
      <c r="H847" s="182" t="s">
        <v>2132</v>
      </c>
      <c r="I847" s="185" t="s">
        <v>2115</v>
      </c>
      <c r="J847" s="43">
        <v>1377</v>
      </c>
      <c r="K847" s="185" t="s">
        <v>310</v>
      </c>
      <c r="L847" s="190" t="s">
        <v>2328</v>
      </c>
      <c r="N847" s="210" t="s">
        <v>2196</v>
      </c>
      <c r="O847" s="210"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89" t="s">
        <v>2197</v>
      </c>
      <c r="Q847" s="289" t="s">
        <v>310</v>
      </c>
      <c r="R847" s="289" t="str">
        <f t="shared" si="62"/>
        <v>Computers and Electronics Shift to Hydrogen</v>
      </c>
      <c r="S847" s="289" t="str">
        <f t="shared" si="63"/>
        <v>//**Computers and Electronics Shift to Hydrogen: **</v>
      </c>
      <c r="T847" s="276"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6" t="s">
        <v>2198</v>
      </c>
      <c r="C848" s="190" t="s">
        <v>753</v>
      </c>
      <c r="D848" s="190" t="s">
        <v>830</v>
      </c>
      <c r="E848" s="190" t="s">
        <v>831</v>
      </c>
      <c r="F848" s="192" t="s">
        <v>2080</v>
      </c>
      <c r="G848" s="185" t="s">
        <v>799</v>
      </c>
      <c r="H848" s="182" t="s">
        <v>2131</v>
      </c>
      <c r="I848" s="185" t="s">
        <v>2125</v>
      </c>
      <c r="J848" s="43">
        <v>1378</v>
      </c>
      <c r="K848" s="185" t="s">
        <v>310</v>
      </c>
      <c r="L848" s="190" t="s">
        <v>2328</v>
      </c>
      <c r="N848" s="210" t="s">
        <v>2196</v>
      </c>
      <c r="O848" s="210"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89" t="s">
        <v>2197</v>
      </c>
      <c r="Q848" s="289" t="s">
        <v>310</v>
      </c>
      <c r="R848" s="289" t="str">
        <f t="shared" si="62"/>
        <v>Appliances and Electrical Equipment Shift to Electricity</v>
      </c>
      <c r="S848" s="289" t="str">
        <f t="shared" si="63"/>
        <v>//**Appliances and Electrical Equipment Shift to Electricity: **</v>
      </c>
      <c r="T848" s="276"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6" t="s">
        <v>2198</v>
      </c>
      <c r="C849" s="190" t="s">
        <v>753</v>
      </c>
      <c r="D849" s="190" t="s">
        <v>830</v>
      </c>
      <c r="E849" s="190" t="s">
        <v>831</v>
      </c>
      <c r="F849" s="192" t="s">
        <v>2080</v>
      </c>
      <c r="G849" s="185" t="s">
        <v>806</v>
      </c>
      <c r="H849" s="182" t="s">
        <v>2131</v>
      </c>
      <c r="I849" s="185" t="s">
        <v>2124</v>
      </c>
      <c r="J849" s="43">
        <v>1379</v>
      </c>
      <c r="K849" s="185" t="s">
        <v>332</v>
      </c>
      <c r="L849" s="185"/>
      <c r="N849" s="210" t="s">
        <v>2196</v>
      </c>
      <c r="O849" s="210"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89" t="s">
        <v>2197</v>
      </c>
      <c r="Q849" s="289" t="s">
        <v>310</v>
      </c>
      <c r="R849" s="289" t="str">
        <f t="shared" si="62"/>
        <v>Appliances and Electrical Equipment Shift to Coal</v>
      </c>
      <c r="S849" s="289" t="str">
        <f t="shared" si="63"/>
        <v>//**Appliances and Electrical Equipment Shift to Coal: **</v>
      </c>
      <c r="T849" s="276" t="str">
        <f t="shared" si="64"/>
        <v/>
      </c>
    </row>
    <row r="850" spans="1:20" x14ac:dyDescent="0.35">
      <c r="A850" s="276" t="s">
        <v>2198</v>
      </c>
      <c r="C850" s="190" t="s">
        <v>753</v>
      </c>
      <c r="D850" s="190" t="s">
        <v>830</v>
      </c>
      <c r="E850" s="190" t="s">
        <v>831</v>
      </c>
      <c r="F850" s="192" t="s">
        <v>2080</v>
      </c>
      <c r="G850" s="185" t="s">
        <v>808</v>
      </c>
      <c r="H850" s="182" t="s">
        <v>2131</v>
      </c>
      <c r="I850" s="185" t="s">
        <v>2123</v>
      </c>
      <c r="J850" s="43">
        <v>1380</v>
      </c>
      <c r="K850" s="185" t="s">
        <v>332</v>
      </c>
      <c r="L850" s="185"/>
      <c r="N850" s="210" t="s">
        <v>2196</v>
      </c>
      <c r="O850" s="210"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89" t="s">
        <v>2197</v>
      </c>
      <c r="Q850" s="289" t="s">
        <v>310</v>
      </c>
      <c r="R850" s="289" t="str">
        <f t="shared" si="62"/>
        <v>Appliances and Electrical Equipment Shift to Natural Gas</v>
      </c>
      <c r="S850" s="289" t="str">
        <f t="shared" si="63"/>
        <v>//**Appliances and Electrical Equipment Shift to Natural Gas: **</v>
      </c>
      <c r="T850" s="276" t="str">
        <f t="shared" si="64"/>
        <v/>
      </c>
    </row>
    <row r="851" spans="1:20" x14ac:dyDescent="0.35">
      <c r="A851" s="276" t="s">
        <v>2198</v>
      </c>
      <c r="C851" s="190" t="s">
        <v>753</v>
      </c>
      <c r="D851" s="190" t="s">
        <v>830</v>
      </c>
      <c r="E851" s="190" t="s">
        <v>831</v>
      </c>
      <c r="F851" s="192" t="s">
        <v>2080</v>
      </c>
      <c r="G851" s="185" t="s">
        <v>810</v>
      </c>
      <c r="H851" s="182" t="s">
        <v>2131</v>
      </c>
      <c r="I851" s="185" t="s">
        <v>2122</v>
      </c>
      <c r="J851" s="43">
        <v>1381</v>
      </c>
      <c r="K851" s="185" t="s">
        <v>332</v>
      </c>
      <c r="L851" s="185"/>
      <c r="N851" s="210" t="s">
        <v>2196</v>
      </c>
      <c r="O851" s="210"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89" t="s">
        <v>2197</v>
      </c>
      <c r="Q851" s="289" t="s">
        <v>310</v>
      </c>
      <c r="R851" s="289" t="str">
        <f t="shared" si="62"/>
        <v>Appliances and Electrical Equipment Shift to Biomass</v>
      </c>
      <c r="S851" s="289" t="str">
        <f t="shared" si="63"/>
        <v>//**Appliances and Electrical Equipment Shift to Biomass: **</v>
      </c>
      <c r="T851" s="276" t="str">
        <f t="shared" si="64"/>
        <v/>
      </c>
    </row>
    <row r="852" spans="1:20" x14ac:dyDescent="0.35">
      <c r="A852" s="276" t="s">
        <v>2198</v>
      </c>
      <c r="C852" s="190" t="s">
        <v>753</v>
      </c>
      <c r="D852" s="190" t="s">
        <v>830</v>
      </c>
      <c r="E852" s="190" t="s">
        <v>831</v>
      </c>
      <c r="F852" s="192" t="s">
        <v>2080</v>
      </c>
      <c r="G852" s="185" t="s">
        <v>812</v>
      </c>
      <c r="H852" s="182" t="s">
        <v>2131</v>
      </c>
      <c r="I852" s="185" t="s">
        <v>2121</v>
      </c>
      <c r="J852" s="43">
        <v>1382</v>
      </c>
      <c r="K852" s="185" t="s">
        <v>332</v>
      </c>
      <c r="L852" s="185"/>
      <c r="N852" s="210" t="s">
        <v>2196</v>
      </c>
      <c r="O852" s="210"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89" t="s">
        <v>2197</v>
      </c>
      <c r="Q852" s="289" t="s">
        <v>310</v>
      </c>
      <c r="R852" s="289" t="str">
        <f t="shared" si="62"/>
        <v>Appliances and Electrical Equipment Shift to Petroleum</v>
      </c>
      <c r="S852" s="289" t="str">
        <f t="shared" si="63"/>
        <v>//**Appliances and Electrical Equipment Shift to Petroleum: **</v>
      </c>
      <c r="T852" s="276" t="str">
        <f t="shared" si="64"/>
        <v/>
      </c>
    </row>
    <row r="853" spans="1:20" x14ac:dyDescent="0.35">
      <c r="A853" s="276" t="s">
        <v>2198</v>
      </c>
      <c r="C853" s="190" t="s">
        <v>753</v>
      </c>
      <c r="D853" s="190" t="s">
        <v>830</v>
      </c>
      <c r="E853" s="190" t="s">
        <v>831</v>
      </c>
      <c r="F853" s="192" t="s">
        <v>2080</v>
      </c>
      <c r="G853" s="185" t="s">
        <v>814</v>
      </c>
      <c r="H853" s="182" t="s">
        <v>2131</v>
      </c>
      <c r="I853" s="185" t="s">
        <v>2120</v>
      </c>
      <c r="J853" s="43">
        <v>1383</v>
      </c>
      <c r="K853" s="185" t="s">
        <v>332</v>
      </c>
      <c r="L853" s="185"/>
      <c r="N853" s="210" t="s">
        <v>2196</v>
      </c>
      <c r="O853" s="210"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89" t="s">
        <v>2197</v>
      </c>
      <c r="Q853" s="289" t="s">
        <v>310</v>
      </c>
      <c r="R853" s="289" t="str">
        <f t="shared" si="62"/>
        <v>Appliances and Electrical Equipment Shift to Purchased Heat</v>
      </c>
      <c r="S853" s="289" t="str">
        <f t="shared" si="63"/>
        <v>//**Appliances and Electrical Equipment Shift to Purchased Heat: **</v>
      </c>
      <c r="T853" s="276" t="str">
        <f t="shared" si="64"/>
        <v/>
      </c>
    </row>
    <row r="854" spans="1:20" x14ac:dyDescent="0.35">
      <c r="A854" s="276" t="s">
        <v>2198</v>
      </c>
      <c r="C854" s="190" t="s">
        <v>753</v>
      </c>
      <c r="D854" s="190" t="s">
        <v>830</v>
      </c>
      <c r="E854" s="190" t="s">
        <v>831</v>
      </c>
      <c r="F854" s="192" t="s">
        <v>2080</v>
      </c>
      <c r="G854" s="185" t="s">
        <v>816</v>
      </c>
      <c r="H854" s="182" t="s">
        <v>2131</v>
      </c>
      <c r="I854" s="185" t="s">
        <v>2119</v>
      </c>
      <c r="J854" s="43">
        <v>1384</v>
      </c>
      <c r="K854" s="185" t="s">
        <v>332</v>
      </c>
      <c r="L854" s="185"/>
      <c r="N854" s="210" t="s">
        <v>2196</v>
      </c>
      <c r="O854" s="210"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89" t="s">
        <v>2197</v>
      </c>
      <c r="Q854" s="289" t="s">
        <v>310</v>
      </c>
      <c r="R854" s="289" t="str">
        <f t="shared" si="62"/>
        <v>Appliances and Electrical Equipment Shift to Crude Oil</v>
      </c>
      <c r="S854" s="289" t="str">
        <f t="shared" si="63"/>
        <v>//**Appliances and Electrical Equipment Shift to Crude Oil: **</v>
      </c>
      <c r="T854" s="276" t="str">
        <f t="shared" si="64"/>
        <v/>
      </c>
    </row>
    <row r="855" spans="1:20" x14ac:dyDescent="0.35">
      <c r="A855" s="276" t="s">
        <v>2198</v>
      </c>
      <c r="C855" s="190" t="s">
        <v>753</v>
      </c>
      <c r="D855" s="190" t="s">
        <v>830</v>
      </c>
      <c r="E855" s="190" t="s">
        <v>831</v>
      </c>
      <c r="F855" s="192" t="s">
        <v>2080</v>
      </c>
      <c r="G855" s="185" t="s">
        <v>818</v>
      </c>
      <c r="H855" s="182" t="s">
        <v>2131</v>
      </c>
      <c r="I855" s="185" t="s">
        <v>2118</v>
      </c>
      <c r="J855" s="43">
        <v>1385</v>
      </c>
      <c r="K855" s="185" t="s">
        <v>332</v>
      </c>
      <c r="L855" s="185"/>
      <c r="N855" s="210" t="s">
        <v>2196</v>
      </c>
      <c r="O855" s="210"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89" t="s">
        <v>2197</v>
      </c>
      <c r="Q855" s="289" t="s">
        <v>310</v>
      </c>
      <c r="R855" s="289" t="str">
        <f t="shared" si="62"/>
        <v>Appliances and Electrical Equipment Shift to Heavy or Residual Oil</v>
      </c>
      <c r="S855" s="289" t="str">
        <f t="shared" si="63"/>
        <v>//**Appliances and Electrical Equipment Shift to Heavy or Residual Oil: **</v>
      </c>
      <c r="T855" s="276" t="str">
        <f t="shared" si="64"/>
        <v/>
      </c>
    </row>
    <row r="856" spans="1:20" x14ac:dyDescent="0.35">
      <c r="A856" s="276" t="s">
        <v>2198</v>
      </c>
      <c r="C856" s="190" t="s">
        <v>753</v>
      </c>
      <c r="D856" s="190" t="s">
        <v>830</v>
      </c>
      <c r="E856" s="190" t="s">
        <v>831</v>
      </c>
      <c r="F856" s="192" t="s">
        <v>2080</v>
      </c>
      <c r="G856" s="185" t="s">
        <v>820</v>
      </c>
      <c r="H856" s="182" t="s">
        <v>2131</v>
      </c>
      <c r="I856" s="185" t="s">
        <v>2117</v>
      </c>
      <c r="J856" s="43">
        <v>1386</v>
      </c>
      <c r="K856" s="185" t="s">
        <v>332</v>
      </c>
      <c r="L856" s="185"/>
      <c r="N856" s="210" t="s">
        <v>2196</v>
      </c>
      <c r="O856" s="210"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89" t="s">
        <v>2197</v>
      </c>
      <c r="Q856" s="289" t="s">
        <v>310</v>
      </c>
      <c r="R856" s="289" t="str">
        <f t="shared" si="62"/>
        <v>Appliances and Electrical Equipment Shift to LPG Propane or Butane</v>
      </c>
      <c r="S856" s="289" t="str">
        <f t="shared" si="63"/>
        <v>//**Appliances and Electrical Equipment Shift to LPG Propane or Butane: **</v>
      </c>
      <c r="T856" s="276" t="str">
        <f t="shared" si="64"/>
        <v/>
      </c>
    </row>
    <row r="857" spans="1:20" x14ac:dyDescent="0.35">
      <c r="A857" s="276" t="s">
        <v>2198</v>
      </c>
      <c r="C857" s="190" t="s">
        <v>753</v>
      </c>
      <c r="D857" s="190" t="s">
        <v>830</v>
      </c>
      <c r="E857" s="190" t="s">
        <v>831</v>
      </c>
      <c r="F857" s="192" t="s">
        <v>2080</v>
      </c>
      <c r="G857" s="185" t="s">
        <v>822</v>
      </c>
      <c r="H857" s="182" t="s">
        <v>2131</v>
      </c>
      <c r="I857" s="185" t="s">
        <v>2115</v>
      </c>
      <c r="J857" s="43">
        <v>1387</v>
      </c>
      <c r="K857" s="185" t="s">
        <v>310</v>
      </c>
      <c r="L857" s="190" t="s">
        <v>2328</v>
      </c>
      <c r="N857" s="210" t="s">
        <v>2196</v>
      </c>
      <c r="O857" s="210"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89" t="s">
        <v>2197</v>
      </c>
      <c r="Q857" s="289" t="s">
        <v>310</v>
      </c>
      <c r="R857" s="289" t="str">
        <f t="shared" si="62"/>
        <v>Appliances and Electrical Equipment Shift to Hydrogen</v>
      </c>
      <c r="S857" s="289" t="str">
        <f t="shared" si="63"/>
        <v>//**Appliances and Electrical Equipment Shift to Hydrogen: **</v>
      </c>
      <c r="T857" s="276"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6" t="s">
        <v>2198</v>
      </c>
      <c r="C858" s="190" t="s">
        <v>753</v>
      </c>
      <c r="D858" s="190" t="s">
        <v>830</v>
      </c>
      <c r="E858" s="190" t="s">
        <v>831</v>
      </c>
      <c r="F858" s="192" t="s">
        <v>2078</v>
      </c>
      <c r="G858" s="185" t="s">
        <v>799</v>
      </c>
      <c r="H858" s="182" t="s">
        <v>2130</v>
      </c>
      <c r="I858" s="185" t="s">
        <v>2125</v>
      </c>
      <c r="J858" s="43">
        <v>1388</v>
      </c>
      <c r="K858" s="185" t="s">
        <v>310</v>
      </c>
      <c r="L858" s="190" t="s">
        <v>2328</v>
      </c>
      <c r="N858" s="210" t="s">
        <v>2196</v>
      </c>
      <c r="O858" s="210"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89" t="s">
        <v>2197</v>
      </c>
      <c r="Q858" s="289" t="s">
        <v>310</v>
      </c>
      <c r="R858" s="289" t="str">
        <f t="shared" si="62"/>
        <v>Other Machinery Shift to Electricity</v>
      </c>
      <c r="S858" s="289" t="str">
        <f t="shared" si="63"/>
        <v>//**Other Machinery Shift to Electricity: **</v>
      </c>
      <c r="T858" s="276"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6" t="s">
        <v>2198</v>
      </c>
      <c r="C859" s="190" t="s">
        <v>753</v>
      </c>
      <c r="D859" s="190" t="s">
        <v>830</v>
      </c>
      <c r="E859" s="190" t="s">
        <v>831</v>
      </c>
      <c r="F859" s="192" t="s">
        <v>2078</v>
      </c>
      <c r="G859" s="185" t="s">
        <v>806</v>
      </c>
      <c r="H859" s="182" t="s">
        <v>2130</v>
      </c>
      <c r="I859" s="185" t="s">
        <v>2124</v>
      </c>
      <c r="J859" s="43">
        <v>1389</v>
      </c>
      <c r="K859" s="185" t="s">
        <v>332</v>
      </c>
      <c r="L859" s="185"/>
      <c r="N859" s="210" t="s">
        <v>2196</v>
      </c>
      <c r="O859" s="210"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89" t="s">
        <v>2197</v>
      </c>
      <c r="Q859" s="289" t="s">
        <v>310</v>
      </c>
      <c r="R859" s="289" t="str">
        <f t="shared" si="62"/>
        <v>Other Machinery Shift to Coal</v>
      </c>
      <c r="S859" s="289" t="str">
        <f t="shared" si="63"/>
        <v>//**Other Machinery Shift to Coal: **</v>
      </c>
      <c r="T859" s="276" t="str">
        <f t="shared" si="64"/>
        <v/>
      </c>
    </row>
    <row r="860" spans="1:20" x14ac:dyDescent="0.35">
      <c r="A860" s="276" t="s">
        <v>2198</v>
      </c>
      <c r="C860" s="190" t="s">
        <v>753</v>
      </c>
      <c r="D860" s="190" t="s">
        <v>830</v>
      </c>
      <c r="E860" s="190" t="s">
        <v>831</v>
      </c>
      <c r="F860" s="192" t="s">
        <v>2078</v>
      </c>
      <c r="G860" s="185" t="s">
        <v>808</v>
      </c>
      <c r="H860" s="182" t="s">
        <v>2130</v>
      </c>
      <c r="I860" s="185" t="s">
        <v>2123</v>
      </c>
      <c r="J860" s="43">
        <v>1390</v>
      </c>
      <c r="K860" s="185" t="s">
        <v>332</v>
      </c>
      <c r="L860" s="185"/>
      <c r="N860" s="210" t="s">
        <v>2196</v>
      </c>
      <c r="O860" s="210"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89" t="s">
        <v>2197</v>
      </c>
      <c r="Q860" s="289" t="s">
        <v>310</v>
      </c>
      <c r="R860" s="289" t="str">
        <f t="shared" si="62"/>
        <v>Other Machinery Shift to Natural Gas</v>
      </c>
      <c r="S860" s="289" t="str">
        <f t="shared" si="63"/>
        <v>//**Other Machinery Shift to Natural Gas: **</v>
      </c>
      <c r="T860" s="276" t="str">
        <f t="shared" si="64"/>
        <v/>
      </c>
    </row>
    <row r="861" spans="1:20" x14ac:dyDescent="0.35">
      <c r="A861" s="276" t="s">
        <v>2198</v>
      </c>
      <c r="C861" s="190" t="s">
        <v>753</v>
      </c>
      <c r="D861" s="190" t="s">
        <v>830</v>
      </c>
      <c r="E861" s="190" t="s">
        <v>831</v>
      </c>
      <c r="F861" s="192" t="s">
        <v>2078</v>
      </c>
      <c r="G861" s="185" t="s">
        <v>810</v>
      </c>
      <c r="H861" s="182" t="s">
        <v>2130</v>
      </c>
      <c r="I861" s="185" t="s">
        <v>2122</v>
      </c>
      <c r="J861" s="43">
        <v>1391</v>
      </c>
      <c r="K861" s="185" t="s">
        <v>332</v>
      </c>
      <c r="L861" s="185"/>
      <c r="N861" s="210" t="s">
        <v>2196</v>
      </c>
      <c r="O861" s="210"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89" t="s">
        <v>2197</v>
      </c>
      <c r="Q861" s="289" t="s">
        <v>310</v>
      </c>
      <c r="R861" s="289" t="str">
        <f t="shared" si="62"/>
        <v>Other Machinery Shift to Biomass</v>
      </c>
      <c r="S861" s="289" t="str">
        <f t="shared" si="63"/>
        <v>//**Other Machinery Shift to Biomass: **</v>
      </c>
      <c r="T861" s="276" t="str">
        <f t="shared" si="64"/>
        <v/>
      </c>
    </row>
    <row r="862" spans="1:20" x14ac:dyDescent="0.35">
      <c r="A862" s="276" t="s">
        <v>2198</v>
      </c>
      <c r="C862" s="190" t="s">
        <v>753</v>
      </c>
      <c r="D862" s="190" t="s">
        <v>830</v>
      </c>
      <c r="E862" s="190" t="s">
        <v>831</v>
      </c>
      <c r="F862" s="192" t="s">
        <v>2078</v>
      </c>
      <c r="G862" s="185" t="s">
        <v>812</v>
      </c>
      <c r="H862" s="182" t="s">
        <v>2130</v>
      </c>
      <c r="I862" s="185" t="s">
        <v>2121</v>
      </c>
      <c r="J862" s="43">
        <v>1392</v>
      </c>
      <c r="K862" s="185" t="s">
        <v>332</v>
      </c>
      <c r="L862" s="185"/>
      <c r="N862" s="210" t="s">
        <v>2196</v>
      </c>
      <c r="O862" s="210"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89" t="s">
        <v>2197</v>
      </c>
      <c r="Q862" s="289" t="s">
        <v>310</v>
      </c>
      <c r="R862" s="289" t="str">
        <f t="shared" si="62"/>
        <v>Other Machinery Shift to Petroleum</v>
      </c>
      <c r="S862" s="289" t="str">
        <f t="shared" si="63"/>
        <v>//**Other Machinery Shift to Petroleum: **</v>
      </c>
      <c r="T862" s="276" t="str">
        <f t="shared" si="64"/>
        <v/>
      </c>
    </row>
    <row r="863" spans="1:20" x14ac:dyDescent="0.35">
      <c r="A863" s="276" t="s">
        <v>2198</v>
      </c>
      <c r="C863" s="190" t="s">
        <v>753</v>
      </c>
      <c r="D863" s="190" t="s">
        <v>830</v>
      </c>
      <c r="E863" s="190" t="s">
        <v>831</v>
      </c>
      <c r="F863" s="192" t="s">
        <v>2078</v>
      </c>
      <c r="G863" s="185" t="s">
        <v>814</v>
      </c>
      <c r="H863" s="182" t="s">
        <v>2130</v>
      </c>
      <c r="I863" s="185" t="s">
        <v>2120</v>
      </c>
      <c r="J863" s="43">
        <v>1393</v>
      </c>
      <c r="K863" s="185" t="s">
        <v>332</v>
      </c>
      <c r="L863" s="185"/>
      <c r="N863" s="210" t="s">
        <v>2196</v>
      </c>
      <c r="O863" s="210"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89" t="s">
        <v>2197</v>
      </c>
      <c r="Q863" s="289" t="s">
        <v>310</v>
      </c>
      <c r="R863" s="289" t="str">
        <f t="shared" si="62"/>
        <v>Other Machinery Shift to Purchased Heat</v>
      </c>
      <c r="S863" s="289" t="str">
        <f t="shared" si="63"/>
        <v>//**Other Machinery Shift to Purchased Heat: **</v>
      </c>
      <c r="T863" s="276" t="str">
        <f t="shared" si="64"/>
        <v/>
      </c>
    </row>
    <row r="864" spans="1:20" x14ac:dyDescent="0.35">
      <c r="A864" s="276" t="s">
        <v>2198</v>
      </c>
      <c r="C864" s="190" t="s">
        <v>753</v>
      </c>
      <c r="D864" s="190" t="s">
        <v>830</v>
      </c>
      <c r="E864" s="190" t="s">
        <v>831</v>
      </c>
      <c r="F864" s="192" t="s">
        <v>2078</v>
      </c>
      <c r="G864" s="185" t="s">
        <v>816</v>
      </c>
      <c r="H864" s="182" t="s">
        <v>2130</v>
      </c>
      <c r="I864" s="185" t="s">
        <v>2119</v>
      </c>
      <c r="J864" s="43">
        <v>1394</v>
      </c>
      <c r="K864" s="185" t="s">
        <v>332</v>
      </c>
      <c r="L864" s="185"/>
      <c r="N864" s="210" t="s">
        <v>2196</v>
      </c>
      <c r="O864" s="210"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89" t="s">
        <v>2197</v>
      </c>
      <c r="Q864" s="289" t="s">
        <v>310</v>
      </c>
      <c r="R864" s="289" t="str">
        <f t="shared" si="62"/>
        <v>Other Machinery Shift to Crude Oil</v>
      </c>
      <c r="S864" s="289" t="str">
        <f t="shared" si="63"/>
        <v>//**Other Machinery Shift to Crude Oil: **</v>
      </c>
      <c r="T864" s="276" t="str">
        <f t="shared" si="64"/>
        <v/>
      </c>
    </row>
    <row r="865" spans="1:20" x14ac:dyDescent="0.35">
      <c r="A865" s="276" t="s">
        <v>2198</v>
      </c>
      <c r="C865" s="190" t="s">
        <v>753</v>
      </c>
      <c r="D865" s="190" t="s">
        <v>830</v>
      </c>
      <c r="E865" s="190" t="s">
        <v>831</v>
      </c>
      <c r="F865" s="192" t="s">
        <v>2078</v>
      </c>
      <c r="G865" s="185" t="s">
        <v>818</v>
      </c>
      <c r="H865" s="182" t="s">
        <v>2130</v>
      </c>
      <c r="I865" s="185" t="s">
        <v>2118</v>
      </c>
      <c r="J865" s="43">
        <v>1395</v>
      </c>
      <c r="K865" s="185" t="s">
        <v>332</v>
      </c>
      <c r="L865" s="185"/>
      <c r="N865" s="210" t="s">
        <v>2196</v>
      </c>
      <c r="O865" s="210"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89" t="s">
        <v>2197</v>
      </c>
      <c r="Q865" s="289" t="s">
        <v>310</v>
      </c>
      <c r="R865" s="289" t="str">
        <f t="shared" si="62"/>
        <v>Other Machinery Shift to Heavy or Residual Oil</v>
      </c>
      <c r="S865" s="289" t="str">
        <f t="shared" si="63"/>
        <v>//**Other Machinery Shift to Heavy or Residual Oil: **</v>
      </c>
      <c r="T865" s="276" t="str">
        <f t="shared" si="64"/>
        <v/>
      </c>
    </row>
    <row r="866" spans="1:20" x14ac:dyDescent="0.35">
      <c r="A866" s="276" t="s">
        <v>2198</v>
      </c>
      <c r="C866" s="190" t="s">
        <v>753</v>
      </c>
      <c r="D866" s="190" t="s">
        <v>830</v>
      </c>
      <c r="E866" s="190" t="s">
        <v>831</v>
      </c>
      <c r="F866" s="192" t="s">
        <v>2078</v>
      </c>
      <c r="G866" s="185" t="s">
        <v>820</v>
      </c>
      <c r="H866" s="182" t="s">
        <v>2130</v>
      </c>
      <c r="I866" s="185" t="s">
        <v>2117</v>
      </c>
      <c r="J866" s="43">
        <v>1396</v>
      </c>
      <c r="K866" s="185" t="s">
        <v>332</v>
      </c>
      <c r="L866" s="185"/>
      <c r="N866" s="210" t="s">
        <v>2196</v>
      </c>
      <c r="O866" s="210"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89" t="s">
        <v>2197</v>
      </c>
      <c r="Q866" s="289" t="s">
        <v>310</v>
      </c>
      <c r="R866" s="289" t="str">
        <f t="shared" si="62"/>
        <v>Other Machinery Shift to LPG Propane or Butane</v>
      </c>
      <c r="S866" s="289" t="str">
        <f t="shared" si="63"/>
        <v>//**Other Machinery Shift to LPG Propane or Butane: **</v>
      </c>
      <c r="T866" s="276" t="str">
        <f t="shared" si="64"/>
        <v/>
      </c>
    </row>
    <row r="867" spans="1:20" x14ac:dyDescent="0.35">
      <c r="A867" s="276" t="s">
        <v>2198</v>
      </c>
      <c r="C867" s="190" t="s">
        <v>753</v>
      </c>
      <c r="D867" s="190" t="s">
        <v>830</v>
      </c>
      <c r="E867" s="190" t="s">
        <v>831</v>
      </c>
      <c r="F867" s="192" t="s">
        <v>2078</v>
      </c>
      <c r="G867" s="185" t="s">
        <v>822</v>
      </c>
      <c r="H867" s="182" t="s">
        <v>2130</v>
      </c>
      <c r="I867" s="185" t="s">
        <v>2115</v>
      </c>
      <c r="J867" s="43">
        <v>1397</v>
      </c>
      <c r="K867" s="185" t="s">
        <v>310</v>
      </c>
      <c r="L867" s="190" t="s">
        <v>2328</v>
      </c>
      <c r="N867" s="210" t="s">
        <v>2196</v>
      </c>
      <c r="O867" s="210"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89" t="s">
        <v>2197</v>
      </c>
      <c r="Q867" s="289" t="s">
        <v>310</v>
      </c>
      <c r="R867" s="289" t="str">
        <f t="shared" si="62"/>
        <v>Other Machinery Shift to Hydrogen</v>
      </c>
      <c r="S867" s="289" t="str">
        <f t="shared" si="63"/>
        <v>//**Other Machinery Shift to Hydrogen: **</v>
      </c>
      <c r="T867" s="276"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6" t="s">
        <v>2198</v>
      </c>
      <c r="C868" s="190" t="s">
        <v>753</v>
      </c>
      <c r="D868" s="190" t="s">
        <v>830</v>
      </c>
      <c r="E868" s="190" t="s">
        <v>831</v>
      </c>
      <c r="F868" s="192" t="s">
        <v>2076</v>
      </c>
      <c r="G868" s="185" t="s">
        <v>799</v>
      </c>
      <c r="H868" s="182" t="s">
        <v>2129</v>
      </c>
      <c r="I868" s="185" t="s">
        <v>2125</v>
      </c>
      <c r="J868" s="43">
        <v>1398</v>
      </c>
      <c r="K868" s="185" t="s">
        <v>310</v>
      </c>
      <c r="L868" s="190" t="s">
        <v>2328</v>
      </c>
      <c r="N868" s="210" t="s">
        <v>2196</v>
      </c>
      <c r="O868" s="210"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89" t="s">
        <v>2197</v>
      </c>
      <c r="Q868" s="289" t="s">
        <v>310</v>
      </c>
      <c r="R868" s="289" t="str">
        <f t="shared" si="62"/>
        <v>Road Vehicles Shift to Electricity</v>
      </c>
      <c r="S868" s="289" t="str">
        <f t="shared" si="63"/>
        <v>//**Road Vehicles Shift to Electricity: **</v>
      </c>
      <c r="T868" s="276"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6" t="s">
        <v>2198</v>
      </c>
      <c r="C869" s="190" t="s">
        <v>753</v>
      </c>
      <c r="D869" s="190" t="s">
        <v>830</v>
      </c>
      <c r="E869" s="190" t="s">
        <v>831</v>
      </c>
      <c r="F869" s="192" t="s">
        <v>2076</v>
      </c>
      <c r="G869" s="185" t="s">
        <v>806</v>
      </c>
      <c r="H869" s="182" t="s">
        <v>2129</v>
      </c>
      <c r="I869" s="185" t="s">
        <v>2124</v>
      </c>
      <c r="J869" s="43">
        <v>1399</v>
      </c>
      <c r="K869" s="185" t="s">
        <v>332</v>
      </c>
      <c r="L869" s="185"/>
      <c r="N869" s="210" t="s">
        <v>2196</v>
      </c>
      <c r="O869" s="210"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89" t="s">
        <v>2197</v>
      </c>
      <c r="Q869" s="289" t="s">
        <v>310</v>
      </c>
      <c r="R869" s="289" t="str">
        <f t="shared" si="62"/>
        <v>Road Vehicles Shift to Coal</v>
      </c>
      <c r="S869" s="289" t="str">
        <f t="shared" si="63"/>
        <v>//**Road Vehicles Shift to Coal: **</v>
      </c>
      <c r="T869" s="276" t="str">
        <f t="shared" si="64"/>
        <v/>
      </c>
    </row>
    <row r="870" spans="1:20" x14ac:dyDescent="0.35">
      <c r="A870" s="276" t="s">
        <v>2198</v>
      </c>
      <c r="C870" s="190" t="s">
        <v>753</v>
      </c>
      <c r="D870" s="190" t="s">
        <v>830</v>
      </c>
      <c r="E870" s="190" t="s">
        <v>831</v>
      </c>
      <c r="F870" s="192" t="s">
        <v>2076</v>
      </c>
      <c r="G870" s="185" t="s">
        <v>808</v>
      </c>
      <c r="H870" s="182" t="s">
        <v>2129</v>
      </c>
      <c r="I870" s="185" t="s">
        <v>2123</v>
      </c>
      <c r="J870" s="43">
        <v>1400</v>
      </c>
      <c r="K870" s="185" t="s">
        <v>332</v>
      </c>
      <c r="L870" s="185"/>
      <c r="N870" s="210" t="s">
        <v>2196</v>
      </c>
      <c r="O870" s="210"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89" t="s">
        <v>2197</v>
      </c>
      <c r="Q870" s="289" t="s">
        <v>310</v>
      </c>
      <c r="R870" s="289" t="str">
        <f t="shared" si="62"/>
        <v>Road Vehicles Shift to Natural Gas</v>
      </c>
      <c r="S870" s="289" t="str">
        <f t="shared" si="63"/>
        <v>//**Road Vehicles Shift to Natural Gas: **</v>
      </c>
      <c r="T870" s="276" t="str">
        <f t="shared" si="64"/>
        <v/>
      </c>
    </row>
    <row r="871" spans="1:20" x14ac:dyDescent="0.35">
      <c r="A871" s="276" t="s">
        <v>2198</v>
      </c>
      <c r="C871" s="190" t="s">
        <v>753</v>
      </c>
      <c r="D871" s="190" t="s">
        <v>830</v>
      </c>
      <c r="E871" s="190" t="s">
        <v>831</v>
      </c>
      <c r="F871" s="192" t="s">
        <v>2076</v>
      </c>
      <c r="G871" s="185" t="s">
        <v>810</v>
      </c>
      <c r="H871" s="182" t="s">
        <v>2129</v>
      </c>
      <c r="I871" s="185" t="s">
        <v>2122</v>
      </c>
      <c r="J871" s="43">
        <v>1401</v>
      </c>
      <c r="K871" s="185" t="s">
        <v>332</v>
      </c>
      <c r="L871" s="185"/>
      <c r="N871" s="210" t="s">
        <v>2196</v>
      </c>
      <c r="O871" s="210"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89" t="s">
        <v>2197</v>
      </c>
      <c r="Q871" s="289" t="s">
        <v>310</v>
      </c>
      <c r="R871" s="289" t="str">
        <f t="shared" ref="R871:R927" si="65">H871&amp;" "&amp;I871</f>
        <v>Road Vehicles Shift to Biomass</v>
      </c>
      <c r="S871" s="289" t="str">
        <f t="shared" ref="S871:S927" si="66">IF(R871="","","//**"&amp;R871&amp;": **")</f>
        <v>//**Road Vehicles Shift to Biomass: **</v>
      </c>
      <c r="T871" s="276" t="str">
        <f t="shared" ref="T871:T927" si="67">IF(K871="Yes",S871&amp;L871,"")</f>
        <v/>
      </c>
    </row>
    <row r="872" spans="1:20" x14ac:dyDescent="0.35">
      <c r="A872" s="276" t="s">
        <v>2198</v>
      </c>
      <c r="C872" s="190" t="s">
        <v>753</v>
      </c>
      <c r="D872" s="190" t="s">
        <v>830</v>
      </c>
      <c r="E872" s="190" t="s">
        <v>831</v>
      </c>
      <c r="F872" s="192" t="s">
        <v>2076</v>
      </c>
      <c r="G872" s="185" t="s">
        <v>812</v>
      </c>
      <c r="H872" s="182" t="s">
        <v>2129</v>
      </c>
      <c r="I872" s="185" t="s">
        <v>2121</v>
      </c>
      <c r="J872" s="43">
        <v>1402</v>
      </c>
      <c r="K872" s="185" t="s">
        <v>332</v>
      </c>
      <c r="L872" s="185"/>
      <c r="N872" s="210" t="s">
        <v>2196</v>
      </c>
      <c r="O872" s="210"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89" t="s">
        <v>2197</v>
      </c>
      <c r="Q872" s="289" t="s">
        <v>310</v>
      </c>
      <c r="R872" s="289" t="str">
        <f t="shared" si="65"/>
        <v>Road Vehicles Shift to Petroleum</v>
      </c>
      <c r="S872" s="289" t="str">
        <f t="shared" si="66"/>
        <v>//**Road Vehicles Shift to Petroleum: **</v>
      </c>
      <c r="T872" s="276" t="str">
        <f t="shared" si="67"/>
        <v/>
      </c>
    </row>
    <row r="873" spans="1:20" x14ac:dyDescent="0.35">
      <c r="A873" s="276" t="s">
        <v>2198</v>
      </c>
      <c r="C873" s="190" t="s">
        <v>753</v>
      </c>
      <c r="D873" s="190" t="s">
        <v>830</v>
      </c>
      <c r="E873" s="190" t="s">
        <v>831</v>
      </c>
      <c r="F873" s="192" t="s">
        <v>2076</v>
      </c>
      <c r="G873" s="185" t="s">
        <v>814</v>
      </c>
      <c r="H873" s="182" t="s">
        <v>2129</v>
      </c>
      <c r="I873" s="185" t="s">
        <v>2120</v>
      </c>
      <c r="J873" s="43">
        <v>1403</v>
      </c>
      <c r="K873" s="185" t="s">
        <v>332</v>
      </c>
      <c r="L873" s="185"/>
      <c r="N873" s="210" t="s">
        <v>2196</v>
      </c>
      <c r="O873" s="210"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89" t="s">
        <v>2197</v>
      </c>
      <c r="Q873" s="289" t="s">
        <v>310</v>
      </c>
      <c r="R873" s="289" t="str">
        <f t="shared" si="65"/>
        <v>Road Vehicles Shift to Purchased Heat</v>
      </c>
      <c r="S873" s="289" t="str">
        <f t="shared" si="66"/>
        <v>//**Road Vehicles Shift to Purchased Heat: **</v>
      </c>
      <c r="T873" s="276" t="str">
        <f t="shared" si="67"/>
        <v/>
      </c>
    </row>
    <row r="874" spans="1:20" x14ac:dyDescent="0.35">
      <c r="A874" s="276" t="s">
        <v>2198</v>
      </c>
      <c r="C874" s="190" t="s">
        <v>753</v>
      </c>
      <c r="D874" s="190" t="s">
        <v>830</v>
      </c>
      <c r="E874" s="190" t="s">
        <v>831</v>
      </c>
      <c r="F874" s="192" t="s">
        <v>2076</v>
      </c>
      <c r="G874" s="185" t="s">
        <v>816</v>
      </c>
      <c r="H874" s="182" t="s">
        <v>2129</v>
      </c>
      <c r="I874" s="185" t="s">
        <v>2119</v>
      </c>
      <c r="J874" s="43">
        <v>1404</v>
      </c>
      <c r="K874" s="185" t="s">
        <v>332</v>
      </c>
      <c r="L874" s="185"/>
      <c r="N874" s="210" t="s">
        <v>2196</v>
      </c>
      <c r="O874" s="210"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89" t="s">
        <v>2197</v>
      </c>
      <c r="Q874" s="289" t="s">
        <v>310</v>
      </c>
      <c r="R874" s="289" t="str">
        <f t="shared" si="65"/>
        <v>Road Vehicles Shift to Crude Oil</v>
      </c>
      <c r="S874" s="289" t="str">
        <f t="shared" si="66"/>
        <v>//**Road Vehicles Shift to Crude Oil: **</v>
      </c>
      <c r="T874" s="276" t="str">
        <f t="shared" si="67"/>
        <v/>
      </c>
    </row>
    <row r="875" spans="1:20" x14ac:dyDescent="0.35">
      <c r="A875" s="276" t="s">
        <v>2198</v>
      </c>
      <c r="C875" s="190" t="s">
        <v>753</v>
      </c>
      <c r="D875" s="190" t="s">
        <v>830</v>
      </c>
      <c r="E875" s="190" t="s">
        <v>831</v>
      </c>
      <c r="F875" s="192" t="s">
        <v>2076</v>
      </c>
      <c r="G875" s="185" t="s">
        <v>818</v>
      </c>
      <c r="H875" s="182" t="s">
        <v>2129</v>
      </c>
      <c r="I875" s="185" t="s">
        <v>2118</v>
      </c>
      <c r="J875" s="43">
        <v>1405</v>
      </c>
      <c r="K875" s="185" t="s">
        <v>332</v>
      </c>
      <c r="L875" s="185"/>
      <c r="N875" s="210" t="s">
        <v>2196</v>
      </c>
      <c r="O875" s="210"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89" t="s">
        <v>2197</v>
      </c>
      <c r="Q875" s="289" t="s">
        <v>310</v>
      </c>
      <c r="R875" s="289" t="str">
        <f t="shared" si="65"/>
        <v>Road Vehicles Shift to Heavy or Residual Oil</v>
      </c>
      <c r="S875" s="289" t="str">
        <f t="shared" si="66"/>
        <v>//**Road Vehicles Shift to Heavy or Residual Oil: **</v>
      </c>
      <c r="T875" s="276" t="str">
        <f t="shared" si="67"/>
        <v/>
      </c>
    </row>
    <row r="876" spans="1:20" x14ac:dyDescent="0.35">
      <c r="A876" s="276" t="s">
        <v>2198</v>
      </c>
      <c r="C876" s="190" t="s">
        <v>753</v>
      </c>
      <c r="D876" s="190" t="s">
        <v>830</v>
      </c>
      <c r="E876" s="190" t="s">
        <v>831</v>
      </c>
      <c r="F876" s="192" t="s">
        <v>2076</v>
      </c>
      <c r="G876" s="185" t="s">
        <v>820</v>
      </c>
      <c r="H876" s="182" t="s">
        <v>2129</v>
      </c>
      <c r="I876" s="185" t="s">
        <v>2117</v>
      </c>
      <c r="J876" s="43">
        <v>1406</v>
      </c>
      <c r="K876" s="185" t="s">
        <v>332</v>
      </c>
      <c r="L876" s="185"/>
      <c r="N876" s="210" t="s">
        <v>2196</v>
      </c>
      <c r="O876" s="210"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89" t="s">
        <v>2197</v>
      </c>
      <c r="Q876" s="289" t="s">
        <v>310</v>
      </c>
      <c r="R876" s="289" t="str">
        <f t="shared" si="65"/>
        <v>Road Vehicles Shift to LPG Propane or Butane</v>
      </c>
      <c r="S876" s="289" t="str">
        <f t="shared" si="66"/>
        <v>//**Road Vehicles Shift to LPG Propane or Butane: **</v>
      </c>
      <c r="T876" s="276" t="str">
        <f t="shared" si="67"/>
        <v/>
      </c>
    </row>
    <row r="877" spans="1:20" x14ac:dyDescent="0.35">
      <c r="A877" s="276" t="s">
        <v>2198</v>
      </c>
      <c r="C877" s="190" t="s">
        <v>753</v>
      </c>
      <c r="D877" s="190" t="s">
        <v>830</v>
      </c>
      <c r="E877" s="190" t="s">
        <v>831</v>
      </c>
      <c r="F877" s="192" t="s">
        <v>2076</v>
      </c>
      <c r="G877" s="185" t="s">
        <v>822</v>
      </c>
      <c r="H877" s="182" t="s">
        <v>2129</v>
      </c>
      <c r="I877" s="185" t="s">
        <v>2115</v>
      </c>
      <c r="J877" s="43">
        <v>1407</v>
      </c>
      <c r="K877" s="185" t="s">
        <v>310</v>
      </c>
      <c r="L877" s="190" t="s">
        <v>2328</v>
      </c>
      <c r="N877" s="210" t="s">
        <v>2196</v>
      </c>
      <c r="O877" s="210"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89" t="s">
        <v>2197</v>
      </c>
      <c r="Q877" s="289" t="s">
        <v>310</v>
      </c>
      <c r="R877" s="289" t="str">
        <f t="shared" si="65"/>
        <v>Road Vehicles Shift to Hydrogen</v>
      </c>
      <c r="S877" s="289" t="str">
        <f t="shared" si="66"/>
        <v>//**Road Vehicles Shift to Hydrogen: **</v>
      </c>
      <c r="T877" s="276"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6" t="s">
        <v>2198</v>
      </c>
      <c r="C878" s="190" t="s">
        <v>753</v>
      </c>
      <c r="D878" s="190" t="s">
        <v>830</v>
      </c>
      <c r="E878" s="190" t="s">
        <v>831</v>
      </c>
      <c r="F878" s="192" t="s">
        <v>2074</v>
      </c>
      <c r="G878" s="185" t="s">
        <v>799</v>
      </c>
      <c r="H878" s="182" t="s">
        <v>2128</v>
      </c>
      <c r="I878" s="185" t="s">
        <v>2125</v>
      </c>
      <c r="J878" s="43">
        <v>1408</v>
      </c>
      <c r="K878" s="185" t="s">
        <v>310</v>
      </c>
      <c r="L878" s="190" t="s">
        <v>2328</v>
      </c>
      <c r="N878" s="210" t="s">
        <v>2196</v>
      </c>
      <c r="O878" s="210"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89" t="s">
        <v>2197</v>
      </c>
      <c r="Q878" s="289" t="s">
        <v>310</v>
      </c>
      <c r="R878" s="289" t="str">
        <f t="shared" si="65"/>
        <v>Nonroad Vehicles Shift to Electricity</v>
      </c>
      <c r="S878" s="289" t="str">
        <f t="shared" si="66"/>
        <v>//**Nonroad Vehicles Shift to Electricity: **</v>
      </c>
      <c r="T878" s="276"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6" t="s">
        <v>2198</v>
      </c>
      <c r="C879" s="190" t="s">
        <v>753</v>
      </c>
      <c r="D879" s="190" t="s">
        <v>830</v>
      </c>
      <c r="E879" s="190" t="s">
        <v>831</v>
      </c>
      <c r="F879" s="192" t="s">
        <v>2074</v>
      </c>
      <c r="G879" s="185" t="s">
        <v>806</v>
      </c>
      <c r="H879" s="182" t="s">
        <v>2128</v>
      </c>
      <c r="I879" s="185" t="s">
        <v>2124</v>
      </c>
      <c r="J879" s="43">
        <v>1409</v>
      </c>
      <c r="K879" s="185" t="s">
        <v>332</v>
      </c>
      <c r="L879" s="185"/>
      <c r="N879" s="210" t="s">
        <v>2196</v>
      </c>
      <c r="O879" s="210"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89" t="s">
        <v>2197</v>
      </c>
      <c r="Q879" s="289" t="s">
        <v>310</v>
      </c>
      <c r="R879" s="289" t="str">
        <f t="shared" si="65"/>
        <v>Nonroad Vehicles Shift to Coal</v>
      </c>
      <c r="S879" s="289" t="str">
        <f t="shared" si="66"/>
        <v>//**Nonroad Vehicles Shift to Coal: **</v>
      </c>
      <c r="T879" s="276" t="str">
        <f t="shared" si="67"/>
        <v/>
      </c>
    </row>
    <row r="880" spans="1:20" x14ac:dyDescent="0.35">
      <c r="A880" s="276" t="s">
        <v>2198</v>
      </c>
      <c r="C880" s="190" t="s">
        <v>753</v>
      </c>
      <c r="D880" s="190" t="s">
        <v>830</v>
      </c>
      <c r="E880" s="190" t="s">
        <v>831</v>
      </c>
      <c r="F880" s="192" t="s">
        <v>2074</v>
      </c>
      <c r="G880" s="185" t="s">
        <v>808</v>
      </c>
      <c r="H880" s="182" t="s">
        <v>2128</v>
      </c>
      <c r="I880" s="185" t="s">
        <v>2123</v>
      </c>
      <c r="J880" s="43">
        <v>1410</v>
      </c>
      <c r="K880" s="185" t="s">
        <v>332</v>
      </c>
      <c r="L880" s="185"/>
      <c r="N880" s="210" t="s">
        <v>2196</v>
      </c>
      <c r="O880" s="210"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89" t="s">
        <v>2197</v>
      </c>
      <c r="Q880" s="289" t="s">
        <v>310</v>
      </c>
      <c r="R880" s="289" t="str">
        <f t="shared" si="65"/>
        <v>Nonroad Vehicles Shift to Natural Gas</v>
      </c>
      <c r="S880" s="289" t="str">
        <f t="shared" si="66"/>
        <v>//**Nonroad Vehicles Shift to Natural Gas: **</v>
      </c>
      <c r="T880" s="276" t="str">
        <f t="shared" si="67"/>
        <v/>
      </c>
    </row>
    <row r="881" spans="1:20" x14ac:dyDescent="0.35">
      <c r="A881" s="276" t="s">
        <v>2198</v>
      </c>
      <c r="C881" s="190" t="s">
        <v>753</v>
      </c>
      <c r="D881" s="190" t="s">
        <v>830</v>
      </c>
      <c r="E881" s="190" t="s">
        <v>831</v>
      </c>
      <c r="F881" s="192" t="s">
        <v>2074</v>
      </c>
      <c r="G881" s="185" t="s">
        <v>810</v>
      </c>
      <c r="H881" s="182" t="s">
        <v>2128</v>
      </c>
      <c r="I881" s="185" t="s">
        <v>2122</v>
      </c>
      <c r="J881" s="43">
        <v>1411</v>
      </c>
      <c r="K881" s="185" t="s">
        <v>332</v>
      </c>
      <c r="L881" s="185"/>
      <c r="N881" s="210" t="s">
        <v>2196</v>
      </c>
      <c r="O881" s="210"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89" t="s">
        <v>2197</v>
      </c>
      <c r="Q881" s="289" t="s">
        <v>310</v>
      </c>
      <c r="R881" s="289" t="str">
        <f t="shared" si="65"/>
        <v>Nonroad Vehicles Shift to Biomass</v>
      </c>
      <c r="S881" s="289" t="str">
        <f t="shared" si="66"/>
        <v>//**Nonroad Vehicles Shift to Biomass: **</v>
      </c>
      <c r="T881" s="276" t="str">
        <f t="shared" si="67"/>
        <v/>
      </c>
    </row>
    <row r="882" spans="1:20" x14ac:dyDescent="0.35">
      <c r="A882" s="276" t="s">
        <v>2198</v>
      </c>
      <c r="C882" s="190" t="s">
        <v>753</v>
      </c>
      <c r="D882" s="190" t="s">
        <v>830</v>
      </c>
      <c r="E882" s="190" t="s">
        <v>831</v>
      </c>
      <c r="F882" s="192" t="s">
        <v>2074</v>
      </c>
      <c r="G882" s="185" t="s">
        <v>812</v>
      </c>
      <c r="H882" s="182" t="s">
        <v>2128</v>
      </c>
      <c r="I882" s="185" t="s">
        <v>2121</v>
      </c>
      <c r="J882" s="43">
        <v>1412</v>
      </c>
      <c r="K882" s="185" t="s">
        <v>332</v>
      </c>
      <c r="L882" s="185"/>
      <c r="N882" s="210" t="s">
        <v>2196</v>
      </c>
      <c r="O882" s="210"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89" t="s">
        <v>2197</v>
      </c>
      <c r="Q882" s="289" t="s">
        <v>310</v>
      </c>
      <c r="R882" s="289" t="str">
        <f t="shared" si="65"/>
        <v>Nonroad Vehicles Shift to Petroleum</v>
      </c>
      <c r="S882" s="289" t="str">
        <f t="shared" si="66"/>
        <v>//**Nonroad Vehicles Shift to Petroleum: **</v>
      </c>
      <c r="T882" s="276" t="str">
        <f t="shared" si="67"/>
        <v/>
      </c>
    </row>
    <row r="883" spans="1:20" x14ac:dyDescent="0.35">
      <c r="A883" s="276" t="s">
        <v>2198</v>
      </c>
      <c r="C883" s="190" t="s">
        <v>753</v>
      </c>
      <c r="D883" s="190" t="s">
        <v>830</v>
      </c>
      <c r="E883" s="190" t="s">
        <v>831</v>
      </c>
      <c r="F883" s="192" t="s">
        <v>2074</v>
      </c>
      <c r="G883" s="185" t="s">
        <v>814</v>
      </c>
      <c r="H883" s="182" t="s">
        <v>2128</v>
      </c>
      <c r="I883" s="185" t="s">
        <v>2120</v>
      </c>
      <c r="J883" s="43">
        <v>1413</v>
      </c>
      <c r="K883" s="185" t="s">
        <v>332</v>
      </c>
      <c r="L883" s="185"/>
      <c r="N883" s="210" t="s">
        <v>2196</v>
      </c>
      <c r="O883" s="210"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89" t="s">
        <v>2197</v>
      </c>
      <c r="Q883" s="289" t="s">
        <v>310</v>
      </c>
      <c r="R883" s="289" t="str">
        <f t="shared" si="65"/>
        <v>Nonroad Vehicles Shift to Purchased Heat</v>
      </c>
      <c r="S883" s="289" t="str">
        <f t="shared" si="66"/>
        <v>//**Nonroad Vehicles Shift to Purchased Heat: **</v>
      </c>
      <c r="T883" s="276" t="str">
        <f t="shared" si="67"/>
        <v/>
      </c>
    </row>
    <row r="884" spans="1:20" x14ac:dyDescent="0.35">
      <c r="A884" s="276" t="s">
        <v>2198</v>
      </c>
      <c r="C884" s="190" t="s">
        <v>753</v>
      </c>
      <c r="D884" s="190" t="s">
        <v>830</v>
      </c>
      <c r="E884" s="190" t="s">
        <v>831</v>
      </c>
      <c r="F884" s="192" t="s">
        <v>2074</v>
      </c>
      <c r="G884" s="185" t="s">
        <v>816</v>
      </c>
      <c r="H884" s="182" t="s">
        <v>2128</v>
      </c>
      <c r="I884" s="185" t="s">
        <v>2119</v>
      </c>
      <c r="J884" s="43">
        <v>1414</v>
      </c>
      <c r="K884" s="185" t="s">
        <v>332</v>
      </c>
      <c r="L884" s="185"/>
      <c r="N884" s="210" t="s">
        <v>2196</v>
      </c>
      <c r="O884" s="210"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89" t="s">
        <v>2197</v>
      </c>
      <c r="Q884" s="289" t="s">
        <v>310</v>
      </c>
      <c r="R884" s="289" t="str">
        <f t="shared" si="65"/>
        <v>Nonroad Vehicles Shift to Crude Oil</v>
      </c>
      <c r="S884" s="289" t="str">
        <f t="shared" si="66"/>
        <v>//**Nonroad Vehicles Shift to Crude Oil: **</v>
      </c>
      <c r="T884" s="276" t="str">
        <f t="shared" si="67"/>
        <v/>
      </c>
    </row>
    <row r="885" spans="1:20" x14ac:dyDescent="0.35">
      <c r="A885" s="276" t="s">
        <v>2198</v>
      </c>
      <c r="C885" s="190" t="s">
        <v>753</v>
      </c>
      <c r="D885" s="190" t="s">
        <v>830</v>
      </c>
      <c r="E885" s="190" t="s">
        <v>831</v>
      </c>
      <c r="F885" s="192" t="s">
        <v>2074</v>
      </c>
      <c r="G885" s="185" t="s">
        <v>818</v>
      </c>
      <c r="H885" s="182" t="s">
        <v>2128</v>
      </c>
      <c r="I885" s="185" t="s">
        <v>2118</v>
      </c>
      <c r="J885" s="43">
        <v>1415</v>
      </c>
      <c r="K885" s="185" t="s">
        <v>332</v>
      </c>
      <c r="L885" s="185"/>
      <c r="N885" s="210" t="s">
        <v>2196</v>
      </c>
      <c r="O885" s="210"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89" t="s">
        <v>2197</v>
      </c>
      <c r="Q885" s="289" t="s">
        <v>310</v>
      </c>
      <c r="R885" s="289" t="str">
        <f t="shared" si="65"/>
        <v>Nonroad Vehicles Shift to Heavy or Residual Oil</v>
      </c>
      <c r="S885" s="289" t="str">
        <f t="shared" si="66"/>
        <v>//**Nonroad Vehicles Shift to Heavy or Residual Oil: **</v>
      </c>
      <c r="T885" s="276" t="str">
        <f t="shared" si="67"/>
        <v/>
      </c>
    </row>
    <row r="886" spans="1:20" x14ac:dyDescent="0.35">
      <c r="A886" s="276" t="s">
        <v>2198</v>
      </c>
      <c r="C886" s="190" t="s">
        <v>753</v>
      </c>
      <c r="D886" s="190" t="s">
        <v>830</v>
      </c>
      <c r="E886" s="190" t="s">
        <v>831</v>
      </c>
      <c r="F886" s="192" t="s">
        <v>2074</v>
      </c>
      <c r="G886" s="185" t="s">
        <v>820</v>
      </c>
      <c r="H886" s="182" t="s">
        <v>2128</v>
      </c>
      <c r="I886" s="185" t="s">
        <v>2117</v>
      </c>
      <c r="J886" s="43">
        <v>1416</v>
      </c>
      <c r="K886" s="185" t="s">
        <v>332</v>
      </c>
      <c r="L886" s="185"/>
      <c r="N886" s="210" t="s">
        <v>2196</v>
      </c>
      <c r="O886" s="210"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89" t="s">
        <v>2197</v>
      </c>
      <c r="Q886" s="289" t="s">
        <v>310</v>
      </c>
      <c r="R886" s="289" t="str">
        <f t="shared" si="65"/>
        <v>Nonroad Vehicles Shift to LPG Propane or Butane</v>
      </c>
      <c r="S886" s="289" t="str">
        <f t="shared" si="66"/>
        <v>//**Nonroad Vehicles Shift to LPG Propane or Butane: **</v>
      </c>
      <c r="T886" s="276" t="str">
        <f t="shared" si="67"/>
        <v/>
      </c>
    </row>
    <row r="887" spans="1:20" x14ac:dyDescent="0.35">
      <c r="A887" s="276" t="s">
        <v>2198</v>
      </c>
      <c r="C887" s="190" t="s">
        <v>753</v>
      </c>
      <c r="D887" s="190" t="s">
        <v>830</v>
      </c>
      <c r="E887" s="190" t="s">
        <v>831</v>
      </c>
      <c r="F887" s="192" t="s">
        <v>2074</v>
      </c>
      <c r="G887" s="185" t="s">
        <v>822</v>
      </c>
      <c r="H887" s="182" t="s">
        <v>2128</v>
      </c>
      <c r="I887" s="185" t="s">
        <v>2115</v>
      </c>
      <c r="J887" s="43">
        <v>1417</v>
      </c>
      <c r="K887" s="185" t="s">
        <v>310</v>
      </c>
      <c r="L887" s="190" t="s">
        <v>2328</v>
      </c>
      <c r="N887" s="210" t="s">
        <v>2196</v>
      </c>
      <c r="O887" s="210"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89" t="s">
        <v>2197</v>
      </c>
      <c r="Q887" s="289" t="s">
        <v>310</v>
      </c>
      <c r="R887" s="289" t="str">
        <f t="shared" si="65"/>
        <v>Nonroad Vehicles Shift to Hydrogen</v>
      </c>
      <c r="S887" s="289" t="str">
        <f t="shared" si="66"/>
        <v>//**Nonroad Vehicles Shift to Hydrogen: **</v>
      </c>
      <c r="T887" s="276"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6" t="s">
        <v>2198</v>
      </c>
      <c r="C888" s="190" t="s">
        <v>753</v>
      </c>
      <c r="D888" s="190" t="s">
        <v>830</v>
      </c>
      <c r="E888" s="190" t="s">
        <v>831</v>
      </c>
      <c r="F888" s="192" t="s">
        <v>2072</v>
      </c>
      <c r="G888" s="185" t="s">
        <v>799</v>
      </c>
      <c r="H888" s="182" t="s">
        <v>2127</v>
      </c>
      <c r="I888" s="185" t="s">
        <v>2125</v>
      </c>
      <c r="J888" s="43">
        <v>1418</v>
      </c>
      <c r="K888" s="185" t="s">
        <v>310</v>
      </c>
      <c r="L888" s="190" t="s">
        <v>2328</v>
      </c>
      <c r="N888" s="210" t="s">
        <v>2196</v>
      </c>
      <c r="O888" s="210"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89" t="s">
        <v>2197</v>
      </c>
      <c r="Q888" s="289" t="s">
        <v>310</v>
      </c>
      <c r="R888" s="289" t="str">
        <f t="shared" si="65"/>
        <v>Other Manufacturing Shift to Electricity</v>
      </c>
      <c r="S888" s="289" t="str">
        <f t="shared" si="66"/>
        <v>//**Other Manufacturing Shift to Electricity: **</v>
      </c>
      <c r="T888" s="276"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6" t="s">
        <v>2198</v>
      </c>
      <c r="C889" s="190" t="s">
        <v>753</v>
      </c>
      <c r="D889" s="190" t="s">
        <v>830</v>
      </c>
      <c r="E889" s="190" t="s">
        <v>831</v>
      </c>
      <c r="F889" s="192" t="s">
        <v>2072</v>
      </c>
      <c r="G889" s="185" t="s">
        <v>806</v>
      </c>
      <c r="H889" s="182" t="s">
        <v>2127</v>
      </c>
      <c r="I889" s="185" t="s">
        <v>2124</v>
      </c>
      <c r="J889" s="43">
        <v>1419</v>
      </c>
      <c r="K889" s="185" t="s">
        <v>332</v>
      </c>
      <c r="L889" s="185"/>
      <c r="N889" s="210" t="s">
        <v>2196</v>
      </c>
      <c r="O889" s="210"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89" t="s">
        <v>2197</v>
      </c>
      <c r="Q889" s="289" t="s">
        <v>310</v>
      </c>
      <c r="R889" s="289" t="str">
        <f t="shared" si="65"/>
        <v>Other Manufacturing Shift to Coal</v>
      </c>
      <c r="S889" s="289" t="str">
        <f t="shared" si="66"/>
        <v>//**Other Manufacturing Shift to Coal: **</v>
      </c>
      <c r="T889" s="276" t="str">
        <f t="shared" si="67"/>
        <v/>
      </c>
    </row>
    <row r="890" spans="1:20" x14ac:dyDescent="0.35">
      <c r="A890" s="276" t="s">
        <v>2198</v>
      </c>
      <c r="C890" s="190" t="s">
        <v>753</v>
      </c>
      <c r="D890" s="190" t="s">
        <v>830</v>
      </c>
      <c r="E890" s="190" t="s">
        <v>831</v>
      </c>
      <c r="F890" s="192" t="s">
        <v>2072</v>
      </c>
      <c r="G890" s="185" t="s">
        <v>808</v>
      </c>
      <c r="H890" s="182" t="s">
        <v>2127</v>
      </c>
      <c r="I890" s="185" t="s">
        <v>2123</v>
      </c>
      <c r="J890" s="43">
        <v>1420</v>
      </c>
      <c r="K890" s="185" t="s">
        <v>332</v>
      </c>
      <c r="L890" s="185"/>
      <c r="N890" s="210" t="s">
        <v>2196</v>
      </c>
      <c r="O890" s="210"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89" t="s">
        <v>2197</v>
      </c>
      <c r="Q890" s="289" t="s">
        <v>310</v>
      </c>
      <c r="R890" s="289" t="str">
        <f t="shared" si="65"/>
        <v>Other Manufacturing Shift to Natural Gas</v>
      </c>
      <c r="S890" s="289" t="str">
        <f t="shared" si="66"/>
        <v>//**Other Manufacturing Shift to Natural Gas: **</v>
      </c>
      <c r="T890" s="276" t="str">
        <f t="shared" si="67"/>
        <v/>
      </c>
    </row>
    <row r="891" spans="1:20" x14ac:dyDescent="0.35">
      <c r="A891" s="276" t="s">
        <v>2198</v>
      </c>
      <c r="C891" s="190" t="s">
        <v>753</v>
      </c>
      <c r="D891" s="190" t="s">
        <v>830</v>
      </c>
      <c r="E891" s="190" t="s">
        <v>831</v>
      </c>
      <c r="F891" s="192" t="s">
        <v>2072</v>
      </c>
      <c r="G891" s="185" t="s">
        <v>810</v>
      </c>
      <c r="H891" s="182" t="s">
        <v>2127</v>
      </c>
      <c r="I891" s="185" t="s">
        <v>2122</v>
      </c>
      <c r="J891" s="43">
        <v>1421</v>
      </c>
      <c r="K891" s="185" t="s">
        <v>332</v>
      </c>
      <c r="L891" s="185"/>
      <c r="N891" s="210" t="s">
        <v>2196</v>
      </c>
      <c r="O891" s="210"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89" t="s">
        <v>2197</v>
      </c>
      <c r="Q891" s="289" t="s">
        <v>310</v>
      </c>
      <c r="R891" s="289" t="str">
        <f t="shared" si="65"/>
        <v>Other Manufacturing Shift to Biomass</v>
      </c>
      <c r="S891" s="289" t="str">
        <f t="shared" si="66"/>
        <v>//**Other Manufacturing Shift to Biomass: **</v>
      </c>
      <c r="T891" s="276" t="str">
        <f t="shared" si="67"/>
        <v/>
      </c>
    </row>
    <row r="892" spans="1:20" x14ac:dyDescent="0.35">
      <c r="A892" s="276" t="s">
        <v>2198</v>
      </c>
      <c r="C892" s="190" t="s">
        <v>753</v>
      </c>
      <c r="D892" s="190" t="s">
        <v>830</v>
      </c>
      <c r="E892" s="190" t="s">
        <v>831</v>
      </c>
      <c r="F892" s="192" t="s">
        <v>2072</v>
      </c>
      <c r="G892" s="185" t="s">
        <v>812</v>
      </c>
      <c r="H892" s="182" t="s">
        <v>2127</v>
      </c>
      <c r="I892" s="185" t="s">
        <v>2121</v>
      </c>
      <c r="J892" s="43">
        <v>1422</v>
      </c>
      <c r="K892" s="185" t="s">
        <v>332</v>
      </c>
      <c r="L892" s="185"/>
      <c r="N892" s="210" t="s">
        <v>2196</v>
      </c>
      <c r="O892" s="210"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89" t="s">
        <v>2197</v>
      </c>
      <c r="Q892" s="289" t="s">
        <v>310</v>
      </c>
      <c r="R892" s="289" t="str">
        <f t="shared" si="65"/>
        <v>Other Manufacturing Shift to Petroleum</v>
      </c>
      <c r="S892" s="289" t="str">
        <f t="shared" si="66"/>
        <v>//**Other Manufacturing Shift to Petroleum: **</v>
      </c>
      <c r="T892" s="276" t="str">
        <f t="shared" si="67"/>
        <v/>
      </c>
    </row>
    <row r="893" spans="1:20" x14ac:dyDescent="0.35">
      <c r="A893" s="276" t="s">
        <v>2198</v>
      </c>
      <c r="C893" s="190" t="s">
        <v>753</v>
      </c>
      <c r="D893" s="190" t="s">
        <v>830</v>
      </c>
      <c r="E893" s="190" t="s">
        <v>831</v>
      </c>
      <c r="F893" s="192" t="s">
        <v>2072</v>
      </c>
      <c r="G893" s="185" t="s">
        <v>814</v>
      </c>
      <c r="H893" s="182" t="s">
        <v>2127</v>
      </c>
      <c r="I893" s="185" t="s">
        <v>2120</v>
      </c>
      <c r="J893" s="43">
        <v>1423</v>
      </c>
      <c r="K893" s="185" t="s">
        <v>332</v>
      </c>
      <c r="L893" s="185"/>
      <c r="N893" s="210" t="s">
        <v>2196</v>
      </c>
      <c r="O893" s="210"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89" t="s">
        <v>2197</v>
      </c>
      <c r="Q893" s="289" t="s">
        <v>310</v>
      </c>
      <c r="R893" s="289" t="str">
        <f t="shared" si="65"/>
        <v>Other Manufacturing Shift to Purchased Heat</v>
      </c>
      <c r="S893" s="289" t="str">
        <f t="shared" si="66"/>
        <v>//**Other Manufacturing Shift to Purchased Heat: **</v>
      </c>
      <c r="T893" s="276" t="str">
        <f t="shared" si="67"/>
        <v/>
      </c>
    </row>
    <row r="894" spans="1:20" x14ac:dyDescent="0.35">
      <c r="A894" s="276" t="s">
        <v>2198</v>
      </c>
      <c r="C894" s="190" t="s">
        <v>753</v>
      </c>
      <c r="D894" s="190" t="s">
        <v>830</v>
      </c>
      <c r="E894" s="190" t="s">
        <v>831</v>
      </c>
      <c r="F894" s="192" t="s">
        <v>2072</v>
      </c>
      <c r="G894" s="185" t="s">
        <v>816</v>
      </c>
      <c r="H894" s="182" t="s">
        <v>2127</v>
      </c>
      <c r="I894" s="185" t="s">
        <v>2119</v>
      </c>
      <c r="J894" s="43">
        <v>1424</v>
      </c>
      <c r="K894" s="185" t="s">
        <v>332</v>
      </c>
      <c r="L894" s="185"/>
      <c r="N894" s="210" t="s">
        <v>2196</v>
      </c>
      <c r="O894" s="210"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89" t="s">
        <v>2197</v>
      </c>
      <c r="Q894" s="289" t="s">
        <v>310</v>
      </c>
      <c r="R894" s="289" t="str">
        <f t="shared" si="65"/>
        <v>Other Manufacturing Shift to Crude Oil</v>
      </c>
      <c r="S894" s="289" t="str">
        <f t="shared" si="66"/>
        <v>//**Other Manufacturing Shift to Crude Oil: **</v>
      </c>
      <c r="T894" s="276" t="str">
        <f t="shared" si="67"/>
        <v/>
      </c>
    </row>
    <row r="895" spans="1:20" x14ac:dyDescent="0.35">
      <c r="A895" s="276" t="s">
        <v>2198</v>
      </c>
      <c r="C895" s="190" t="s">
        <v>753</v>
      </c>
      <c r="D895" s="190" t="s">
        <v>830</v>
      </c>
      <c r="E895" s="190" t="s">
        <v>831</v>
      </c>
      <c r="F895" s="192" t="s">
        <v>2072</v>
      </c>
      <c r="G895" s="185" t="s">
        <v>818</v>
      </c>
      <c r="H895" s="182" t="s">
        <v>2127</v>
      </c>
      <c r="I895" s="185" t="s">
        <v>2118</v>
      </c>
      <c r="J895" s="43">
        <v>1425</v>
      </c>
      <c r="K895" s="185" t="s">
        <v>332</v>
      </c>
      <c r="L895" s="185"/>
      <c r="N895" s="210" t="s">
        <v>2196</v>
      </c>
      <c r="O895" s="210"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89" t="s">
        <v>2197</v>
      </c>
      <c r="Q895" s="289" t="s">
        <v>310</v>
      </c>
      <c r="R895" s="289" t="str">
        <f t="shared" si="65"/>
        <v>Other Manufacturing Shift to Heavy or Residual Oil</v>
      </c>
      <c r="S895" s="289" t="str">
        <f t="shared" si="66"/>
        <v>//**Other Manufacturing Shift to Heavy or Residual Oil: **</v>
      </c>
      <c r="T895" s="276" t="str">
        <f t="shared" si="67"/>
        <v/>
      </c>
    </row>
    <row r="896" spans="1:20" x14ac:dyDescent="0.35">
      <c r="A896" s="276" t="s">
        <v>2198</v>
      </c>
      <c r="C896" s="190" t="s">
        <v>753</v>
      </c>
      <c r="D896" s="190" t="s">
        <v>830</v>
      </c>
      <c r="E896" s="190" t="s">
        <v>831</v>
      </c>
      <c r="F896" s="192" t="s">
        <v>2072</v>
      </c>
      <c r="G896" s="185" t="s">
        <v>820</v>
      </c>
      <c r="H896" s="182" t="s">
        <v>2127</v>
      </c>
      <c r="I896" s="185" t="s">
        <v>2117</v>
      </c>
      <c r="J896" s="43">
        <v>1426</v>
      </c>
      <c r="K896" s="185" t="s">
        <v>332</v>
      </c>
      <c r="L896" s="185"/>
      <c r="N896" s="210" t="s">
        <v>2196</v>
      </c>
      <c r="O896" s="210"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89" t="s">
        <v>2197</v>
      </c>
      <c r="Q896" s="289" t="s">
        <v>310</v>
      </c>
      <c r="R896" s="289" t="str">
        <f t="shared" si="65"/>
        <v>Other Manufacturing Shift to LPG Propane or Butane</v>
      </c>
      <c r="S896" s="289" t="str">
        <f t="shared" si="66"/>
        <v>//**Other Manufacturing Shift to LPG Propane or Butane: **</v>
      </c>
      <c r="T896" s="276" t="str">
        <f t="shared" si="67"/>
        <v/>
      </c>
    </row>
    <row r="897" spans="1:20" x14ac:dyDescent="0.35">
      <c r="A897" s="276" t="s">
        <v>2198</v>
      </c>
      <c r="C897" s="190" t="s">
        <v>753</v>
      </c>
      <c r="D897" s="190" t="s">
        <v>830</v>
      </c>
      <c r="E897" s="190" t="s">
        <v>831</v>
      </c>
      <c r="F897" s="192" t="s">
        <v>2072</v>
      </c>
      <c r="G897" s="185" t="s">
        <v>822</v>
      </c>
      <c r="H897" s="182" t="s">
        <v>2127</v>
      </c>
      <c r="I897" s="185" t="s">
        <v>2115</v>
      </c>
      <c r="J897" s="43">
        <v>1427</v>
      </c>
      <c r="K897" s="185" t="s">
        <v>310</v>
      </c>
      <c r="L897" s="190" t="s">
        <v>2328</v>
      </c>
      <c r="N897" s="210" t="s">
        <v>2196</v>
      </c>
      <c r="O897" s="210"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89" t="s">
        <v>2197</v>
      </c>
      <c r="Q897" s="289" t="s">
        <v>310</v>
      </c>
      <c r="R897" s="289" t="str">
        <f t="shared" si="65"/>
        <v>Other Manufacturing Shift to Hydrogen</v>
      </c>
      <c r="S897" s="289" t="str">
        <f t="shared" si="66"/>
        <v>//**Other Manufacturing Shift to Hydrogen: **</v>
      </c>
      <c r="T897" s="276"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6" t="s">
        <v>2198</v>
      </c>
      <c r="C898" s="190" t="s">
        <v>753</v>
      </c>
      <c r="D898" s="190" t="s">
        <v>830</v>
      </c>
      <c r="E898" s="190" t="s">
        <v>831</v>
      </c>
      <c r="F898" s="192" t="s">
        <v>2070</v>
      </c>
      <c r="G898" s="185" t="s">
        <v>799</v>
      </c>
      <c r="H898" s="182" t="s">
        <v>2113</v>
      </c>
      <c r="I898" s="185" t="s">
        <v>2125</v>
      </c>
      <c r="J898" s="43">
        <v>1428</v>
      </c>
      <c r="K898" s="185" t="s">
        <v>310</v>
      </c>
      <c r="L898" s="190" t="s">
        <v>2328</v>
      </c>
      <c r="N898" s="210" t="s">
        <v>2196</v>
      </c>
      <c r="O898" s="210"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89" t="s">
        <v>2197</v>
      </c>
      <c r="Q898" s="289" t="s">
        <v>310</v>
      </c>
      <c r="R898" s="289" t="str">
        <f t="shared" si="65"/>
        <v>Energy Pipelines and Gas Processing Shift to Electricity</v>
      </c>
      <c r="S898" s="289" t="str">
        <f t="shared" si="66"/>
        <v>//**Energy Pipelines and Gas Processing Shift to Electricity: **</v>
      </c>
      <c r="T898" s="276"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6" t="s">
        <v>2198</v>
      </c>
      <c r="C899" s="190" t="s">
        <v>753</v>
      </c>
      <c r="D899" s="190" t="s">
        <v>830</v>
      </c>
      <c r="E899" s="190" t="s">
        <v>831</v>
      </c>
      <c r="F899" s="192" t="s">
        <v>2070</v>
      </c>
      <c r="G899" s="185" t="s">
        <v>806</v>
      </c>
      <c r="H899" s="182" t="s">
        <v>2113</v>
      </c>
      <c r="I899" s="185" t="s">
        <v>2124</v>
      </c>
      <c r="J899" s="43">
        <v>1429</v>
      </c>
      <c r="K899" s="185" t="s">
        <v>332</v>
      </c>
      <c r="L899" s="185"/>
      <c r="N899" s="210" t="s">
        <v>2196</v>
      </c>
      <c r="O899" s="210"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89" t="s">
        <v>2197</v>
      </c>
      <c r="Q899" s="289" t="s">
        <v>310</v>
      </c>
      <c r="R899" s="289" t="str">
        <f t="shared" si="65"/>
        <v>Energy Pipelines and Gas Processing Shift to Coal</v>
      </c>
      <c r="S899" s="289" t="str">
        <f t="shared" si="66"/>
        <v>//**Energy Pipelines and Gas Processing Shift to Coal: **</v>
      </c>
      <c r="T899" s="276" t="str">
        <f t="shared" si="67"/>
        <v/>
      </c>
    </row>
    <row r="900" spans="1:20" x14ac:dyDescent="0.35">
      <c r="A900" s="276" t="s">
        <v>2198</v>
      </c>
      <c r="C900" s="190" t="s">
        <v>753</v>
      </c>
      <c r="D900" s="190" t="s">
        <v>830</v>
      </c>
      <c r="E900" s="190" t="s">
        <v>831</v>
      </c>
      <c r="F900" s="192" t="s">
        <v>2070</v>
      </c>
      <c r="G900" s="185" t="s">
        <v>808</v>
      </c>
      <c r="H900" s="182" t="s">
        <v>2113</v>
      </c>
      <c r="I900" s="185" t="s">
        <v>2123</v>
      </c>
      <c r="J900" s="43">
        <v>1430</v>
      </c>
      <c r="K900" s="185" t="s">
        <v>332</v>
      </c>
      <c r="L900" s="185"/>
      <c r="N900" s="210" t="s">
        <v>2196</v>
      </c>
      <c r="O900" s="210"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89" t="s">
        <v>2197</v>
      </c>
      <c r="Q900" s="289" t="s">
        <v>310</v>
      </c>
      <c r="R900" s="289" t="str">
        <f t="shared" si="65"/>
        <v>Energy Pipelines and Gas Processing Shift to Natural Gas</v>
      </c>
      <c r="S900" s="289" t="str">
        <f t="shared" si="66"/>
        <v>//**Energy Pipelines and Gas Processing Shift to Natural Gas: **</v>
      </c>
      <c r="T900" s="276" t="str">
        <f t="shared" si="67"/>
        <v/>
      </c>
    </row>
    <row r="901" spans="1:20" x14ac:dyDescent="0.35">
      <c r="A901" s="276" t="s">
        <v>2198</v>
      </c>
      <c r="C901" s="190" t="s">
        <v>753</v>
      </c>
      <c r="D901" s="190" t="s">
        <v>830</v>
      </c>
      <c r="E901" s="190" t="s">
        <v>831</v>
      </c>
      <c r="F901" s="192" t="s">
        <v>2070</v>
      </c>
      <c r="G901" s="185" t="s">
        <v>810</v>
      </c>
      <c r="H901" s="182" t="s">
        <v>2113</v>
      </c>
      <c r="I901" s="185" t="s">
        <v>2122</v>
      </c>
      <c r="J901" s="43">
        <v>1431</v>
      </c>
      <c r="K901" s="185" t="s">
        <v>332</v>
      </c>
      <c r="L901" s="185"/>
      <c r="N901" s="210" t="s">
        <v>2196</v>
      </c>
      <c r="O901" s="210"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89" t="s">
        <v>2197</v>
      </c>
      <c r="Q901" s="289" t="s">
        <v>310</v>
      </c>
      <c r="R901" s="289" t="str">
        <f t="shared" si="65"/>
        <v>Energy Pipelines and Gas Processing Shift to Biomass</v>
      </c>
      <c r="S901" s="289" t="str">
        <f t="shared" si="66"/>
        <v>//**Energy Pipelines and Gas Processing Shift to Biomass: **</v>
      </c>
      <c r="T901" s="276" t="str">
        <f t="shared" si="67"/>
        <v/>
      </c>
    </row>
    <row r="902" spans="1:20" x14ac:dyDescent="0.35">
      <c r="A902" s="276" t="s">
        <v>2198</v>
      </c>
      <c r="C902" s="190" t="s">
        <v>753</v>
      </c>
      <c r="D902" s="190" t="s">
        <v>830</v>
      </c>
      <c r="E902" s="190" t="s">
        <v>831</v>
      </c>
      <c r="F902" s="192" t="s">
        <v>2070</v>
      </c>
      <c r="G902" s="185" t="s">
        <v>812</v>
      </c>
      <c r="H902" s="182" t="s">
        <v>2113</v>
      </c>
      <c r="I902" s="185" t="s">
        <v>2121</v>
      </c>
      <c r="J902" s="43">
        <v>1432</v>
      </c>
      <c r="K902" s="185" t="s">
        <v>332</v>
      </c>
      <c r="L902" s="185"/>
      <c r="N902" s="210" t="s">
        <v>2196</v>
      </c>
      <c r="O902" s="210"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89" t="s">
        <v>2197</v>
      </c>
      <c r="Q902" s="289" t="s">
        <v>310</v>
      </c>
      <c r="R902" s="289" t="str">
        <f t="shared" si="65"/>
        <v>Energy Pipelines and Gas Processing Shift to Petroleum</v>
      </c>
      <c r="S902" s="289" t="str">
        <f t="shared" si="66"/>
        <v>//**Energy Pipelines and Gas Processing Shift to Petroleum: **</v>
      </c>
      <c r="T902" s="276" t="str">
        <f t="shared" si="67"/>
        <v/>
      </c>
    </row>
    <row r="903" spans="1:20" x14ac:dyDescent="0.35">
      <c r="A903" s="276" t="s">
        <v>2198</v>
      </c>
      <c r="C903" s="190" t="s">
        <v>753</v>
      </c>
      <c r="D903" s="190" t="s">
        <v>830</v>
      </c>
      <c r="E903" s="190" t="s">
        <v>831</v>
      </c>
      <c r="F903" s="192" t="s">
        <v>2070</v>
      </c>
      <c r="G903" s="185" t="s">
        <v>814</v>
      </c>
      <c r="H903" s="182" t="s">
        <v>2113</v>
      </c>
      <c r="I903" s="185" t="s">
        <v>2120</v>
      </c>
      <c r="J903" s="43">
        <v>1433</v>
      </c>
      <c r="K903" s="185" t="s">
        <v>332</v>
      </c>
      <c r="L903" s="185"/>
      <c r="N903" s="210" t="s">
        <v>2196</v>
      </c>
      <c r="O903" s="210"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89" t="s">
        <v>2197</v>
      </c>
      <c r="Q903" s="289" t="s">
        <v>310</v>
      </c>
      <c r="R903" s="289" t="str">
        <f t="shared" si="65"/>
        <v>Energy Pipelines and Gas Processing Shift to Purchased Heat</v>
      </c>
      <c r="S903" s="289" t="str">
        <f t="shared" si="66"/>
        <v>//**Energy Pipelines and Gas Processing Shift to Purchased Heat: **</v>
      </c>
      <c r="T903" s="276" t="str">
        <f t="shared" si="67"/>
        <v/>
      </c>
    </row>
    <row r="904" spans="1:20" x14ac:dyDescent="0.35">
      <c r="A904" s="276" t="s">
        <v>2198</v>
      </c>
      <c r="C904" s="190" t="s">
        <v>753</v>
      </c>
      <c r="D904" s="190" t="s">
        <v>830</v>
      </c>
      <c r="E904" s="190" t="s">
        <v>831</v>
      </c>
      <c r="F904" s="192" t="s">
        <v>2070</v>
      </c>
      <c r="G904" s="185" t="s">
        <v>816</v>
      </c>
      <c r="H904" s="182" t="s">
        <v>2113</v>
      </c>
      <c r="I904" s="185" t="s">
        <v>2119</v>
      </c>
      <c r="J904" s="43">
        <v>1434</v>
      </c>
      <c r="K904" s="185" t="s">
        <v>332</v>
      </c>
      <c r="L904" s="185"/>
      <c r="N904" s="210" t="s">
        <v>2196</v>
      </c>
      <c r="O904" s="210"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89" t="s">
        <v>2197</v>
      </c>
      <c r="Q904" s="289" t="s">
        <v>310</v>
      </c>
      <c r="R904" s="289" t="str">
        <f t="shared" si="65"/>
        <v>Energy Pipelines and Gas Processing Shift to Crude Oil</v>
      </c>
      <c r="S904" s="289" t="str">
        <f t="shared" si="66"/>
        <v>//**Energy Pipelines and Gas Processing Shift to Crude Oil: **</v>
      </c>
      <c r="T904" s="276" t="str">
        <f t="shared" si="67"/>
        <v/>
      </c>
    </row>
    <row r="905" spans="1:20" x14ac:dyDescent="0.35">
      <c r="A905" s="276" t="s">
        <v>2198</v>
      </c>
      <c r="C905" s="190" t="s">
        <v>753</v>
      </c>
      <c r="D905" s="190" t="s">
        <v>830</v>
      </c>
      <c r="E905" s="190" t="s">
        <v>831</v>
      </c>
      <c r="F905" s="192" t="s">
        <v>2070</v>
      </c>
      <c r="G905" s="185" t="s">
        <v>818</v>
      </c>
      <c r="H905" s="182" t="s">
        <v>2113</v>
      </c>
      <c r="I905" s="185" t="s">
        <v>2118</v>
      </c>
      <c r="J905" s="43">
        <v>1435</v>
      </c>
      <c r="K905" s="185" t="s">
        <v>332</v>
      </c>
      <c r="L905" s="185"/>
      <c r="N905" s="210" t="s">
        <v>2196</v>
      </c>
      <c r="O905" s="210"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89" t="s">
        <v>2197</v>
      </c>
      <c r="Q905" s="289" t="s">
        <v>310</v>
      </c>
      <c r="R905" s="289" t="str">
        <f t="shared" si="65"/>
        <v>Energy Pipelines and Gas Processing Shift to Heavy or Residual Oil</v>
      </c>
      <c r="S905" s="289" t="str">
        <f t="shared" si="66"/>
        <v>//**Energy Pipelines and Gas Processing Shift to Heavy or Residual Oil: **</v>
      </c>
      <c r="T905" s="276" t="str">
        <f t="shared" si="67"/>
        <v/>
      </c>
    </row>
    <row r="906" spans="1:20" x14ac:dyDescent="0.35">
      <c r="A906" s="276" t="s">
        <v>2198</v>
      </c>
      <c r="C906" s="190" t="s">
        <v>753</v>
      </c>
      <c r="D906" s="190" t="s">
        <v>830</v>
      </c>
      <c r="E906" s="190" t="s">
        <v>831</v>
      </c>
      <c r="F906" s="192" t="s">
        <v>2070</v>
      </c>
      <c r="G906" s="185" t="s">
        <v>820</v>
      </c>
      <c r="H906" s="182" t="s">
        <v>2113</v>
      </c>
      <c r="I906" s="185" t="s">
        <v>2117</v>
      </c>
      <c r="J906" s="43">
        <v>1436</v>
      </c>
      <c r="K906" s="185" t="s">
        <v>332</v>
      </c>
      <c r="L906" s="185"/>
      <c r="N906" s="210" t="s">
        <v>2196</v>
      </c>
      <c r="O906" s="210"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89" t="s">
        <v>2197</v>
      </c>
      <c r="Q906" s="289" t="s">
        <v>310</v>
      </c>
      <c r="R906" s="289" t="str">
        <f t="shared" si="65"/>
        <v>Energy Pipelines and Gas Processing Shift to LPG Propane or Butane</v>
      </c>
      <c r="S906" s="289" t="str">
        <f t="shared" si="66"/>
        <v>//**Energy Pipelines and Gas Processing Shift to LPG Propane or Butane: **</v>
      </c>
      <c r="T906" s="276" t="str">
        <f t="shared" si="67"/>
        <v/>
      </c>
    </row>
    <row r="907" spans="1:20" x14ac:dyDescent="0.35">
      <c r="A907" s="276" t="s">
        <v>2198</v>
      </c>
      <c r="C907" s="190" t="s">
        <v>753</v>
      </c>
      <c r="D907" s="190" t="s">
        <v>830</v>
      </c>
      <c r="E907" s="190" t="s">
        <v>831</v>
      </c>
      <c r="F907" s="192" t="s">
        <v>2070</v>
      </c>
      <c r="G907" s="185" t="s">
        <v>822</v>
      </c>
      <c r="H907" s="182" t="s">
        <v>2113</v>
      </c>
      <c r="I907" s="185" t="s">
        <v>2115</v>
      </c>
      <c r="J907" s="43">
        <v>1437</v>
      </c>
      <c r="K907" s="185" t="s">
        <v>310</v>
      </c>
      <c r="L907" s="190" t="s">
        <v>2328</v>
      </c>
      <c r="N907" s="210" t="s">
        <v>2196</v>
      </c>
      <c r="O907" s="210"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89" t="s">
        <v>2197</v>
      </c>
      <c r="Q907" s="289" t="s">
        <v>310</v>
      </c>
      <c r="R907" s="289" t="str">
        <f t="shared" si="65"/>
        <v>Energy Pipelines and Gas Processing Shift to Hydrogen</v>
      </c>
      <c r="S907" s="289" t="str">
        <f t="shared" si="66"/>
        <v>//**Energy Pipelines and Gas Processing Shift to Hydrogen: **</v>
      </c>
      <c r="T907" s="276"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6" t="s">
        <v>2198</v>
      </c>
      <c r="C908" s="190" t="s">
        <v>753</v>
      </c>
      <c r="D908" s="190" t="s">
        <v>830</v>
      </c>
      <c r="E908" s="190" t="s">
        <v>831</v>
      </c>
      <c r="F908" s="192" t="s">
        <v>2068</v>
      </c>
      <c r="G908" s="185" t="s">
        <v>799</v>
      </c>
      <c r="H908" s="182" t="s">
        <v>2126</v>
      </c>
      <c r="I908" s="185" t="s">
        <v>2125</v>
      </c>
      <c r="J908" s="43">
        <v>1438</v>
      </c>
      <c r="K908" s="185" t="s">
        <v>332</v>
      </c>
      <c r="L908" s="190"/>
      <c r="N908" s="210" t="s">
        <v>2196</v>
      </c>
      <c r="O908" s="210"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89" t="s">
        <v>2197</v>
      </c>
      <c r="Q908" s="289" t="s">
        <v>310</v>
      </c>
      <c r="R908" s="289" t="str">
        <f t="shared" si="65"/>
        <v>Water and Waste Shift to Electricity</v>
      </c>
      <c r="S908" s="289" t="str">
        <f t="shared" si="66"/>
        <v>//**Water and Waste Shift to Electricity: **</v>
      </c>
      <c r="T908" s="276" t="str">
        <f t="shared" si="67"/>
        <v/>
      </c>
    </row>
    <row r="909" spans="1:20" x14ac:dyDescent="0.35">
      <c r="A909" s="276" t="s">
        <v>2198</v>
      </c>
      <c r="C909" s="190" t="s">
        <v>753</v>
      </c>
      <c r="D909" s="190" t="s">
        <v>830</v>
      </c>
      <c r="E909" s="190" t="s">
        <v>831</v>
      </c>
      <c r="F909" s="192" t="s">
        <v>2068</v>
      </c>
      <c r="G909" s="185" t="s">
        <v>806</v>
      </c>
      <c r="H909" s="182" t="s">
        <v>2126</v>
      </c>
      <c r="I909" s="185" t="s">
        <v>2124</v>
      </c>
      <c r="J909" s="43">
        <v>1439</v>
      </c>
      <c r="K909" s="185" t="s">
        <v>332</v>
      </c>
      <c r="L909" s="185"/>
      <c r="N909" s="210" t="s">
        <v>2196</v>
      </c>
      <c r="O909" s="210"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89" t="s">
        <v>2197</v>
      </c>
      <c r="Q909" s="289" t="s">
        <v>310</v>
      </c>
      <c r="R909" s="289" t="str">
        <f t="shared" si="65"/>
        <v>Water and Waste Shift to Coal</v>
      </c>
      <c r="S909" s="289" t="str">
        <f t="shared" si="66"/>
        <v>//**Water and Waste Shift to Coal: **</v>
      </c>
      <c r="T909" s="276" t="str">
        <f t="shared" si="67"/>
        <v/>
      </c>
    </row>
    <row r="910" spans="1:20" x14ac:dyDescent="0.35">
      <c r="A910" s="276" t="s">
        <v>2198</v>
      </c>
      <c r="C910" s="190" t="s">
        <v>753</v>
      </c>
      <c r="D910" s="190" t="s">
        <v>830</v>
      </c>
      <c r="E910" s="190" t="s">
        <v>831</v>
      </c>
      <c r="F910" s="192" t="s">
        <v>2068</v>
      </c>
      <c r="G910" s="185" t="s">
        <v>808</v>
      </c>
      <c r="H910" s="182" t="s">
        <v>2126</v>
      </c>
      <c r="I910" s="185" t="s">
        <v>2123</v>
      </c>
      <c r="J910" s="43">
        <v>1440</v>
      </c>
      <c r="K910" s="185" t="s">
        <v>332</v>
      </c>
      <c r="L910" s="185"/>
      <c r="N910" s="210" t="s">
        <v>2196</v>
      </c>
      <c r="O910" s="210"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89" t="s">
        <v>2197</v>
      </c>
      <c r="Q910" s="289" t="s">
        <v>310</v>
      </c>
      <c r="R910" s="289" t="str">
        <f t="shared" si="65"/>
        <v>Water and Waste Shift to Natural Gas</v>
      </c>
      <c r="S910" s="289" t="str">
        <f t="shared" si="66"/>
        <v>//**Water and Waste Shift to Natural Gas: **</v>
      </c>
      <c r="T910" s="276" t="str">
        <f t="shared" si="67"/>
        <v/>
      </c>
    </row>
    <row r="911" spans="1:20" x14ac:dyDescent="0.35">
      <c r="A911" s="276" t="s">
        <v>2198</v>
      </c>
      <c r="C911" s="190" t="s">
        <v>753</v>
      </c>
      <c r="D911" s="190" t="s">
        <v>830</v>
      </c>
      <c r="E911" s="190" t="s">
        <v>831</v>
      </c>
      <c r="F911" s="192" t="s">
        <v>2068</v>
      </c>
      <c r="G911" s="185" t="s">
        <v>810</v>
      </c>
      <c r="H911" s="182" t="s">
        <v>2126</v>
      </c>
      <c r="I911" s="185" t="s">
        <v>2122</v>
      </c>
      <c r="J911" s="43">
        <v>1441</v>
      </c>
      <c r="K911" s="185" t="s">
        <v>332</v>
      </c>
      <c r="L911" s="185"/>
      <c r="N911" s="210" t="s">
        <v>2196</v>
      </c>
      <c r="O911" s="210"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89" t="s">
        <v>2197</v>
      </c>
      <c r="Q911" s="289" t="s">
        <v>310</v>
      </c>
      <c r="R911" s="289" t="str">
        <f t="shared" si="65"/>
        <v>Water and Waste Shift to Biomass</v>
      </c>
      <c r="S911" s="289" t="str">
        <f t="shared" si="66"/>
        <v>//**Water and Waste Shift to Biomass: **</v>
      </c>
      <c r="T911" s="276" t="str">
        <f t="shared" si="67"/>
        <v/>
      </c>
    </row>
    <row r="912" spans="1:20" x14ac:dyDescent="0.35">
      <c r="A912" s="276" t="s">
        <v>2198</v>
      </c>
      <c r="C912" s="190" t="s">
        <v>753</v>
      </c>
      <c r="D912" s="190" t="s">
        <v>830</v>
      </c>
      <c r="E912" s="190" t="s">
        <v>831</v>
      </c>
      <c r="F912" s="192" t="s">
        <v>2068</v>
      </c>
      <c r="G912" s="185" t="s">
        <v>812</v>
      </c>
      <c r="H912" s="182" t="s">
        <v>2126</v>
      </c>
      <c r="I912" s="185" t="s">
        <v>2121</v>
      </c>
      <c r="J912" s="43">
        <v>1442</v>
      </c>
      <c r="K912" s="185" t="s">
        <v>332</v>
      </c>
      <c r="L912" s="185"/>
      <c r="N912" s="210" t="s">
        <v>2196</v>
      </c>
      <c r="O912" s="210"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89" t="s">
        <v>2197</v>
      </c>
      <c r="Q912" s="289" t="s">
        <v>310</v>
      </c>
      <c r="R912" s="289" t="str">
        <f t="shared" si="65"/>
        <v>Water and Waste Shift to Petroleum</v>
      </c>
      <c r="S912" s="289" t="str">
        <f t="shared" si="66"/>
        <v>//**Water and Waste Shift to Petroleum: **</v>
      </c>
      <c r="T912" s="276" t="str">
        <f t="shared" si="67"/>
        <v/>
      </c>
    </row>
    <row r="913" spans="1:21" x14ac:dyDescent="0.35">
      <c r="A913" s="276" t="s">
        <v>2198</v>
      </c>
      <c r="C913" s="190" t="s">
        <v>753</v>
      </c>
      <c r="D913" s="190" t="s">
        <v>830</v>
      </c>
      <c r="E913" s="190" t="s">
        <v>831</v>
      </c>
      <c r="F913" s="192" t="s">
        <v>2068</v>
      </c>
      <c r="G913" s="185" t="s">
        <v>814</v>
      </c>
      <c r="H913" s="182" t="s">
        <v>2126</v>
      </c>
      <c r="I913" s="185" t="s">
        <v>2120</v>
      </c>
      <c r="J913" s="43">
        <v>1443</v>
      </c>
      <c r="K913" s="185" t="s">
        <v>332</v>
      </c>
      <c r="L913" s="185"/>
      <c r="N913" s="210" t="s">
        <v>2196</v>
      </c>
      <c r="O913" s="210"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89" t="s">
        <v>2197</v>
      </c>
      <c r="Q913" s="289" t="s">
        <v>310</v>
      </c>
      <c r="R913" s="289" t="str">
        <f t="shared" si="65"/>
        <v>Water and Waste Shift to Purchased Heat</v>
      </c>
      <c r="S913" s="289" t="str">
        <f t="shared" si="66"/>
        <v>//**Water and Waste Shift to Purchased Heat: **</v>
      </c>
      <c r="T913" s="276" t="str">
        <f t="shared" si="67"/>
        <v/>
      </c>
    </row>
    <row r="914" spans="1:21" x14ac:dyDescent="0.35">
      <c r="A914" s="276" t="s">
        <v>2198</v>
      </c>
      <c r="C914" s="190" t="s">
        <v>753</v>
      </c>
      <c r="D914" s="190" t="s">
        <v>830</v>
      </c>
      <c r="E914" s="190" t="s">
        <v>831</v>
      </c>
      <c r="F914" s="192" t="s">
        <v>2068</v>
      </c>
      <c r="G914" s="185" t="s">
        <v>816</v>
      </c>
      <c r="H914" s="182" t="s">
        <v>2126</v>
      </c>
      <c r="I914" s="185" t="s">
        <v>2119</v>
      </c>
      <c r="J914" s="43">
        <v>1444</v>
      </c>
      <c r="K914" s="185" t="s">
        <v>332</v>
      </c>
      <c r="L914" s="185"/>
      <c r="N914" s="210" t="s">
        <v>2196</v>
      </c>
      <c r="O914" s="210"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89" t="s">
        <v>2197</v>
      </c>
      <c r="Q914" s="289" t="s">
        <v>310</v>
      </c>
      <c r="R914" s="289" t="str">
        <f t="shared" si="65"/>
        <v>Water and Waste Shift to Crude Oil</v>
      </c>
      <c r="S914" s="289" t="str">
        <f t="shared" si="66"/>
        <v>//**Water and Waste Shift to Crude Oil: **</v>
      </c>
      <c r="T914" s="276" t="str">
        <f t="shared" si="67"/>
        <v/>
      </c>
    </row>
    <row r="915" spans="1:21" x14ac:dyDescent="0.35">
      <c r="A915" s="276" t="s">
        <v>2198</v>
      </c>
      <c r="C915" s="190" t="s">
        <v>753</v>
      </c>
      <c r="D915" s="190" t="s">
        <v>830</v>
      </c>
      <c r="E915" s="190" t="s">
        <v>831</v>
      </c>
      <c r="F915" s="192" t="s">
        <v>2068</v>
      </c>
      <c r="G915" s="185" t="s">
        <v>818</v>
      </c>
      <c r="H915" s="182" t="s">
        <v>2126</v>
      </c>
      <c r="I915" s="185" t="s">
        <v>2118</v>
      </c>
      <c r="J915" s="43">
        <v>1445</v>
      </c>
      <c r="K915" s="185" t="s">
        <v>332</v>
      </c>
      <c r="L915" s="185"/>
      <c r="N915" s="210" t="s">
        <v>2196</v>
      </c>
      <c r="O915" s="210"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89" t="s">
        <v>2197</v>
      </c>
      <c r="Q915" s="289" t="s">
        <v>310</v>
      </c>
      <c r="R915" s="289" t="str">
        <f t="shared" si="65"/>
        <v>Water and Waste Shift to Heavy or Residual Oil</v>
      </c>
      <c r="S915" s="289" t="str">
        <f t="shared" si="66"/>
        <v>//**Water and Waste Shift to Heavy or Residual Oil: **</v>
      </c>
      <c r="T915" s="276" t="str">
        <f t="shared" si="67"/>
        <v/>
      </c>
    </row>
    <row r="916" spans="1:21" x14ac:dyDescent="0.35">
      <c r="A916" s="276" t="s">
        <v>2198</v>
      </c>
      <c r="C916" s="190" t="s">
        <v>753</v>
      </c>
      <c r="D916" s="190" t="s">
        <v>830</v>
      </c>
      <c r="E916" s="190" t="s">
        <v>831</v>
      </c>
      <c r="F916" s="192" t="s">
        <v>2068</v>
      </c>
      <c r="G916" s="185" t="s">
        <v>820</v>
      </c>
      <c r="H916" s="182" t="s">
        <v>2126</v>
      </c>
      <c r="I916" s="185" t="s">
        <v>2117</v>
      </c>
      <c r="J916" s="43">
        <v>1446</v>
      </c>
      <c r="K916" s="185" t="s">
        <v>332</v>
      </c>
      <c r="L916" s="185"/>
      <c r="N916" s="210" t="s">
        <v>2196</v>
      </c>
      <c r="O916" s="210"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89" t="s">
        <v>2197</v>
      </c>
      <c r="Q916" s="289" t="s">
        <v>310</v>
      </c>
      <c r="R916" s="289" t="str">
        <f t="shared" si="65"/>
        <v>Water and Waste Shift to LPG Propane or Butane</v>
      </c>
      <c r="S916" s="289" t="str">
        <f t="shared" si="66"/>
        <v>//**Water and Waste Shift to LPG Propane or Butane: **</v>
      </c>
      <c r="T916" s="276" t="str">
        <f t="shared" si="67"/>
        <v/>
      </c>
    </row>
    <row r="917" spans="1:21" x14ac:dyDescent="0.35">
      <c r="A917" s="276" t="s">
        <v>2198</v>
      </c>
      <c r="C917" s="190" t="s">
        <v>753</v>
      </c>
      <c r="D917" s="190" t="s">
        <v>830</v>
      </c>
      <c r="E917" s="190" t="s">
        <v>831</v>
      </c>
      <c r="F917" s="192" t="s">
        <v>2068</v>
      </c>
      <c r="G917" s="185" t="s">
        <v>822</v>
      </c>
      <c r="H917" s="182" t="s">
        <v>2126</v>
      </c>
      <c r="I917" s="185" t="s">
        <v>2115</v>
      </c>
      <c r="J917" s="43">
        <v>1447</v>
      </c>
      <c r="K917" s="185" t="s">
        <v>332</v>
      </c>
      <c r="L917" s="190"/>
      <c r="N917" s="210" t="s">
        <v>2196</v>
      </c>
      <c r="O917" s="210"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89" t="s">
        <v>2197</v>
      </c>
      <c r="Q917" s="289" t="s">
        <v>310</v>
      </c>
      <c r="R917" s="289" t="str">
        <f t="shared" si="65"/>
        <v>Water and Waste Shift to Hydrogen</v>
      </c>
      <c r="S917" s="289" t="str">
        <f t="shared" si="66"/>
        <v>//**Water and Waste Shift to Hydrogen: **</v>
      </c>
      <c r="T917" s="276" t="str">
        <f t="shared" si="67"/>
        <v/>
      </c>
    </row>
    <row r="918" spans="1:21" x14ac:dyDescent="0.35">
      <c r="A918" s="276" t="s">
        <v>2198</v>
      </c>
      <c r="C918" s="190" t="s">
        <v>753</v>
      </c>
      <c r="D918" s="190" t="s">
        <v>830</v>
      </c>
      <c r="E918" s="190" t="s">
        <v>831</v>
      </c>
      <c r="F918" s="192" t="s">
        <v>2066</v>
      </c>
      <c r="G918" s="185" t="s">
        <v>799</v>
      </c>
      <c r="H918" s="182" t="s">
        <v>2116</v>
      </c>
      <c r="I918" s="185" t="s">
        <v>2125</v>
      </c>
      <c r="J918" s="43">
        <v>1448</v>
      </c>
      <c r="K918" s="185" t="s">
        <v>310</v>
      </c>
      <c r="L918" s="190" t="s">
        <v>2328</v>
      </c>
      <c r="N918" s="210" t="s">
        <v>2196</v>
      </c>
      <c r="O918" s="210"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89" t="s">
        <v>2197</v>
      </c>
      <c r="Q918" s="289" t="s">
        <v>310</v>
      </c>
      <c r="R918" s="289" t="str">
        <f t="shared" si="65"/>
        <v>Construction Shift to Electricity</v>
      </c>
      <c r="S918" s="289" t="str">
        <f t="shared" si="66"/>
        <v>//**Construction Shift to Electricity: **</v>
      </c>
      <c r="T918" s="276"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6" t="s">
        <v>2198</v>
      </c>
      <c r="C919" s="190" t="s">
        <v>753</v>
      </c>
      <c r="D919" s="190" t="s">
        <v>830</v>
      </c>
      <c r="E919" s="190" t="s">
        <v>831</v>
      </c>
      <c r="F919" s="192" t="s">
        <v>2066</v>
      </c>
      <c r="G919" s="185" t="s">
        <v>806</v>
      </c>
      <c r="H919" s="182" t="s">
        <v>2116</v>
      </c>
      <c r="I919" s="185" t="s">
        <v>2124</v>
      </c>
      <c r="J919" s="43">
        <v>1449</v>
      </c>
      <c r="K919" s="185" t="s">
        <v>332</v>
      </c>
      <c r="L919" s="185"/>
      <c r="N919" s="210" t="s">
        <v>2196</v>
      </c>
      <c r="O919" s="210"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89" t="s">
        <v>2197</v>
      </c>
      <c r="Q919" s="289" t="s">
        <v>310</v>
      </c>
      <c r="R919" s="289" t="str">
        <f t="shared" si="65"/>
        <v>Construction Shift to Coal</v>
      </c>
      <c r="S919" s="289" t="str">
        <f t="shared" si="66"/>
        <v>//**Construction Shift to Coal: **</v>
      </c>
      <c r="T919" s="276" t="str">
        <f t="shared" si="67"/>
        <v/>
      </c>
    </row>
    <row r="920" spans="1:21" x14ac:dyDescent="0.35">
      <c r="A920" s="276" t="s">
        <v>2198</v>
      </c>
      <c r="C920" s="190" t="s">
        <v>753</v>
      </c>
      <c r="D920" s="190" t="s">
        <v>830</v>
      </c>
      <c r="E920" s="190" t="s">
        <v>831</v>
      </c>
      <c r="F920" s="192" t="s">
        <v>2066</v>
      </c>
      <c r="G920" s="185" t="s">
        <v>808</v>
      </c>
      <c r="H920" s="182" t="s">
        <v>2116</v>
      </c>
      <c r="I920" s="185" t="s">
        <v>2123</v>
      </c>
      <c r="J920" s="43">
        <v>1450</v>
      </c>
      <c r="K920" s="185" t="s">
        <v>332</v>
      </c>
      <c r="L920" s="185"/>
      <c r="N920" s="210" t="s">
        <v>2196</v>
      </c>
      <c r="O920" s="210"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89" t="s">
        <v>2197</v>
      </c>
      <c r="Q920" s="289" t="s">
        <v>310</v>
      </c>
      <c r="R920" s="289" t="str">
        <f t="shared" si="65"/>
        <v>Construction Shift to Natural Gas</v>
      </c>
      <c r="S920" s="289" t="str">
        <f t="shared" si="66"/>
        <v>//**Construction Shift to Natural Gas: **</v>
      </c>
      <c r="T920" s="276" t="str">
        <f t="shared" si="67"/>
        <v/>
      </c>
    </row>
    <row r="921" spans="1:21" x14ac:dyDescent="0.35">
      <c r="A921" s="276" t="s">
        <v>2198</v>
      </c>
      <c r="C921" s="190" t="s">
        <v>753</v>
      </c>
      <c r="D921" s="190" t="s">
        <v>830</v>
      </c>
      <c r="E921" s="190" t="s">
        <v>831</v>
      </c>
      <c r="F921" s="192" t="s">
        <v>2066</v>
      </c>
      <c r="G921" s="185" t="s">
        <v>810</v>
      </c>
      <c r="H921" s="182" t="s">
        <v>2116</v>
      </c>
      <c r="I921" s="185" t="s">
        <v>2122</v>
      </c>
      <c r="J921" s="43">
        <v>1451</v>
      </c>
      <c r="K921" s="185" t="s">
        <v>332</v>
      </c>
      <c r="L921" s="185"/>
      <c r="N921" s="210" t="s">
        <v>2196</v>
      </c>
      <c r="O921" s="210"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89" t="s">
        <v>2197</v>
      </c>
      <c r="Q921" s="289" t="s">
        <v>310</v>
      </c>
      <c r="R921" s="289" t="str">
        <f t="shared" si="65"/>
        <v>Construction Shift to Biomass</v>
      </c>
      <c r="S921" s="289" t="str">
        <f t="shared" si="66"/>
        <v>//**Construction Shift to Biomass: **</v>
      </c>
      <c r="T921" s="276" t="str">
        <f t="shared" si="67"/>
        <v/>
      </c>
    </row>
    <row r="922" spans="1:21" x14ac:dyDescent="0.35">
      <c r="A922" s="276" t="s">
        <v>2198</v>
      </c>
      <c r="C922" s="190" t="s">
        <v>753</v>
      </c>
      <c r="D922" s="190" t="s">
        <v>830</v>
      </c>
      <c r="E922" s="190" t="s">
        <v>831</v>
      </c>
      <c r="F922" s="192" t="s">
        <v>2066</v>
      </c>
      <c r="G922" s="185" t="s">
        <v>812</v>
      </c>
      <c r="H922" s="182" t="s">
        <v>2116</v>
      </c>
      <c r="I922" s="185" t="s">
        <v>2121</v>
      </c>
      <c r="J922" s="43">
        <v>1452</v>
      </c>
      <c r="K922" s="185" t="s">
        <v>332</v>
      </c>
      <c r="L922" s="185"/>
      <c r="N922" s="210" t="s">
        <v>2196</v>
      </c>
      <c r="O922" s="210"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89" t="s">
        <v>2197</v>
      </c>
      <c r="Q922" s="289" t="s">
        <v>310</v>
      </c>
      <c r="R922" s="289" t="str">
        <f t="shared" si="65"/>
        <v>Construction Shift to Petroleum</v>
      </c>
      <c r="S922" s="289" t="str">
        <f t="shared" si="66"/>
        <v>//**Construction Shift to Petroleum: **</v>
      </c>
      <c r="T922" s="276" t="str">
        <f t="shared" si="67"/>
        <v/>
      </c>
    </row>
    <row r="923" spans="1:21" x14ac:dyDescent="0.35">
      <c r="A923" s="276" t="s">
        <v>2198</v>
      </c>
      <c r="C923" s="190" t="s">
        <v>753</v>
      </c>
      <c r="D923" s="190" t="s">
        <v>830</v>
      </c>
      <c r="E923" s="190" t="s">
        <v>831</v>
      </c>
      <c r="F923" s="192" t="s">
        <v>2066</v>
      </c>
      <c r="G923" s="185" t="s">
        <v>814</v>
      </c>
      <c r="H923" s="182" t="s">
        <v>2116</v>
      </c>
      <c r="I923" s="185" t="s">
        <v>2120</v>
      </c>
      <c r="J923" s="43">
        <v>1453</v>
      </c>
      <c r="K923" s="185" t="s">
        <v>332</v>
      </c>
      <c r="L923" s="185"/>
      <c r="N923" s="210" t="s">
        <v>2196</v>
      </c>
      <c r="O923" s="210"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89" t="s">
        <v>2197</v>
      </c>
      <c r="Q923" s="289" t="s">
        <v>310</v>
      </c>
      <c r="R923" s="289" t="str">
        <f t="shared" si="65"/>
        <v>Construction Shift to Purchased Heat</v>
      </c>
      <c r="S923" s="289" t="str">
        <f t="shared" si="66"/>
        <v>//**Construction Shift to Purchased Heat: **</v>
      </c>
      <c r="T923" s="276" t="str">
        <f t="shared" si="67"/>
        <v/>
      </c>
    </row>
    <row r="924" spans="1:21" x14ac:dyDescent="0.35">
      <c r="A924" s="276" t="s">
        <v>2198</v>
      </c>
      <c r="C924" s="190" t="s">
        <v>753</v>
      </c>
      <c r="D924" s="190" t="s">
        <v>830</v>
      </c>
      <c r="E924" s="190" t="s">
        <v>831</v>
      </c>
      <c r="F924" s="192" t="s">
        <v>2066</v>
      </c>
      <c r="G924" s="185" t="s">
        <v>816</v>
      </c>
      <c r="H924" s="182" t="s">
        <v>2116</v>
      </c>
      <c r="I924" s="185" t="s">
        <v>2119</v>
      </c>
      <c r="J924" s="43">
        <v>1454</v>
      </c>
      <c r="K924" s="185" t="s">
        <v>332</v>
      </c>
      <c r="L924" s="185"/>
      <c r="N924" s="210" t="s">
        <v>2196</v>
      </c>
      <c r="O924" s="210"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89" t="s">
        <v>2197</v>
      </c>
      <c r="Q924" s="289" t="s">
        <v>310</v>
      </c>
      <c r="R924" s="289" t="str">
        <f t="shared" si="65"/>
        <v>Construction Shift to Crude Oil</v>
      </c>
      <c r="S924" s="289" t="str">
        <f t="shared" si="66"/>
        <v>//**Construction Shift to Crude Oil: **</v>
      </c>
      <c r="T924" s="276" t="str">
        <f t="shared" si="67"/>
        <v/>
      </c>
    </row>
    <row r="925" spans="1:21" x14ac:dyDescent="0.35">
      <c r="A925" s="276" t="s">
        <v>2198</v>
      </c>
      <c r="C925" s="190" t="s">
        <v>753</v>
      </c>
      <c r="D925" s="190" t="s">
        <v>830</v>
      </c>
      <c r="E925" s="190" t="s">
        <v>831</v>
      </c>
      <c r="F925" s="192" t="s">
        <v>2066</v>
      </c>
      <c r="G925" s="185" t="s">
        <v>818</v>
      </c>
      <c r="H925" s="182" t="s">
        <v>2116</v>
      </c>
      <c r="I925" s="185" t="s">
        <v>2118</v>
      </c>
      <c r="J925" s="43">
        <v>1455</v>
      </c>
      <c r="K925" s="185" t="s">
        <v>332</v>
      </c>
      <c r="L925" s="185"/>
      <c r="N925" s="210" t="s">
        <v>2196</v>
      </c>
      <c r="O925" s="210"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89" t="s">
        <v>2197</v>
      </c>
      <c r="Q925" s="289" t="s">
        <v>310</v>
      </c>
      <c r="R925" s="289" t="str">
        <f t="shared" si="65"/>
        <v>Construction Shift to Heavy or Residual Oil</v>
      </c>
      <c r="S925" s="289" t="str">
        <f t="shared" si="66"/>
        <v>//**Construction Shift to Heavy or Residual Oil: **</v>
      </c>
      <c r="T925" s="276" t="str">
        <f t="shared" si="67"/>
        <v/>
      </c>
    </row>
    <row r="926" spans="1:21" x14ac:dyDescent="0.35">
      <c r="A926" s="276" t="s">
        <v>2198</v>
      </c>
      <c r="C926" s="190" t="s">
        <v>753</v>
      </c>
      <c r="D926" s="190" t="s">
        <v>830</v>
      </c>
      <c r="E926" s="190" t="s">
        <v>831</v>
      </c>
      <c r="F926" s="192" t="s">
        <v>2066</v>
      </c>
      <c r="G926" s="185" t="s">
        <v>820</v>
      </c>
      <c r="H926" s="182" t="s">
        <v>2116</v>
      </c>
      <c r="I926" s="185" t="s">
        <v>2117</v>
      </c>
      <c r="J926" s="43">
        <v>1456</v>
      </c>
      <c r="K926" s="185" t="s">
        <v>332</v>
      </c>
      <c r="L926" s="185"/>
      <c r="N926" s="210" t="s">
        <v>2196</v>
      </c>
      <c r="O926" s="210"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89" t="s">
        <v>2197</v>
      </c>
      <c r="Q926" s="289" t="s">
        <v>310</v>
      </c>
      <c r="R926" s="289" t="str">
        <f t="shared" si="65"/>
        <v>Construction Shift to LPG Propane or Butane</v>
      </c>
      <c r="S926" s="289" t="str">
        <f t="shared" si="66"/>
        <v>//**Construction Shift to LPG Propane or Butane: **</v>
      </c>
      <c r="T926" s="276" t="str">
        <f t="shared" si="67"/>
        <v/>
      </c>
    </row>
    <row r="927" spans="1:21" x14ac:dyDescent="0.35">
      <c r="A927" s="276" t="s">
        <v>2198</v>
      </c>
      <c r="C927" s="190" t="s">
        <v>753</v>
      </c>
      <c r="D927" s="190" t="s">
        <v>830</v>
      </c>
      <c r="E927" s="190" t="s">
        <v>831</v>
      </c>
      <c r="F927" s="192" t="s">
        <v>2066</v>
      </c>
      <c r="G927" s="185" t="s">
        <v>822</v>
      </c>
      <c r="H927" s="182" t="s">
        <v>2116</v>
      </c>
      <c r="I927" s="185" t="s">
        <v>2115</v>
      </c>
      <c r="J927" s="43">
        <v>1457</v>
      </c>
      <c r="K927" s="185" t="s">
        <v>310</v>
      </c>
      <c r="L927" s="190" t="s">
        <v>2328</v>
      </c>
      <c r="N927" s="210" t="s">
        <v>2196</v>
      </c>
      <c r="O927" s="210"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89" t="s">
        <v>2197</v>
      </c>
      <c r="Q927" s="289" t="s">
        <v>310</v>
      </c>
      <c r="R927" s="289" t="str">
        <f t="shared" si="65"/>
        <v>Construction Shift to Hydrogen</v>
      </c>
      <c r="S927" s="289" t="str">
        <f t="shared" si="66"/>
        <v>//**Construction Shift to Hydrogen: **</v>
      </c>
      <c r="T927" s="276"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1" customFormat="1" ht="29" x14ac:dyDescent="0.35">
      <c r="A928" s="291" t="s">
        <v>2195</v>
      </c>
      <c r="B928" s="277"/>
      <c r="C928" s="308" t="s">
        <v>753</v>
      </c>
      <c r="D928" s="308" t="s">
        <v>869</v>
      </c>
      <c r="E928" s="308" t="s">
        <v>870</v>
      </c>
      <c r="F928" s="310"/>
      <c r="G928" s="310"/>
      <c r="H928" s="310"/>
      <c r="I928" s="310"/>
      <c r="J928" s="309">
        <v>58</v>
      </c>
      <c r="K928" s="310" t="s">
        <v>310</v>
      </c>
      <c r="L928" s="313" t="s">
        <v>2329</v>
      </c>
      <c r="M928" s="277"/>
      <c r="N928" s="293" t="s">
        <v>2196</v>
      </c>
      <c r="O928" s="293" t="str">
        <f>INDEX('Standard Descriptions'!$E:$E,MATCH(Guidance!E928,'Standard Descriptions'!$C:$C,0))</f>
        <v xml:space="preserve"> This policy reduces emissions of high-GWP, fluorinated gases (F-gases) from the industry sector by substituting less-harmful chemicals. // </v>
      </c>
      <c r="P928" s="291" t="s">
        <v>2197</v>
      </c>
      <c r="Q928" s="291" t="s">
        <v>332</v>
      </c>
      <c r="R928" s="291" t="str">
        <f t="shared" ref="R928:R931" si="68">H928&amp;" "&amp;I928</f>
        <v xml:space="preserve"> </v>
      </c>
      <c r="T928" s="291" t="str">
        <f t="shared" ref="T928:T955" si="69">IF(K928="Yes",S928&amp;L928,"")</f>
        <v xml:space="preserve"> If this policy is fully implemented, F-gas emissions in 2050 are reduced by 77%.</v>
      </c>
      <c r="U928" s="304"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1" customFormat="1" ht="29" x14ac:dyDescent="0.35">
      <c r="A929" s="291" t="s">
        <v>2195</v>
      </c>
      <c r="B929" s="277"/>
      <c r="C929" s="308" t="s">
        <v>753</v>
      </c>
      <c r="D929" s="308" t="s">
        <v>876</v>
      </c>
      <c r="E929" s="308" t="s">
        <v>877</v>
      </c>
      <c r="F929" s="310"/>
      <c r="G929" s="310"/>
      <c r="H929" s="310"/>
      <c r="I929" s="310"/>
      <c r="J929" s="309">
        <v>510</v>
      </c>
      <c r="K929" s="310" t="s">
        <v>310</v>
      </c>
      <c r="L929" s="313" t="s">
        <v>2330</v>
      </c>
      <c r="M929" s="277"/>
      <c r="N929" s="293" t="s">
        <v>2196</v>
      </c>
      <c r="O929" s="293"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1" t="s">
        <v>2197</v>
      </c>
      <c r="Q929" s="291" t="s">
        <v>332</v>
      </c>
      <c r="R929" s="291" t="str">
        <f t="shared" si="68"/>
        <v xml:space="preserve"> </v>
      </c>
      <c r="T929" s="291" t="str">
        <f t="shared" si="69"/>
        <v xml:space="preserve"> If this policy is fully implemented, F-gas emissions in 2050 are reduced by 10%.</v>
      </c>
      <c r="U929" s="304"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1" customFormat="1" ht="29" x14ac:dyDescent="0.35">
      <c r="A930" s="291" t="s">
        <v>2195</v>
      </c>
      <c r="B930" s="277"/>
      <c r="C930" s="308" t="s">
        <v>753</v>
      </c>
      <c r="D930" s="308" t="s">
        <v>880</v>
      </c>
      <c r="E930" s="308" t="s">
        <v>881</v>
      </c>
      <c r="F930" s="310"/>
      <c r="G930" s="310"/>
      <c r="H930" s="310"/>
      <c r="I930" s="310"/>
      <c r="J930" s="309">
        <v>511</v>
      </c>
      <c r="K930" s="310" t="s">
        <v>310</v>
      </c>
      <c r="L930" s="313" t="s">
        <v>2331</v>
      </c>
      <c r="M930" s="277"/>
      <c r="N930" s="293" t="s">
        <v>2196</v>
      </c>
      <c r="O930" s="293"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1" t="s">
        <v>2197</v>
      </c>
      <c r="Q930" s="291" t="s">
        <v>332</v>
      </c>
      <c r="R930" s="291" t="str">
        <f t="shared" si="68"/>
        <v xml:space="preserve"> </v>
      </c>
      <c r="T930" s="291" t="str">
        <f t="shared" si="69"/>
        <v xml:space="preserve"> If this policy is fully implemented, F-gas emissions in 2050 are reduced by 22%.</v>
      </c>
      <c r="U930" s="304"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1" customFormat="1" ht="29" x14ac:dyDescent="0.35">
      <c r="A931" s="291" t="s">
        <v>2195</v>
      </c>
      <c r="B931" s="277"/>
      <c r="C931" s="308" t="s">
        <v>753</v>
      </c>
      <c r="D931" s="308" t="s">
        <v>884</v>
      </c>
      <c r="E931" s="308" t="s">
        <v>885</v>
      </c>
      <c r="F931" s="310"/>
      <c r="G931" s="310"/>
      <c r="H931" s="310"/>
      <c r="I931" s="310"/>
      <c r="J931" s="309">
        <v>512</v>
      </c>
      <c r="K931" s="310" t="s">
        <v>310</v>
      </c>
      <c r="L931" s="313" t="s">
        <v>2332</v>
      </c>
      <c r="M931" s="277"/>
      <c r="N931" s="293" t="s">
        <v>2196</v>
      </c>
      <c r="O931" s="293"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1" t="s">
        <v>2197</v>
      </c>
      <c r="Q931" s="291" t="s">
        <v>332</v>
      </c>
      <c r="R931" s="291" t="str">
        <f t="shared" si="68"/>
        <v xml:space="preserve"> </v>
      </c>
      <c r="T931" s="291" t="str">
        <f t="shared" si="69"/>
        <v xml:space="preserve"> If this policy is fully implemented, F-gas emissions in 2050 are reduced by 0.5%.</v>
      </c>
      <c r="U931" s="304"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1" customFormat="1" ht="116" x14ac:dyDescent="0.35">
      <c r="A932" s="291" t="s">
        <v>2195</v>
      </c>
      <c r="B932" s="277"/>
      <c r="C932" s="291" t="s">
        <v>753</v>
      </c>
      <c r="D932" s="291" t="s">
        <v>888</v>
      </c>
      <c r="E932" s="291" t="str">
        <f>E933</f>
        <v>Percent Reduction in Nonenergy Nonagriculture Industry Product Demand</v>
      </c>
      <c r="M932" s="277"/>
      <c r="N932" s="293" t="s">
        <v>2196</v>
      </c>
      <c r="O932" s="295">
        <f>INDEX('Standard Descriptions'!$E:$E,MATCH(Guidance!E932,'Standard Descriptions'!$C:$C,0))</f>
        <v>0</v>
      </c>
      <c r="P932" s="291" t="s">
        <v>2197</v>
      </c>
      <c r="Q932" s="291" t="s">
        <v>310</v>
      </c>
      <c r="T932" s="291" t="str">
        <f t="shared" si="69"/>
        <v/>
      </c>
      <c r="U932" s="304"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6" t="s">
        <v>2198</v>
      </c>
      <c r="C933" s="182" t="s">
        <v>753</v>
      </c>
      <c r="D933" s="182" t="s">
        <v>888</v>
      </c>
      <c r="E933" s="182" t="s">
        <v>889</v>
      </c>
      <c r="F933" s="185" t="s">
        <v>2089</v>
      </c>
      <c r="G933" s="185"/>
      <c r="H933" s="192" t="s">
        <v>2135</v>
      </c>
      <c r="I933" s="185"/>
      <c r="J933" s="43">
        <v>429</v>
      </c>
      <c r="K933" s="185" t="s">
        <v>310</v>
      </c>
      <c r="L933" s="187" t="s">
        <v>2333</v>
      </c>
      <c r="N933" s="210" t="s">
        <v>2196</v>
      </c>
      <c r="O933" s="210">
        <f>INDEX('Standard Descriptions'!$E:$E,MATCH(Guidance!E933,'Standard Descriptions'!$C:$C,0))</f>
        <v>0</v>
      </c>
      <c r="P933" s="289" t="s">
        <v>2197</v>
      </c>
      <c r="Q933" s="289" t="s">
        <v>310</v>
      </c>
      <c r="R933" s="289" t="str">
        <f>H933&amp;" "&amp;I933</f>
        <v xml:space="preserve">Cement and Other Nonmetallic Minerals </v>
      </c>
      <c r="S933" s="289" t="str">
        <f t="shared" ref="S933:S955" si="70">IF(R933="","","//**"&amp;R933&amp;": **")</f>
        <v>//**Cement and Other Nonmetallic Minerals : **</v>
      </c>
      <c r="T933" s="276"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6" t="s">
        <v>2198</v>
      </c>
      <c r="C934" s="190" t="s">
        <v>753</v>
      </c>
      <c r="D934" s="190" t="s">
        <v>888</v>
      </c>
      <c r="E934" s="190" t="s">
        <v>889</v>
      </c>
      <c r="F934" s="192" t="s">
        <v>2087</v>
      </c>
      <c r="G934" s="185"/>
      <c r="H934" s="192" t="s">
        <v>1826</v>
      </c>
      <c r="I934" s="185"/>
      <c r="J934" s="43">
        <v>430</v>
      </c>
      <c r="K934" s="185" t="s">
        <v>310</v>
      </c>
      <c r="L934" s="187" t="s">
        <v>2334</v>
      </c>
      <c r="N934" s="210" t="s">
        <v>2196</v>
      </c>
      <c r="O934" s="210">
        <f>INDEX('Standard Descriptions'!$E:$E,MATCH(Guidance!E934,'Standard Descriptions'!$C:$C,0))</f>
        <v>0</v>
      </c>
      <c r="P934" s="289" t="s">
        <v>2197</v>
      </c>
      <c r="Q934" s="289" t="s">
        <v>310</v>
      </c>
      <c r="R934" s="289" t="str">
        <f>H934&amp;" "&amp;I934</f>
        <v xml:space="preserve">Iron and Steel </v>
      </c>
      <c r="S934" s="289" t="str">
        <f t="shared" si="70"/>
        <v>//**Iron and Steel : **</v>
      </c>
      <c r="T934" s="276"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6" t="s">
        <v>2198</v>
      </c>
      <c r="C935" s="190" t="s">
        <v>753</v>
      </c>
      <c r="D935" s="190" t="s">
        <v>888</v>
      </c>
      <c r="E935" s="190" t="s">
        <v>889</v>
      </c>
      <c r="F935" s="192" t="s">
        <v>2068</v>
      </c>
      <c r="G935" s="185"/>
      <c r="H935" s="192" t="s">
        <v>2126</v>
      </c>
      <c r="I935" s="185"/>
      <c r="J935" s="43">
        <v>432</v>
      </c>
      <c r="K935" s="185" t="s">
        <v>310</v>
      </c>
      <c r="L935" s="187" t="s">
        <v>2335</v>
      </c>
      <c r="N935" s="210" t="s">
        <v>2196</v>
      </c>
      <c r="O935" s="210">
        <f>INDEX('Standard Descriptions'!$E:$E,MATCH(Guidance!E935,'Standard Descriptions'!$C:$C,0))</f>
        <v>0</v>
      </c>
      <c r="P935" s="289" t="s">
        <v>2197</v>
      </c>
      <c r="Q935" s="289" t="s">
        <v>310</v>
      </c>
      <c r="R935" s="289" t="str">
        <f>H935&amp;" "&amp;I935</f>
        <v xml:space="preserve">Water and Waste </v>
      </c>
      <c r="S935" s="289" t="str">
        <f t="shared" si="70"/>
        <v>//**Water and Waste : **</v>
      </c>
      <c r="T935" s="276"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1" customFormat="1" ht="114.75" customHeight="1" x14ac:dyDescent="0.35">
      <c r="A936" s="291" t="s">
        <v>2195</v>
      </c>
      <c r="B936" s="277"/>
      <c r="C936" s="291" t="s">
        <v>753</v>
      </c>
      <c r="D936" s="291" t="s">
        <v>900</v>
      </c>
      <c r="E936" s="291" t="str">
        <f>E937</f>
        <v>Fraction of Methane Capture Opportunities Achieved</v>
      </c>
      <c r="M936" s="277"/>
      <c r="N936" s="293" t="s">
        <v>2196</v>
      </c>
      <c r="O936" s="293"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1" t="s">
        <v>2197</v>
      </c>
      <c r="Q936" s="291" t="s">
        <v>310</v>
      </c>
      <c r="S936" s="291" t="str">
        <f t="shared" si="70"/>
        <v/>
      </c>
      <c r="T936" s="291" t="str">
        <f t="shared" si="69"/>
        <v/>
      </c>
      <c r="U936" s="304"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6" t="s">
        <v>2198</v>
      </c>
      <c r="C937" s="182" t="s">
        <v>753</v>
      </c>
      <c r="D937" s="182" t="s">
        <v>900</v>
      </c>
      <c r="E937" s="182" t="s">
        <v>901</v>
      </c>
      <c r="F937" s="185" t="s">
        <v>2108</v>
      </c>
      <c r="G937" s="185"/>
      <c r="H937" s="182" t="s">
        <v>2114</v>
      </c>
      <c r="I937" s="185"/>
      <c r="J937" s="43">
        <v>1458</v>
      </c>
      <c r="K937" s="185" t="s">
        <v>310</v>
      </c>
      <c r="L937" s="185"/>
      <c r="N937" s="210" t="s">
        <v>2196</v>
      </c>
      <c r="O937" s="210"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89" t="s">
        <v>2197</v>
      </c>
      <c r="Q937" s="289" t="s">
        <v>310</v>
      </c>
      <c r="R937" s="289" t="str">
        <f>H937&amp;" "&amp;I937</f>
        <v xml:space="preserve">Oil and Gas Extraction </v>
      </c>
      <c r="S937" s="289" t="str">
        <f t="shared" si="70"/>
        <v>//**Oil and Gas Extraction : **</v>
      </c>
      <c r="T937" s="276" t="str">
        <f t="shared" si="69"/>
        <v>//**Oil and Gas Extraction : **</v>
      </c>
    </row>
    <row r="938" spans="1:21" x14ac:dyDescent="0.35">
      <c r="A938" s="276" t="s">
        <v>2198</v>
      </c>
      <c r="C938" s="190" t="s">
        <v>753</v>
      </c>
      <c r="D938" s="190" t="s">
        <v>900</v>
      </c>
      <c r="E938" s="190" t="s">
        <v>901</v>
      </c>
      <c r="F938" s="185" t="s">
        <v>2070</v>
      </c>
      <c r="G938" s="185"/>
      <c r="H938" s="182" t="s">
        <v>2113</v>
      </c>
      <c r="I938" s="185"/>
      <c r="J938" s="43">
        <v>1459</v>
      </c>
      <c r="K938" s="185" t="s">
        <v>310</v>
      </c>
      <c r="L938" s="185"/>
      <c r="N938" s="210" t="s">
        <v>2196</v>
      </c>
      <c r="O938" s="210"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89" t="s">
        <v>2197</v>
      </c>
      <c r="Q938" s="289" t="s">
        <v>310</v>
      </c>
      <c r="R938" s="289" t="str">
        <f>H938&amp;" "&amp;I938</f>
        <v xml:space="preserve">Energy Pipelines and Gas Processing </v>
      </c>
      <c r="S938" s="289" t="str">
        <f t="shared" si="70"/>
        <v>//**Energy Pipelines and Gas Processing : **</v>
      </c>
      <c r="T938" s="276" t="str">
        <f t="shared" si="69"/>
        <v>//**Energy Pipelines and Gas Processing : **</v>
      </c>
    </row>
    <row r="939" spans="1:21" x14ac:dyDescent="0.35">
      <c r="A939" s="276" t="s">
        <v>2198</v>
      </c>
      <c r="C939" s="190" t="s">
        <v>753</v>
      </c>
      <c r="D939" s="190" t="s">
        <v>900</v>
      </c>
      <c r="E939" s="190" t="s">
        <v>901</v>
      </c>
      <c r="F939" s="185" t="s">
        <v>2110</v>
      </c>
      <c r="G939" s="185"/>
      <c r="H939" s="182" t="s">
        <v>1824</v>
      </c>
      <c r="I939" s="185"/>
      <c r="J939" s="43">
        <v>513</v>
      </c>
      <c r="K939" s="185" t="s">
        <v>310</v>
      </c>
      <c r="L939" s="185" t="s">
        <v>2336</v>
      </c>
      <c r="N939" s="210" t="s">
        <v>2196</v>
      </c>
      <c r="O939" s="210"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89" t="s">
        <v>2197</v>
      </c>
      <c r="Q939" s="289" t="s">
        <v>310</v>
      </c>
      <c r="R939" s="289" t="str">
        <f>H939&amp;" "&amp;I939</f>
        <v xml:space="preserve">Coal Mining </v>
      </c>
      <c r="S939" s="289" t="str">
        <f t="shared" si="70"/>
        <v>//**Coal Mining : **</v>
      </c>
      <c r="T939" s="276" t="str">
        <f t="shared" si="69"/>
        <v>//**Coal Mining : ** If this policy is fully implemented, process emissions in 2050 are reduced by 8% from the mining industry.</v>
      </c>
    </row>
    <row r="940" spans="1:21" x14ac:dyDescent="0.35">
      <c r="A940" s="276" t="s">
        <v>2198</v>
      </c>
      <c r="C940" s="190" t="s">
        <v>753</v>
      </c>
      <c r="D940" s="190" t="s">
        <v>900</v>
      </c>
      <c r="E940" s="190" t="s">
        <v>901</v>
      </c>
      <c r="F940" s="185" t="s">
        <v>2068</v>
      </c>
      <c r="G940" s="185"/>
      <c r="H940" s="182" t="s">
        <v>2126</v>
      </c>
      <c r="I940" s="185"/>
      <c r="J940" s="43">
        <v>514</v>
      </c>
      <c r="K940" s="185" t="s">
        <v>310</v>
      </c>
      <c r="L940" s="185" t="s">
        <v>2337</v>
      </c>
      <c r="N940" s="210" t="s">
        <v>2196</v>
      </c>
      <c r="O940" s="210"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89" t="s">
        <v>2197</v>
      </c>
      <c r="Q940" s="289" t="s">
        <v>310</v>
      </c>
      <c r="R940" s="289" t="str">
        <f>H940&amp;" "&amp;I940</f>
        <v xml:space="preserve">Water and Waste </v>
      </c>
      <c r="S940" s="289" t="str">
        <f t="shared" ref="S940" si="71">IF(R940="","","//**"&amp;R940&amp;": **")</f>
        <v>//**Water and Waste : **</v>
      </c>
      <c r="T940" s="276" t="str">
        <f t="shared" ref="T940" si="72">IF(K940="Yes",S940&amp;L940,"")</f>
        <v>//**Water and Waste : ** If this policy is fully implemented, process emissions in 2050 are reduced by 7% from the waste management industry.</v>
      </c>
    </row>
    <row r="941" spans="1:21" s="292" customFormat="1" ht="29" x14ac:dyDescent="0.35">
      <c r="A941" s="292" t="s">
        <v>2195</v>
      </c>
      <c r="C941" s="292" t="s">
        <v>753</v>
      </c>
      <c r="D941" s="292" t="s">
        <v>909</v>
      </c>
      <c r="E941" s="292" t="str">
        <f>E943</f>
        <v>Fraction of Methane Destruction Opportunities Achieved</v>
      </c>
      <c r="N941" s="294" t="s">
        <v>2196</v>
      </c>
      <c r="O941" s="294"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2" t="s">
        <v>2197</v>
      </c>
      <c r="Q941" s="292" t="s">
        <v>310</v>
      </c>
      <c r="S941" s="292" t="str">
        <f t="shared" si="70"/>
        <v/>
      </c>
      <c r="T941" s="292" t="str">
        <f t="shared" si="69"/>
        <v/>
      </c>
      <c r="U941" s="304" t="str">
        <f>N941&amp;O941</f>
        <v>**Description:** This policy reduces methane emissions from the selected industry by increasing the burning of methane that is currently being released into the atmosphere (i.e. flaring instead of venting/leaking).//</v>
      </c>
    </row>
    <row r="942" spans="1:21" s="292" customFormat="1" x14ac:dyDescent="0.35">
      <c r="A942" s="276" t="s">
        <v>2198</v>
      </c>
      <c r="B942" s="277"/>
      <c r="C942" s="182" t="s">
        <v>753</v>
      </c>
      <c r="D942" s="182" t="s">
        <v>909</v>
      </c>
      <c r="E942" s="182" t="s">
        <v>910</v>
      </c>
      <c r="F942" s="185" t="s">
        <v>2108</v>
      </c>
      <c r="G942" s="185"/>
      <c r="H942" s="182" t="s">
        <v>2114</v>
      </c>
      <c r="I942" s="185"/>
      <c r="J942" s="43">
        <v>1460</v>
      </c>
      <c r="K942" s="185" t="s">
        <v>310</v>
      </c>
      <c r="L942" s="185"/>
      <c r="M942" s="277"/>
      <c r="N942" s="210" t="s">
        <v>2196</v>
      </c>
      <c r="O942" s="210"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89" t="s">
        <v>2197</v>
      </c>
      <c r="Q942" s="289" t="s">
        <v>310</v>
      </c>
      <c r="R942" s="289" t="str">
        <f>H942&amp;" "&amp;I942</f>
        <v xml:space="preserve">Oil and Gas Extraction </v>
      </c>
      <c r="S942" s="289" t="str">
        <f t="shared" ref="S942" si="73">IF(R942="","","//**"&amp;R942&amp;": **")</f>
        <v>//**Oil and Gas Extraction : **</v>
      </c>
      <c r="T942" s="276" t="str">
        <f t="shared" ref="T942" si="74">IF(K942="Yes",S942&amp;L942,"")</f>
        <v>//**Oil and Gas Extraction : **</v>
      </c>
      <c r="U942" s="305"/>
    </row>
    <row r="943" spans="1:21" x14ac:dyDescent="0.35">
      <c r="A943" s="276" t="s">
        <v>2198</v>
      </c>
      <c r="C943" s="190" t="s">
        <v>753</v>
      </c>
      <c r="D943" s="190" t="s">
        <v>909</v>
      </c>
      <c r="E943" s="190" t="s">
        <v>910</v>
      </c>
      <c r="F943" s="185" t="s">
        <v>2070</v>
      </c>
      <c r="G943" s="185"/>
      <c r="H943" s="182" t="s">
        <v>2113</v>
      </c>
      <c r="I943" s="185"/>
      <c r="J943" s="43">
        <v>1461</v>
      </c>
      <c r="K943" s="185" t="s">
        <v>310</v>
      </c>
      <c r="L943" s="185"/>
      <c r="N943" s="210" t="s">
        <v>2196</v>
      </c>
      <c r="O943" s="210"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89" t="s">
        <v>2197</v>
      </c>
      <c r="Q943" s="289" t="s">
        <v>310</v>
      </c>
      <c r="R943" s="289" t="str">
        <f>H943&amp;" "&amp;I943</f>
        <v xml:space="preserve">Energy Pipelines and Gas Processing </v>
      </c>
      <c r="S943" s="289" t="str">
        <f t="shared" si="70"/>
        <v>//**Energy Pipelines and Gas Processing : **</v>
      </c>
      <c r="T943" s="276" t="str">
        <f t="shared" si="69"/>
        <v>//**Energy Pipelines and Gas Processing : **</v>
      </c>
    </row>
    <row r="944" spans="1:21" x14ac:dyDescent="0.35">
      <c r="A944" s="276" t="s">
        <v>2198</v>
      </c>
      <c r="C944" s="190" t="s">
        <v>753</v>
      </c>
      <c r="D944" s="190" t="s">
        <v>909</v>
      </c>
      <c r="E944" s="190" t="s">
        <v>910</v>
      </c>
      <c r="F944" s="185" t="s">
        <v>2110</v>
      </c>
      <c r="G944" s="185"/>
      <c r="H944" s="182" t="s">
        <v>1824</v>
      </c>
      <c r="I944" s="185"/>
      <c r="J944" s="43">
        <v>515</v>
      </c>
      <c r="K944" s="185" t="s">
        <v>310</v>
      </c>
      <c r="L944" s="185" t="s">
        <v>2338</v>
      </c>
      <c r="N944" s="210" t="s">
        <v>2196</v>
      </c>
      <c r="O944" s="210"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89" t="s">
        <v>2197</v>
      </c>
      <c r="Q944" s="289" t="s">
        <v>310</v>
      </c>
      <c r="R944" s="289" t="str">
        <f>H944&amp;" "&amp;I944</f>
        <v xml:space="preserve">Coal Mining </v>
      </c>
      <c r="S944" s="289" t="str">
        <f t="shared" si="70"/>
        <v>//**Coal Mining : **</v>
      </c>
      <c r="T944" s="276" t="str">
        <f t="shared" si="69"/>
        <v>//**Coal Mining : ** If this policy is fully implemented, process emissions in 2050 are reduced by 32% from the mining industry.</v>
      </c>
    </row>
    <row r="945" spans="1:21" x14ac:dyDescent="0.35">
      <c r="A945" s="276" t="s">
        <v>2198</v>
      </c>
      <c r="C945" s="190" t="s">
        <v>753</v>
      </c>
      <c r="D945" s="190" t="s">
        <v>909</v>
      </c>
      <c r="E945" s="190" t="s">
        <v>910</v>
      </c>
      <c r="F945" s="185" t="s">
        <v>2068</v>
      </c>
      <c r="G945" s="185"/>
      <c r="H945" s="182" t="s">
        <v>2126</v>
      </c>
      <c r="I945" s="185"/>
      <c r="J945" s="43">
        <v>516</v>
      </c>
      <c r="K945" s="185" t="s">
        <v>310</v>
      </c>
      <c r="L945" s="185" t="s">
        <v>2339</v>
      </c>
      <c r="N945" s="210" t="s">
        <v>2196</v>
      </c>
      <c r="O945" s="210"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89" t="s">
        <v>2197</v>
      </c>
      <c r="Q945" s="289" t="s">
        <v>310</v>
      </c>
      <c r="R945" s="289" t="str">
        <f>H945&amp;" "&amp;I945</f>
        <v xml:space="preserve">Water and Waste </v>
      </c>
      <c r="S945" s="289" t="str">
        <f t="shared" si="70"/>
        <v>//**Water and Waste : **</v>
      </c>
      <c r="T945" s="276" t="str">
        <f t="shared" si="69"/>
        <v>//**Water and Waste : ** If this policy is fully implemented, process emissions in 2050 are reduced by 2% from the waste management industry.</v>
      </c>
    </row>
    <row r="946" spans="1:21" s="291" customFormat="1" ht="29" x14ac:dyDescent="0.35">
      <c r="A946" s="291" t="s">
        <v>2195</v>
      </c>
      <c r="C946" s="291" t="s">
        <v>753</v>
      </c>
      <c r="D946" s="291" t="s">
        <v>917</v>
      </c>
      <c r="E946" s="291" t="str">
        <f>E947</f>
        <v>Percent Reduction in Fossil Fuel Exports</v>
      </c>
      <c r="N946" s="293" t="s">
        <v>2196</v>
      </c>
      <c r="O946" s="293"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1" t="s">
        <v>2197</v>
      </c>
      <c r="Q946" s="291" t="s">
        <v>310</v>
      </c>
      <c r="S946" s="291" t="str">
        <f t="shared" si="70"/>
        <v/>
      </c>
      <c r="T946" s="291" t="str">
        <f t="shared" si="69"/>
        <v/>
      </c>
      <c r="U946" s="304"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6" t="s">
        <v>2198</v>
      </c>
      <c r="C947" s="182" t="s">
        <v>753</v>
      </c>
      <c r="D947" s="182" t="s">
        <v>917</v>
      </c>
      <c r="E947" s="182" t="s">
        <v>918</v>
      </c>
      <c r="F947" s="192" t="s">
        <v>251</v>
      </c>
      <c r="G947" s="185"/>
      <c r="H947" s="192" t="s">
        <v>579</v>
      </c>
      <c r="I947" s="185"/>
      <c r="J947" s="43">
        <v>451</v>
      </c>
      <c r="K947" s="185" t="s">
        <v>310</v>
      </c>
      <c r="L947" s="298"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33.6991853139108% of New Mexico's hard coal production.</v>
      </c>
      <c r="N947" s="210" t="s">
        <v>2196</v>
      </c>
      <c r="O947" s="210"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89" t="s">
        <v>2197</v>
      </c>
      <c r="Q947" s="289" t="s">
        <v>310</v>
      </c>
      <c r="R947" s="289" t="str">
        <f t="shared" ref="R947:R967" si="75">H947&amp;" "&amp;I947</f>
        <v xml:space="preserve">Hard Coal </v>
      </c>
      <c r="S947" s="289" t="str">
        <f t="shared" si="70"/>
        <v>//**Hard Coal : **</v>
      </c>
      <c r="T947" s="276" t="str">
        <f t="shared" ca="1" si="69"/>
        <v>//**Hard Coal : **The model assumes that exports represent 33.6991853139108% of New Mexico's hard coal production.</v>
      </c>
    </row>
    <row r="948" spans="1:21" x14ac:dyDescent="0.35">
      <c r="A948" s="276" t="s">
        <v>2198</v>
      </c>
      <c r="C948" s="190" t="s">
        <v>753</v>
      </c>
      <c r="D948" s="190" t="s">
        <v>917</v>
      </c>
      <c r="E948" s="190" t="s">
        <v>918</v>
      </c>
      <c r="F948" s="192" t="s">
        <v>255</v>
      </c>
      <c r="G948" s="185"/>
      <c r="H948" s="192" t="s">
        <v>741</v>
      </c>
      <c r="I948" s="185"/>
      <c r="J948" s="43">
        <v>452</v>
      </c>
      <c r="K948" s="185" t="s">
        <v>310</v>
      </c>
      <c r="L948" s="298"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141.218753386312% of New Mexico's natural gas production.</v>
      </c>
      <c r="N948" s="210" t="s">
        <v>2196</v>
      </c>
      <c r="O948" s="210"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89" t="s">
        <v>2197</v>
      </c>
      <c r="Q948" s="289" t="s">
        <v>310</v>
      </c>
      <c r="R948" s="289" t="str">
        <f t="shared" si="75"/>
        <v xml:space="preserve">Natural Gas </v>
      </c>
      <c r="S948" s="289" t="str">
        <f t="shared" si="70"/>
        <v>//**Natural Gas : **</v>
      </c>
      <c r="T948" s="276" t="str">
        <f t="shared" ca="1" si="69"/>
        <v>//**Natural Gas : **The model assumes that exports represent 141.218753386312% of New Mexico's natural gas production.</v>
      </c>
    </row>
    <row r="949" spans="1:21" x14ac:dyDescent="0.35">
      <c r="A949" s="276" t="s">
        <v>2198</v>
      </c>
      <c r="C949" s="190" t="s">
        <v>753</v>
      </c>
      <c r="D949" s="190" t="s">
        <v>917</v>
      </c>
      <c r="E949" s="190" t="s">
        <v>918</v>
      </c>
      <c r="F949" s="192" t="s">
        <v>257</v>
      </c>
      <c r="G949" s="185"/>
      <c r="H949" s="192" t="s">
        <v>923</v>
      </c>
      <c r="I949" s="185"/>
      <c r="J949" s="43">
        <v>453</v>
      </c>
      <c r="K949" s="185" t="s">
        <v>310</v>
      </c>
      <c r="L949" s="298"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0" t="s">
        <v>2196</v>
      </c>
      <c r="O949" s="210"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89" t="s">
        <v>2197</v>
      </c>
      <c r="Q949" s="289" t="s">
        <v>310</v>
      </c>
      <c r="R949" s="289" t="str">
        <f t="shared" si="75"/>
        <v xml:space="preserve">Petroleum Gasoline </v>
      </c>
      <c r="S949" s="289" t="str">
        <f t="shared" si="70"/>
        <v>//**Petroleum Gasoline : **</v>
      </c>
      <c r="T949" s="276" t="str">
        <f t="shared" ca="1" si="69"/>
        <v xml:space="preserve">//**Petroleum Gasoline : **The model assumes zero production. </v>
      </c>
    </row>
    <row r="950" spans="1:21" x14ac:dyDescent="0.35">
      <c r="A950" s="276" t="s">
        <v>2198</v>
      </c>
      <c r="C950" s="190" t="s">
        <v>753</v>
      </c>
      <c r="D950" s="190" t="s">
        <v>917</v>
      </c>
      <c r="E950" s="190" t="s">
        <v>918</v>
      </c>
      <c r="F950" s="192" t="s">
        <v>256</v>
      </c>
      <c r="G950" s="185"/>
      <c r="H950" s="192" t="s">
        <v>924</v>
      </c>
      <c r="I950" s="185"/>
      <c r="J950" s="43">
        <v>454</v>
      </c>
      <c r="K950" s="185" t="s">
        <v>310</v>
      </c>
      <c r="L950" s="298"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0" t="s">
        <v>2196</v>
      </c>
      <c r="O950" s="210"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89" t="s">
        <v>2197</v>
      </c>
      <c r="Q950" s="289" t="s">
        <v>310</v>
      </c>
      <c r="R950" s="289" t="str">
        <f t="shared" si="75"/>
        <v xml:space="preserve">Petroleum Diesel </v>
      </c>
      <c r="S950" s="289" t="str">
        <f t="shared" si="70"/>
        <v>//**Petroleum Diesel : **</v>
      </c>
      <c r="T950" s="276" t="str">
        <f t="shared" ca="1" si="69"/>
        <v xml:space="preserve">//**Petroleum Diesel : **The model assumes zero production. </v>
      </c>
    </row>
    <row r="951" spans="1:21" x14ac:dyDescent="0.35">
      <c r="A951" s="276" t="s">
        <v>2198</v>
      </c>
      <c r="C951" s="190" t="s">
        <v>753</v>
      </c>
      <c r="D951" s="190" t="s">
        <v>917</v>
      </c>
      <c r="E951" s="190" t="s">
        <v>918</v>
      </c>
      <c r="F951" s="192" t="s">
        <v>253</v>
      </c>
      <c r="G951" s="185"/>
      <c r="H951" s="192" t="s">
        <v>925</v>
      </c>
      <c r="I951" s="185"/>
      <c r="J951" s="43">
        <v>455</v>
      </c>
      <c r="K951" s="185" t="s">
        <v>310</v>
      </c>
      <c r="L951" s="298" t="str">
        <f ca="1">_xlfn.CONCAT(IF(LOOKUP(PolicyLevers!$D$924,'Supporting Data'!$R$62:$Y$63,'Supporting Data'!$R$63:$Y$63)=0,"The model assumes zero production. ",_xlfn.CONCAT("The model assumes that exports represent ",'Supporting Data'!$N$88,"% of ",'Supporting Data'!$A$6,"'s ",PolicyLevers!$D$924," production.")))</f>
        <v>The model assumes that exports represent 0% of New Mexico's jet fuel or kerosene production.</v>
      </c>
      <c r="N951" s="210" t="s">
        <v>2196</v>
      </c>
      <c r="O951" s="210"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89" t="s">
        <v>2197</v>
      </c>
      <c r="Q951" s="289" t="s">
        <v>310</v>
      </c>
      <c r="R951" s="289" t="str">
        <f t="shared" si="75"/>
        <v xml:space="preserve">Jet Fuel/Kerosene </v>
      </c>
      <c r="S951" s="289" t="str">
        <f t="shared" si="70"/>
        <v>//**Jet Fuel/Kerosene : **</v>
      </c>
      <c r="T951" s="276" t="str">
        <f t="shared" ca="1" si="69"/>
        <v>//**Jet Fuel/Kerosene : **The model assumes that exports represent 0% of New Mexico's jet fuel or kerosene production.</v>
      </c>
    </row>
    <row r="952" spans="1:21" x14ac:dyDescent="0.35">
      <c r="A952" s="276" t="s">
        <v>2198</v>
      </c>
      <c r="C952" s="190" t="s">
        <v>753</v>
      </c>
      <c r="D952" s="190" t="s">
        <v>917</v>
      </c>
      <c r="E952" s="190" t="s">
        <v>918</v>
      </c>
      <c r="F952" s="192" t="s">
        <v>926</v>
      </c>
      <c r="G952" s="185"/>
      <c r="H952" s="192" t="s">
        <v>609</v>
      </c>
      <c r="I952" s="185"/>
      <c r="J952" s="43">
        <v>456</v>
      </c>
      <c r="K952" s="192" t="s">
        <v>332</v>
      </c>
      <c r="L952" s="182"/>
      <c r="N952" s="210" t="s">
        <v>2196</v>
      </c>
      <c r="O952" s="210"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89" t="s">
        <v>2197</v>
      </c>
      <c r="Q952" s="289" t="s">
        <v>310</v>
      </c>
      <c r="R952" s="289" t="str">
        <f t="shared" si="75"/>
        <v xml:space="preserve">Lignite </v>
      </c>
      <c r="S952" s="289" t="str">
        <f t="shared" si="70"/>
        <v>//**Lignite : **</v>
      </c>
      <c r="T952" s="276" t="str">
        <f t="shared" si="69"/>
        <v/>
      </c>
    </row>
    <row r="953" spans="1:21" x14ac:dyDescent="0.35">
      <c r="A953" s="276" t="s">
        <v>2198</v>
      </c>
      <c r="C953" s="190" t="s">
        <v>753</v>
      </c>
      <c r="D953" s="190" t="s">
        <v>917</v>
      </c>
      <c r="E953" s="190" t="s">
        <v>918</v>
      </c>
      <c r="F953" s="192" t="s">
        <v>250</v>
      </c>
      <c r="G953" s="185"/>
      <c r="H953" s="192" t="s">
        <v>614</v>
      </c>
      <c r="I953" s="185"/>
      <c r="J953" s="43">
        <v>457</v>
      </c>
      <c r="K953" s="185" t="s">
        <v>310</v>
      </c>
      <c r="L953" s="298" t="str">
        <f ca="1">_xlfn.CONCAT(IF(LOOKUP(PolicyLevers!$D$926,'Supporting Data'!$R$62:$Y$63,'Supporting Data'!$R$63:$Y$63)=0,"The model assumes zero production. ",_xlfn.CONCAT("The model assumes that exports represent ",'Supporting Data'!$K$88,"% of ",'Supporting Data'!$A$6,"'s ",PolicyLevers!$D$926," production.")))</f>
        <v>The model assumes that exports represent 84.1885491197019% of New Mexico's crude oil production.</v>
      </c>
      <c r="N953" s="210" t="s">
        <v>2196</v>
      </c>
      <c r="O953" s="210"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89" t="s">
        <v>2197</v>
      </c>
      <c r="Q953" s="289" t="s">
        <v>310</v>
      </c>
      <c r="R953" s="289" t="str">
        <f t="shared" si="75"/>
        <v xml:space="preserve">Crude Oil </v>
      </c>
      <c r="S953" s="289" t="str">
        <f t="shared" si="70"/>
        <v>//**Crude Oil : **</v>
      </c>
      <c r="T953" s="276" t="str">
        <f t="shared" ca="1" si="69"/>
        <v>//**Crude Oil : **The model assumes that exports represent 84.1885491197019% of New Mexico's crude oil production.</v>
      </c>
    </row>
    <row r="954" spans="1:21" x14ac:dyDescent="0.35">
      <c r="A954" s="276" t="s">
        <v>2198</v>
      </c>
      <c r="C954" s="190" t="s">
        <v>753</v>
      </c>
      <c r="D954" s="190" t="s">
        <v>917</v>
      </c>
      <c r="E954" s="190" t="s">
        <v>918</v>
      </c>
      <c r="F954" s="192" t="s">
        <v>927</v>
      </c>
      <c r="G954" s="185"/>
      <c r="H954" s="192" t="s">
        <v>928</v>
      </c>
      <c r="I954" s="185"/>
      <c r="J954" s="43">
        <v>458</v>
      </c>
      <c r="K954" s="185" t="s">
        <v>310</v>
      </c>
      <c r="L954" s="298"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0" t="s">
        <v>2196</v>
      </c>
      <c r="O954" s="210"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89" t="s">
        <v>2197</v>
      </c>
      <c r="Q954" s="289" t="s">
        <v>310</v>
      </c>
      <c r="R954" s="289" t="str">
        <f t="shared" si="75"/>
        <v xml:space="preserve">Heavy/Residual Fuel Oil </v>
      </c>
      <c r="S954" s="289" t="str">
        <f t="shared" si="70"/>
        <v>//**Heavy/Residual Fuel Oil : **</v>
      </c>
      <c r="T954" s="276" t="str">
        <f t="shared" ca="1" si="69"/>
        <v xml:space="preserve">//**Heavy/Residual Fuel Oil : **The model assumes zero production. </v>
      </c>
    </row>
    <row r="955" spans="1:21" x14ac:dyDescent="0.35">
      <c r="A955" s="276" t="s">
        <v>2198</v>
      </c>
      <c r="C955" s="190" t="s">
        <v>753</v>
      </c>
      <c r="D955" s="190" t="s">
        <v>917</v>
      </c>
      <c r="E955" s="190" t="s">
        <v>918</v>
      </c>
      <c r="F955" s="192" t="s">
        <v>254</v>
      </c>
      <c r="G955" s="185"/>
      <c r="H955" s="192" t="s">
        <v>929</v>
      </c>
      <c r="I955" s="185"/>
      <c r="J955" s="43">
        <v>459</v>
      </c>
      <c r="K955" s="185" t="s">
        <v>310</v>
      </c>
      <c r="L955" s="298"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0% of New Mexico's LPG propane or butane production.</v>
      </c>
      <c r="N955" s="210" t="s">
        <v>2196</v>
      </c>
      <c r="O955" s="210"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89" t="s">
        <v>2197</v>
      </c>
      <c r="Q955" s="289" t="s">
        <v>310</v>
      </c>
      <c r="R955" s="289" t="str">
        <f t="shared" si="75"/>
        <v xml:space="preserve">LPG/Propane/Butane </v>
      </c>
      <c r="S955" s="289" t="str">
        <f t="shared" si="70"/>
        <v>//**LPG/Propane/Butane : **</v>
      </c>
      <c r="T955" s="276" t="str">
        <f t="shared" ca="1" si="69"/>
        <v>//**LPG/Propane/Butane : **The model assumes that exports represent 0% of New Mexico's LPG propane or butane production.</v>
      </c>
    </row>
    <row r="956" spans="1:21" s="291" customFormat="1" ht="29" x14ac:dyDescent="0.35">
      <c r="A956" s="291" t="s">
        <v>2195</v>
      </c>
      <c r="B956" s="277"/>
      <c r="C956" s="311" t="s">
        <v>930</v>
      </c>
      <c r="D956" s="311" t="s">
        <v>931</v>
      </c>
      <c r="E956" s="311" t="s">
        <v>932</v>
      </c>
      <c r="F956" s="312"/>
      <c r="G956" s="312"/>
      <c r="H956" s="312"/>
      <c r="I956" s="312"/>
      <c r="J956" s="324">
        <v>60</v>
      </c>
      <c r="K956" s="312" t="s">
        <v>310</v>
      </c>
      <c r="L956" s="386" t="str">
        <f>_xlfn.CONCAT("If this policy is fully implemented, the afforestation/reforestation rate reaches ",'Supporting Data'!$AQ$6," thousand acres per year in 2050",".")</f>
        <v>If this policy is fully implemented, the afforestation/reforestation rate reaches 132 thousand acres per year in 2050.</v>
      </c>
      <c r="M956" s="277"/>
      <c r="N956" s="293" t="s">
        <v>2196</v>
      </c>
      <c r="O956" s="293"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1" t="s">
        <v>2197</v>
      </c>
      <c r="Q956" s="291" t="s">
        <v>332</v>
      </c>
      <c r="R956" s="291" t="str">
        <f t="shared" si="75"/>
        <v xml:space="preserve"> </v>
      </c>
      <c r="T956" s="291" t="str">
        <f t="shared" ref="T956:T1019" si="76">IF(K956="Yes",S956&amp;L956,"")</f>
        <v>If this policy is fully implemented, the afforestation/reforestation rate reaches 132 thousand acres per year in 2050.</v>
      </c>
      <c r="U956" s="304"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57" spans="1:21" s="291" customFormat="1" x14ac:dyDescent="0.35">
      <c r="A957" s="291" t="s">
        <v>2195</v>
      </c>
      <c r="B957" s="277"/>
      <c r="C957" s="311" t="s">
        <v>930</v>
      </c>
      <c r="D957" s="311" t="s">
        <v>937</v>
      </c>
      <c r="E957" s="311" t="s">
        <v>938</v>
      </c>
      <c r="F957" s="312"/>
      <c r="G957" s="312"/>
      <c r="H957" s="312"/>
      <c r="I957" s="312"/>
      <c r="J957" s="324">
        <v>705</v>
      </c>
      <c r="K957" s="310" t="s">
        <v>332</v>
      </c>
      <c r="L957" s="313"/>
      <c r="M957" s="277"/>
      <c r="N957" s="293" t="s">
        <v>2196</v>
      </c>
      <c r="O957" s="293" t="str">
        <f>INDEX('Standard Descriptions'!$E:$E,MATCH(Guidance!E957,'Standard Descriptions'!$C:$C,0))</f>
        <v>This policy prevents the release of CO2 that accompanies deforestation. //</v>
      </c>
      <c r="P957" s="291" t="s">
        <v>2197</v>
      </c>
      <c r="Q957" s="291" t="s">
        <v>332</v>
      </c>
      <c r="R957" s="291" t="str">
        <f t="shared" si="75"/>
        <v xml:space="preserve"> </v>
      </c>
      <c r="T957" s="291" t="str">
        <f t="shared" si="76"/>
        <v/>
      </c>
      <c r="U957" s="304" t="str">
        <f t="shared" si="77"/>
        <v>**Description:**This policy prevents the release of CO2 that accompanies deforestation. //**Guidance for setting values: **</v>
      </c>
    </row>
    <row r="958" spans="1:21" s="291" customFormat="1" x14ac:dyDescent="0.35">
      <c r="A958" s="291" t="s">
        <v>2195</v>
      </c>
      <c r="B958" s="277"/>
      <c r="C958" s="311" t="s">
        <v>930</v>
      </c>
      <c r="D958" s="311" t="s">
        <v>942</v>
      </c>
      <c r="E958" s="311" t="s">
        <v>943</v>
      </c>
      <c r="F958" s="312"/>
      <c r="G958" s="312"/>
      <c r="H958" s="312"/>
      <c r="I958" s="312"/>
      <c r="J958" s="324">
        <v>177</v>
      </c>
      <c r="K958" s="310" t="s">
        <v>332</v>
      </c>
      <c r="L958" s="313"/>
      <c r="M958" s="277"/>
      <c r="N958" s="293" t="s">
        <v>2196</v>
      </c>
      <c r="O958" s="293" t="str">
        <f>INDEX('Standard Descriptions'!$E:$E,MATCH(Guidance!E958,'Standard Descriptions'!$C:$C,0))</f>
        <v xml:space="preserve"> This policy restores degraded forest, increasing the rate of carbon sequestration of the forest.//</v>
      </c>
      <c r="P958" s="291" t="s">
        <v>2197</v>
      </c>
      <c r="Q958" s="291" t="s">
        <v>332</v>
      </c>
      <c r="R958" s="291" t="str">
        <f t="shared" si="75"/>
        <v xml:space="preserve"> </v>
      </c>
      <c r="T958" s="291" t="str">
        <f t="shared" si="76"/>
        <v/>
      </c>
      <c r="U958" s="304" t="str">
        <f t="shared" si="77"/>
        <v>**Description:** This policy restores degraded forest, increasing the rate of carbon sequestration of the forest.//**Guidance for setting values: **</v>
      </c>
    </row>
    <row r="959" spans="1:21" s="291" customFormat="1" ht="29" x14ac:dyDescent="0.35">
      <c r="A959" s="291" t="s">
        <v>2195</v>
      </c>
      <c r="B959" s="277"/>
      <c r="C959" s="311" t="s">
        <v>930</v>
      </c>
      <c r="D959" s="311" t="s">
        <v>946</v>
      </c>
      <c r="E959" s="311" t="s">
        <v>947</v>
      </c>
      <c r="F959" s="312"/>
      <c r="G959" s="312"/>
      <c r="H959" s="312"/>
      <c r="I959" s="312"/>
      <c r="J959" s="324">
        <v>61</v>
      </c>
      <c r="K959" s="312" t="s">
        <v>310</v>
      </c>
      <c r="L959" s="313" t="s">
        <v>2214</v>
      </c>
      <c r="M959" s="277"/>
      <c r="N959" s="293" t="s">
        <v>2196</v>
      </c>
      <c r="O959" s="293" t="str">
        <f>INDEX('Standard Descriptions'!$E:$E,MATCH(Guidance!E959,'Standard Descriptions'!$C:$C,0))</f>
        <v xml:space="preserve"> This policy avoids the release of CO2 from forests by reducing timber harvesting. // </v>
      </c>
      <c r="P959" s="291" t="s">
        <v>2197</v>
      </c>
      <c r="Q959" s="291" t="s">
        <v>332</v>
      </c>
      <c r="R959" s="291" t="str">
        <f t="shared" si="75"/>
        <v xml:space="preserve"> </v>
      </c>
      <c r="T959" s="291" t="str">
        <f t="shared" si="76"/>
        <v xml:space="preserve"> A 100% setting of this lever reduces timber harvesting by 2% of the BAU amount per year, reaching a roughly 70% reduction in timber harvesting by 2050.</v>
      </c>
      <c r="U959" s="304"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1" customFormat="1" ht="43.5" x14ac:dyDescent="0.35">
      <c r="A960" s="291" t="s">
        <v>2195</v>
      </c>
      <c r="B960" s="277"/>
      <c r="C960" s="311" t="s">
        <v>930</v>
      </c>
      <c r="D960" s="311" t="s">
        <v>952</v>
      </c>
      <c r="E960" s="311" t="s">
        <v>953</v>
      </c>
      <c r="F960" s="312"/>
      <c r="G960" s="312"/>
      <c r="H960" s="312"/>
      <c r="I960" s="312"/>
      <c r="J960" s="324">
        <v>62</v>
      </c>
      <c r="K960" s="312" t="s">
        <v>310</v>
      </c>
      <c r="L960" s="313" t="s">
        <v>2340</v>
      </c>
      <c r="M960" s="277"/>
      <c r="N960" s="293" t="s">
        <v>2196</v>
      </c>
      <c r="O960" s="293"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1" t="s">
        <v>2197</v>
      </c>
      <c r="Q960" s="291" t="s">
        <v>332</v>
      </c>
      <c r="R960" s="291" t="str">
        <f t="shared" si="75"/>
        <v xml:space="preserve"> </v>
      </c>
      <c r="T960" s="291" t="str">
        <f t="shared" si="76"/>
        <v xml:space="preserve"> If this policy is fully implemented, agricultural process emissions in 2050 are reduced by 2%.</v>
      </c>
      <c r="U960" s="304"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1" customFormat="1" ht="29" x14ac:dyDescent="0.35">
      <c r="A961" s="291" t="s">
        <v>2195</v>
      </c>
      <c r="B961" s="277"/>
      <c r="C961" s="311" t="s">
        <v>930</v>
      </c>
      <c r="D961" s="311" t="s">
        <v>958</v>
      </c>
      <c r="E961" s="311" t="s">
        <v>959</v>
      </c>
      <c r="F961" s="312"/>
      <c r="G961" s="312"/>
      <c r="H961" s="312"/>
      <c r="I961" s="312"/>
      <c r="J961" s="324">
        <v>63</v>
      </c>
      <c r="K961" s="312" t="s">
        <v>310</v>
      </c>
      <c r="L961" s="313" t="s">
        <v>2360</v>
      </c>
      <c r="M961" s="277"/>
      <c r="N961" s="293" t="s">
        <v>2196</v>
      </c>
      <c r="O961" s="293" t="str">
        <f>INDEX('Standard Descriptions'!$E:$E,MATCH(Guidance!E961,'Standard Descriptions'!$C:$C,0))</f>
        <v xml:space="preserve"> This policy increases CO2 sequestration by forests through improved forest management practices.  // </v>
      </c>
      <c r="P961" s="291" t="s">
        <v>2197</v>
      </c>
      <c r="Q961" s="291" t="s">
        <v>332</v>
      </c>
      <c r="R961" s="291" t="str">
        <f t="shared" si="75"/>
        <v xml:space="preserve"> </v>
      </c>
      <c r="T961" s="291" t="str">
        <f t="shared" si="76"/>
        <v xml:space="preserve"> If this policy is fully implemented, half of the acres of forest not currently under best management practices will instead be managed with best practices by 2050.</v>
      </c>
      <c r="U961" s="304"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1" customFormat="1" ht="29" x14ac:dyDescent="0.35">
      <c r="A962" s="291" t="s">
        <v>2195</v>
      </c>
      <c r="B962" s="277"/>
      <c r="C962" s="311" t="s">
        <v>930</v>
      </c>
      <c r="D962" s="311" t="s">
        <v>964</v>
      </c>
      <c r="E962" s="311" t="s">
        <v>965</v>
      </c>
      <c r="F962" s="312"/>
      <c r="G962" s="312"/>
      <c r="H962" s="312"/>
      <c r="I962" s="312"/>
      <c r="J962" s="324">
        <v>64</v>
      </c>
      <c r="K962" s="312" t="s">
        <v>310</v>
      </c>
      <c r="L962" s="313" t="s">
        <v>2341</v>
      </c>
      <c r="M962" s="277"/>
      <c r="N962" s="293" t="s">
        <v>2196</v>
      </c>
      <c r="O962" s="293"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1" t="s">
        <v>2197</v>
      </c>
      <c r="Q962" s="291" t="s">
        <v>332</v>
      </c>
      <c r="R962" s="291" t="str">
        <f t="shared" si="75"/>
        <v xml:space="preserve"> </v>
      </c>
      <c r="T962" s="291" t="str">
        <f t="shared" si="76"/>
        <v xml:space="preserve"> If this policy is fully implemented, agricultural process emissions in 2050 are reduced by 10%.</v>
      </c>
      <c r="U962" s="304"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1" customFormat="1" x14ac:dyDescent="0.35">
      <c r="A963" s="291" t="s">
        <v>2195</v>
      </c>
      <c r="B963" s="277"/>
      <c r="C963" s="311" t="s">
        <v>930</v>
      </c>
      <c r="D963" s="311" t="s">
        <v>970</v>
      </c>
      <c r="E963" s="311" t="s">
        <v>971</v>
      </c>
      <c r="F963" s="312"/>
      <c r="G963" s="312"/>
      <c r="H963" s="312"/>
      <c r="I963" s="312"/>
      <c r="J963" s="324">
        <v>178</v>
      </c>
      <c r="K963" s="312" t="s">
        <v>332</v>
      </c>
      <c r="L963" s="313"/>
      <c r="M963" s="277"/>
      <c r="N963" s="293" t="s">
        <v>2196</v>
      </c>
      <c r="O963" s="293">
        <f>INDEX('Standard Descriptions'!$E:$E,MATCH(Guidance!E963,'Standard Descriptions'!$C:$C,0))</f>
        <v>0</v>
      </c>
      <c r="P963" s="291" t="s">
        <v>2197</v>
      </c>
      <c r="Q963" s="291" t="s">
        <v>332</v>
      </c>
      <c r="R963" s="291" t="str">
        <f t="shared" si="75"/>
        <v xml:space="preserve"> </v>
      </c>
      <c r="T963" s="291" t="str">
        <f t="shared" si="76"/>
        <v/>
      </c>
      <c r="U963" s="304" t="str">
        <f t="shared" si="77"/>
        <v>**Description:**0**Guidance for setting values: **</v>
      </c>
    </row>
    <row r="964" spans="1:25" s="291" customFormat="1" ht="87" x14ac:dyDescent="0.35">
      <c r="A964" s="291" t="s">
        <v>2195</v>
      </c>
      <c r="B964" s="277"/>
      <c r="C964" s="311" t="s">
        <v>930</v>
      </c>
      <c r="D964" s="311" t="s">
        <v>974</v>
      </c>
      <c r="E964" s="311" t="s">
        <v>975</v>
      </c>
      <c r="F964" s="312"/>
      <c r="G964" s="312"/>
      <c r="H964" s="312"/>
      <c r="I964" s="312"/>
      <c r="J964" s="324">
        <v>434</v>
      </c>
      <c r="K964" s="312" t="s">
        <v>310</v>
      </c>
      <c r="L964" s="313" t="s">
        <v>2215</v>
      </c>
      <c r="M964" s="277"/>
      <c r="N964" s="293" t="s">
        <v>2196</v>
      </c>
      <c r="O964" s="293"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1" t="s">
        <v>2197</v>
      </c>
      <c r="Q964" s="291" t="s">
        <v>332</v>
      </c>
      <c r="R964" s="291" t="str">
        <f t="shared" si="75"/>
        <v xml:space="preserve"> </v>
      </c>
      <c r="T964" s="291"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4"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1" customFormat="1" ht="43.5" x14ac:dyDescent="0.35">
      <c r="A965" s="291" t="s">
        <v>2195</v>
      </c>
      <c r="B965" s="277"/>
      <c r="C965" s="308" t="s">
        <v>981</v>
      </c>
      <c r="D965" s="308" t="s">
        <v>982</v>
      </c>
      <c r="E965" s="308" t="s">
        <v>983</v>
      </c>
      <c r="F965" s="310"/>
      <c r="G965" s="310"/>
      <c r="H965" s="310"/>
      <c r="I965" s="310"/>
      <c r="J965" s="324">
        <v>68</v>
      </c>
      <c r="K965" s="310" t="s">
        <v>310</v>
      </c>
      <c r="L965" s="313" t="s">
        <v>2216</v>
      </c>
      <c r="M965" s="277"/>
      <c r="N965" s="293" t="s">
        <v>2196</v>
      </c>
      <c r="O965" s="293"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1" t="s">
        <v>2197</v>
      </c>
      <c r="Q965" s="291" t="s">
        <v>332</v>
      </c>
      <c r="R965" s="291" t="str">
        <f t="shared" si="75"/>
        <v xml:space="preserve"> </v>
      </c>
      <c r="T965" s="291" t="str">
        <f t="shared" si="76"/>
        <v xml:space="preserve"> In the BAU Scenario, the fraction of heat derived from CHP plants is constant at roughly 50%.  Therefore, a policy setting of 50% would increase the CHP fraction to 75% in 2050.</v>
      </c>
      <c r="U965" s="304"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1" customFormat="1" ht="43.5" x14ac:dyDescent="0.35">
      <c r="A966" s="291" t="s">
        <v>2195</v>
      </c>
      <c r="B966" s="277"/>
      <c r="C966" s="308" t="s">
        <v>981</v>
      </c>
      <c r="D966" s="308" t="s">
        <v>990</v>
      </c>
      <c r="E966" s="308" t="s">
        <v>991</v>
      </c>
      <c r="F966" s="310"/>
      <c r="G966" s="310"/>
      <c r="H966" s="310"/>
      <c r="I966" s="310"/>
      <c r="J966" s="324">
        <v>176</v>
      </c>
      <c r="K966" s="310" t="s">
        <v>310</v>
      </c>
      <c r="L966" s="313" t="s">
        <v>2217</v>
      </c>
      <c r="M966" s="277"/>
      <c r="N966" s="293" t="s">
        <v>2196</v>
      </c>
      <c r="O966" s="293" t="str">
        <f>INDEX('Standard Descriptions'!$E:$E,MATCH(Guidance!E966,'Standard Descriptions'!$C:$C,0))</f>
        <v xml:space="preserve"> This policy causes a percentage of the district heat to be generated by burning hydrogen instead of the fuels used in the BAU case. // </v>
      </c>
      <c r="P966" s="291" t="s">
        <v>2197</v>
      </c>
      <c r="Q966" s="291" t="s">
        <v>332</v>
      </c>
      <c r="R966" s="291" t="str">
        <f t="shared" si="75"/>
        <v xml:space="preserve"> </v>
      </c>
      <c r="T966" s="291"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4"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1" customFormat="1" ht="43.5" x14ac:dyDescent="0.35">
      <c r="A967" s="291" t="s">
        <v>2195</v>
      </c>
      <c r="B967" s="277"/>
      <c r="C967" s="308" t="s">
        <v>981</v>
      </c>
      <c r="D967" s="308" t="s">
        <v>998</v>
      </c>
      <c r="E967" s="308" t="s">
        <v>999</v>
      </c>
      <c r="F967" s="310"/>
      <c r="G967" s="310"/>
      <c r="H967" s="310"/>
      <c r="I967" s="310"/>
      <c r="J967" s="324">
        <v>450</v>
      </c>
      <c r="K967" s="310" t="s">
        <v>310</v>
      </c>
      <c r="L967" s="313" t="s">
        <v>2342</v>
      </c>
      <c r="M967" s="277"/>
      <c r="N967" s="293" t="s">
        <v>2196</v>
      </c>
      <c r="O967" s="293"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1" t="s">
        <v>2197</v>
      </c>
      <c r="Q967" s="291" t="s">
        <v>332</v>
      </c>
      <c r="R967" s="291" t="str">
        <f t="shared" si="75"/>
        <v xml:space="preserve"> </v>
      </c>
      <c r="T967" s="291" t="str">
        <f t="shared" si="76"/>
        <v xml:space="preserve"> Today, in the United States, roughly 95% of hydrogen is produced via steam reforming of natural gas and 5% is produced via electrolysis.  These shares are not projected to change in the BAU case.</v>
      </c>
      <c r="U967" s="304"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1" customFormat="1" ht="58" x14ac:dyDescent="0.35">
      <c r="A968" s="291" t="s">
        <v>2195</v>
      </c>
      <c r="B968" s="277"/>
      <c r="C968" s="291" t="s">
        <v>1005</v>
      </c>
      <c r="D968" s="291" t="str">
        <f>D969</f>
        <v>Carbon Price</v>
      </c>
      <c r="E968" s="291" t="str">
        <f>E969</f>
        <v>Additional Carbon Tax Rate</v>
      </c>
      <c r="M968" s="277"/>
      <c r="N968" s="293" t="s">
        <v>2196</v>
      </c>
      <c r="O968" s="293"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1" t="s">
        <v>2197</v>
      </c>
      <c r="Q968" s="291" t="s">
        <v>310</v>
      </c>
      <c r="S968" s="291" t="str">
        <f t="shared" ref="S968:S1031" si="78">IF(R968="","","//**"&amp;R968&amp;": **")</f>
        <v/>
      </c>
      <c r="T968" s="291" t="str">
        <f t="shared" si="76"/>
        <v/>
      </c>
      <c r="U968" s="304"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6" t="s">
        <v>2198</v>
      </c>
      <c r="C969" s="182" t="s">
        <v>1005</v>
      </c>
      <c r="D969" s="182" t="s">
        <v>2163</v>
      </c>
      <c r="E969" s="182" t="s">
        <v>1007</v>
      </c>
      <c r="F969" s="185" t="s">
        <v>1008</v>
      </c>
      <c r="G969" s="185"/>
      <c r="H969" s="185" t="s">
        <v>1009</v>
      </c>
      <c r="I969" s="185"/>
      <c r="J969" s="43">
        <v>171</v>
      </c>
      <c r="K969" s="185" t="s">
        <v>310</v>
      </c>
      <c r="L969" s="302"/>
      <c r="N969" s="210" t="s">
        <v>2196</v>
      </c>
      <c r="O969" s="210"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89" t="s">
        <v>2197</v>
      </c>
      <c r="Q969" s="289" t="s">
        <v>310</v>
      </c>
      <c r="R969" s="289" t="str">
        <f t="shared" ref="R969:R974" si="79">H969&amp;" "&amp;I969</f>
        <v xml:space="preserve">Transportation Sector </v>
      </c>
      <c r="S969" s="289" t="str">
        <f t="shared" si="78"/>
        <v>//**Transportation Sector : **</v>
      </c>
      <c r="T969" s="276" t="str">
        <f t="shared" si="76"/>
        <v>//**Transportation Sector : **</v>
      </c>
    </row>
    <row r="970" spans="1:25" x14ac:dyDescent="0.35">
      <c r="A970" s="276" t="s">
        <v>2198</v>
      </c>
      <c r="C970" s="190" t="s">
        <v>1005</v>
      </c>
      <c r="D970" s="190" t="s">
        <v>2163</v>
      </c>
      <c r="E970" s="190" t="s">
        <v>1007</v>
      </c>
      <c r="F970" s="185" t="s">
        <v>1015</v>
      </c>
      <c r="G970" s="185"/>
      <c r="H970" s="185" t="s">
        <v>1016</v>
      </c>
      <c r="I970" s="185"/>
      <c r="J970" s="43">
        <v>172</v>
      </c>
      <c r="K970" s="185" t="s">
        <v>310</v>
      </c>
      <c r="L970" s="302"/>
      <c r="N970" s="210" t="s">
        <v>2196</v>
      </c>
      <c r="O970" s="210"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89" t="s">
        <v>2197</v>
      </c>
      <c r="Q970" s="289" t="s">
        <v>310</v>
      </c>
      <c r="R970" s="289" t="str">
        <f t="shared" si="79"/>
        <v xml:space="preserve">Electricity Sector </v>
      </c>
      <c r="S970" s="289" t="str">
        <f t="shared" si="78"/>
        <v>//**Electricity Sector : **</v>
      </c>
      <c r="T970" s="276" t="str">
        <f t="shared" si="76"/>
        <v>//**Electricity Sector : **</v>
      </c>
    </row>
    <row r="971" spans="1:25" x14ac:dyDescent="0.35">
      <c r="A971" s="276" t="s">
        <v>2198</v>
      </c>
      <c r="C971" s="190" t="s">
        <v>1005</v>
      </c>
      <c r="D971" s="190" t="s">
        <v>2163</v>
      </c>
      <c r="E971" s="190" t="s">
        <v>1007</v>
      </c>
      <c r="F971" s="185" t="s">
        <v>1017</v>
      </c>
      <c r="G971" s="185"/>
      <c r="H971" s="185" t="s">
        <v>1018</v>
      </c>
      <c r="I971" s="185"/>
      <c r="J971" s="43">
        <v>173</v>
      </c>
      <c r="K971" s="185" t="s">
        <v>310</v>
      </c>
      <c r="L971" s="302"/>
      <c r="N971" s="210" t="s">
        <v>2196</v>
      </c>
      <c r="O971" s="210"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89" t="s">
        <v>2197</v>
      </c>
      <c r="Q971" s="289" t="s">
        <v>310</v>
      </c>
      <c r="R971" s="289" t="str">
        <f t="shared" si="79"/>
        <v xml:space="preserve">Residential Bldg Sector </v>
      </c>
      <c r="S971" s="289" t="str">
        <f t="shared" si="78"/>
        <v>//**Residential Bldg Sector : **</v>
      </c>
      <c r="T971" s="276" t="str">
        <f t="shared" si="76"/>
        <v>//**Residential Bldg Sector : **</v>
      </c>
    </row>
    <row r="972" spans="1:25" x14ac:dyDescent="0.35">
      <c r="A972" s="276" t="s">
        <v>2198</v>
      </c>
      <c r="C972" s="190" t="s">
        <v>1005</v>
      </c>
      <c r="D972" s="190" t="s">
        <v>2163</v>
      </c>
      <c r="E972" s="190" t="s">
        <v>1007</v>
      </c>
      <c r="F972" s="185" t="s">
        <v>1019</v>
      </c>
      <c r="G972" s="185"/>
      <c r="H972" s="185" t="s">
        <v>1020</v>
      </c>
      <c r="I972" s="185"/>
      <c r="J972" s="43">
        <v>174</v>
      </c>
      <c r="K972" s="185" t="s">
        <v>310</v>
      </c>
      <c r="L972" s="302"/>
      <c r="N972" s="210" t="s">
        <v>2196</v>
      </c>
      <c r="O972" s="210"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89" t="s">
        <v>2197</v>
      </c>
      <c r="Q972" s="289" t="s">
        <v>310</v>
      </c>
      <c r="R972" s="289" t="str">
        <f t="shared" si="79"/>
        <v xml:space="preserve">Commercial Bldg Sector </v>
      </c>
      <c r="S972" s="289" t="str">
        <f t="shared" si="78"/>
        <v>//**Commercial Bldg Sector : **</v>
      </c>
      <c r="T972" s="276" t="str">
        <f t="shared" si="76"/>
        <v>//**Commercial Bldg Sector : **</v>
      </c>
    </row>
    <row r="973" spans="1:25" x14ac:dyDescent="0.35">
      <c r="A973" s="276" t="s">
        <v>2198</v>
      </c>
      <c r="C973" s="190" t="s">
        <v>1005</v>
      </c>
      <c r="D973" s="190" t="s">
        <v>2163</v>
      </c>
      <c r="E973" s="190" t="s">
        <v>1007</v>
      </c>
      <c r="F973" s="185" t="s">
        <v>1021</v>
      </c>
      <c r="G973" s="185"/>
      <c r="H973" s="185" t="s">
        <v>1022</v>
      </c>
      <c r="I973" s="185"/>
      <c r="J973" s="43">
        <v>175</v>
      </c>
      <c r="K973" s="185" t="s">
        <v>310</v>
      </c>
      <c r="L973" s="302"/>
      <c r="N973" s="210" t="s">
        <v>2196</v>
      </c>
      <c r="O973" s="210"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89" t="s">
        <v>2197</v>
      </c>
      <c r="Q973" s="289" t="s">
        <v>310</v>
      </c>
      <c r="R973" s="289" t="str">
        <f t="shared" si="79"/>
        <v xml:space="preserve">Industry Sector </v>
      </c>
      <c r="S973" s="289" t="str">
        <f t="shared" si="78"/>
        <v>//**Industry Sector : **</v>
      </c>
      <c r="T973" s="276" t="str">
        <f t="shared" si="76"/>
        <v>//**Industry Sector : **</v>
      </c>
      <c r="W973" s="276" t="s">
        <v>2219</v>
      </c>
      <c r="Y973" s="276" t="s">
        <v>2218</v>
      </c>
    </row>
    <row r="974" spans="1:25" x14ac:dyDescent="0.35">
      <c r="A974" s="276" t="s">
        <v>2198</v>
      </c>
      <c r="C974" s="190" t="s">
        <v>1005</v>
      </c>
      <c r="D974" s="190" t="s">
        <v>2163</v>
      </c>
      <c r="E974" s="190" t="s">
        <v>1007</v>
      </c>
      <c r="F974" s="185" t="s">
        <v>1023</v>
      </c>
      <c r="G974" s="185"/>
      <c r="H974" s="185" t="s">
        <v>1024</v>
      </c>
      <c r="I974" s="185"/>
      <c r="J974" s="43">
        <v>544</v>
      </c>
      <c r="K974" s="185" t="s">
        <v>310</v>
      </c>
      <c r="L974" s="302"/>
      <c r="N974" s="210" t="s">
        <v>2196</v>
      </c>
      <c r="O974" s="210"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89" t="s">
        <v>2197</v>
      </c>
      <c r="Q974" s="289" t="s">
        <v>310</v>
      </c>
      <c r="R974" s="289" t="str">
        <f t="shared" si="79"/>
        <v xml:space="preserve">District Heat &amp; Hydrogen Sector </v>
      </c>
      <c r="S974" s="289" t="str">
        <f t="shared" si="78"/>
        <v>//**District Heat &amp; Hydrogen Sector : **</v>
      </c>
      <c r="T974" s="276" t="str">
        <f t="shared" si="76"/>
        <v>//**District Heat &amp; Hydrogen Sector : **</v>
      </c>
    </row>
    <row r="975" spans="1:25" s="291" customFormat="1" ht="72.5" x14ac:dyDescent="0.35">
      <c r="A975" s="291" t="s">
        <v>2195</v>
      </c>
      <c r="B975" s="277"/>
      <c r="C975" s="291" t="s">
        <v>1005</v>
      </c>
      <c r="D975" s="291" t="s">
        <v>1025</v>
      </c>
      <c r="E975" s="291" t="str">
        <f>E976</f>
        <v>Percent Reduction in BAU Subsidies</v>
      </c>
      <c r="M975" s="277"/>
      <c r="N975" s="293" t="s">
        <v>2196</v>
      </c>
      <c r="O975" s="293" t="str">
        <f>INDEX('Standard Descriptions'!$E:$E,MATCH(Guidance!E975,'Standard Descriptions'!$C:$C,0))</f>
        <v xml:space="preserve"> This policy reduces the subsidies paid for the production of the selected energy source(s) in the BAU case. // </v>
      </c>
      <c r="P975" s="291" t="s">
        <v>2197</v>
      </c>
      <c r="Q975" s="291" t="s">
        <v>310</v>
      </c>
      <c r="S975" s="291" t="str">
        <f t="shared" si="78"/>
        <v/>
      </c>
      <c r="T975" s="291" t="str">
        <f t="shared" si="76"/>
        <v/>
      </c>
      <c r="U975" s="304"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6" t="s">
        <v>2198</v>
      </c>
      <c r="C976" s="182" t="s">
        <v>1005</v>
      </c>
      <c r="D976" s="182" t="s">
        <v>1025</v>
      </c>
      <c r="E976" s="182" t="s">
        <v>1026</v>
      </c>
      <c r="F976" s="185" t="s">
        <v>1027</v>
      </c>
      <c r="G976" s="185"/>
      <c r="H976" s="185" t="s">
        <v>1028</v>
      </c>
      <c r="I976" s="185"/>
      <c r="J976" s="43">
        <v>706</v>
      </c>
      <c r="K976" s="192" t="s">
        <v>332</v>
      </c>
      <c r="L976" s="187"/>
      <c r="N976" s="210" t="s">
        <v>2196</v>
      </c>
      <c r="O976" s="210" t="str">
        <f>INDEX('Standard Descriptions'!$E:$E,MATCH(Guidance!E976,'Standard Descriptions'!$C:$C,0))</f>
        <v xml:space="preserve"> This policy reduces the subsidies paid for the production of the selected energy source(s) in the BAU case. // </v>
      </c>
      <c r="P976" s="289" t="s">
        <v>2197</v>
      </c>
      <c r="Q976" s="289" t="s">
        <v>310</v>
      </c>
      <c r="R976" s="289" t="str">
        <f t="shared" ref="R976:R998" si="80">H976&amp;" "&amp;I976</f>
        <v xml:space="preserve">Electricity </v>
      </c>
      <c r="S976" s="289" t="str">
        <f t="shared" si="78"/>
        <v>//**Electricity : **</v>
      </c>
      <c r="T976" s="276" t="str">
        <f t="shared" si="76"/>
        <v/>
      </c>
    </row>
    <row r="977" spans="1:20" x14ac:dyDescent="0.35">
      <c r="A977" s="276" t="s">
        <v>2198</v>
      </c>
      <c r="C977" s="190" t="s">
        <v>1005</v>
      </c>
      <c r="D977" s="190" t="s">
        <v>1025</v>
      </c>
      <c r="E977" s="190" t="s">
        <v>1026</v>
      </c>
      <c r="F977" s="192" t="s">
        <v>251</v>
      </c>
      <c r="G977" s="185"/>
      <c r="H977" s="192" t="s">
        <v>579</v>
      </c>
      <c r="I977" s="185"/>
      <c r="J977" s="43">
        <v>69</v>
      </c>
      <c r="K977" s="192" t="s">
        <v>310</v>
      </c>
      <c r="L977" s="187" t="s">
        <v>2220</v>
      </c>
      <c r="N977" s="210" t="s">
        <v>2196</v>
      </c>
      <c r="O977" s="210" t="str">
        <f>INDEX('Standard Descriptions'!$E:$E,MATCH(Guidance!E977,'Standard Descriptions'!$C:$C,0))</f>
        <v xml:space="preserve"> This policy reduces the subsidies paid for the production of the selected energy source(s) in the BAU case. // </v>
      </c>
      <c r="P977" s="289" t="s">
        <v>2197</v>
      </c>
      <c r="Q977" s="289" t="s">
        <v>310</v>
      </c>
      <c r="R977" s="289" t="str">
        <f t="shared" si="80"/>
        <v xml:space="preserve">Hard Coal </v>
      </c>
      <c r="S977" s="289" t="str">
        <f t="shared" si="78"/>
        <v>//**Hard Coal : **</v>
      </c>
      <c r="T977" s="276" t="str">
        <f t="shared" si="76"/>
        <v>//**Hard Coal : ** A value of 100% eliminates subsidies, increasing the price of coal by 0.3% - 0.5% (varying by sector) in 2050.</v>
      </c>
    </row>
    <row r="978" spans="1:20" x14ac:dyDescent="0.35">
      <c r="A978" s="276" t="s">
        <v>2198</v>
      </c>
      <c r="C978" s="190" t="s">
        <v>1005</v>
      </c>
      <c r="D978" s="190" t="s">
        <v>1025</v>
      </c>
      <c r="E978" s="190" t="s">
        <v>1026</v>
      </c>
      <c r="F978" s="192" t="s">
        <v>255</v>
      </c>
      <c r="G978" s="185"/>
      <c r="H978" s="192" t="s">
        <v>741</v>
      </c>
      <c r="I978" s="185"/>
      <c r="J978" s="43">
        <v>70</v>
      </c>
      <c r="K978" s="192" t="s">
        <v>310</v>
      </c>
      <c r="L978" s="187" t="s">
        <v>2343</v>
      </c>
      <c r="N978" s="210" t="s">
        <v>2196</v>
      </c>
      <c r="O978" s="210" t="str">
        <f>INDEX('Standard Descriptions'!$E:$E,MATCH(Guidance!E978,'Standard Descriptions'!$C:$C,0))</f>
        <v xml:space="preserve"> This policy reduces the subsidies paid for the production of the selected energy source(s) in the BAU case. // </v>
      </c>
      <c r="P978" s="289" t="s">
        <v>2197</v>
      </c>
      <c r="Q978" s="289" t="s">
        <v>310</v>
      </c>
      <c r="R978" s="289" t="str">
        <f t="shared" si="80"/>
        <v xml:space="preserve">Natural Gas </v>
      </c>
      <c r="S978" s="289" t="str">
        <f t="shared" si="78"/>
        <v>//**Natural Gas : **</v>
      </c>
      <c r="T978" s="276" t="str">
        <f t="shared" si="76"/>
        <v>//**Natural Gas : ** A value of 100% eliminates subsidies, increasing the price of natural gas by 0.4% - 0.7% (varying by sector) in 2050.</v>
      </c>
    </row>
    <row r="979" spans="1:20" x14ac:dyDescent="0.35">
      <c r="A979" s="276" t="s">
        <v>2198</v>
      </c>
      <c r="C979" s="190" t="s">
        <v>1005</v>
      </c>
      <c r="D979" s="190" t="s">
        <v>1025</v>
      </c>
      <c r="E979" s="190" t="s">
        <v>1026</v>
      </c>
      <c r="F979" s="192" t="s">
        <v>1035</v>
      </c>
      <c r="G979" s="185"/>
      <c r="H979" s="192" t="s">
        <v>589</v>
      </c>
      <c r="I979" s="185"/>
      <c r="J979" s="43">
        <v>71</v>
      </c>
      <c r="K979" s="192" t="s">
        <v>310</v>
      </c>
      <c r="L979" s="187" t="s">
        <v>2221</v>
      </c>
      <c r="N979" s="210" t="s">
        <v>2196</v>
      </c>
      <c r="O979" s="210" t="str">
        <f>INDEX('Standard Descriptions'!$E:$E,MATCH(Guidance!E979,'Standard Descriptions'!$C:$C,0))</f>
        <v xml:space="preserve"> This policy reduces the subsidies paid for the production of the selected energy source(s) in the BAU case. // </v>
      </c>
      <c r="P979" s="289" t="s">
        <v>2197</v>
      </c>
      <c r="Q979" s="289" t="s">
        <v>310</v>
      </c>
      <c r="R979" s="289" t="str">
        <f t="shared" si="80"/>
        <v xml:space="preserve">Nuclear </v>
      </c>
      <c r="S979" s="289" t="str">
        <f t="shared" si="78"/>
        <v>//**Nuclear : **</v>
      </c>
      <c r="T979" s="276" t="str">
        <f t="shared" si="76"/>
        <v>//**Nuclear : ** A value of 100% eliminates subsidies, increasing the price of electricity from nuclear plants by 1.2% in 2050.</v>
      </c>
    </row>
    <row r="980" spans="1:20" x14ac:dyDescent="0.35">
      <c r="A980" s="276" t="s">
        <v>2198</v>
      </c>
      <c r="C980" s="190" t="s">
        <v>1005</v>
      </c>
      <c r="D980" s="190" t="s">
        <v>1025</v>
      </c>
      <c r="E980" s="190" t="s">
        <v>1026</v>
      </c>
      <c r="F980" s="192" t="s">
        <v>1037</v>
      </c>
      <c r="G980" s="185"/>
      <c r="H980" s="192" t="s">
        <v>592</v>
      </c>
      <c r="I980" s="185"/>
      <c r="J980" s="43">
        <v>72</v>
      </c>
      <c r="K980" s="192" t="s">
        <v>332</v>
      </c>
      <c r="L980" s="187"/>
      <c r="N980" s="210" t="s">
        <v>2196</v>
      </c>
      <c r="O980" s="210" t="str">
        <f>INDEX('Standard Descriptions'!$E:$E,MATCH(Guidance!E980,'Standard Descriptions'!$C:$C,0))</f>
        <v xml:space="preserve"> This policy reduces the subsidies paid for the production of the selected energy source(s) in the BAU case. // </v>
      </c>
      <c r="P980" s="289" t="s">
        <v>2197</v>
      </c>
      <c r="Q980" s="289" t="s">
        <v>310</v>
      </c>
      <c r="R980" s="289" t="str">
        <f t="shared" si="80"/>
        <v xml:space="preserve">Hydro </v>
      </c>
      <c r="S980" s="289" t="str">
        <f t="shared" si="78"/>
        <v>//**Hydro : **</v>
      </c>
      <c r="T980" s="276" t="str">
        <f t="shared" si="76"/>
        <v/>
      </c>
    </row>
    <row r="981" spans="1:20" x14ac:dyDescent="0.35">
      <c r="A981" s="276" t="s">
        <v>2198</v>
      </c>
      <c r="C981" s="190" t="s">
        <v>1005</v>
      </c>
      <c r="D981" s="190" t="s">
        <v>1025</v>
      </c>
      <c r="E981" s="190" t="s">
        <v>1026</v>
      </c>
      <c r="F981" s="192" t="s">
        <v>1038</v>
      </c>
      <c r="G981" s="185"/>
      <c r="H981" s="192" t="s">
        <v>595</v>
      </c>
      <c r="I981" s="185"/>
      <c r="J981" s="43">
        <v>73</v>
      </c>
      <c r="K981" s="192" t="s">
        <v>332</v>
      </c>
      <c r="L981" s="187"/>
      <c r="N981" s="210" t="s">
        <v>2196</v>
      </c>
      <c r="O981" s="210" t="str">
        <f>INDEX('Standard Descriptions'!$E:$E,MATCH(Guidance!E981,'Standard Descriptions'!$C:$C,0))</f>
        <v xml:space="preserve"> This policy reduces the subsidies paid for the production of the selected energy source(s) in the BAU case. // </v>
      </c>
      <c r="P981" s="289" t="s">
        <v>2197</v>
      </c>
      <c r="Q981" s="289" t="s">
        <v>310</v>
      </c>
      <c r="R981" s="289" t="str">
        <f t="shared" si="80"/>
        <v xml:space="preserve">Onshore Wind </v>
      </c>
      <c r="S981" s="289" t="str">
        <f t="shared" si="78"/>
        <v>//**Onshore Wind : **</v>
      </c>
      <c r="T981" s="276" t="str">
        <f t="shared" si="76"/>
        <v/>
      </c>
    </row>
    <row r="982" spans="1:20" x14ac:dyDescent="0.35">
      <c r="A982" s="276" t="s">
        <v>2198</v>
      </c>
      <c r="C982" s="190" t="s">
        <v>1005</v>
      </c>
      <c r="D982" s="190" t="s">
        <v>1025</v>
      </c>
      <c r="E982" s="190" t="s">
        <v>1026</v>
      </c>
      <c r="F982" s="192" t="s">
        <v>1039</v>
      </c>
      <c r="G982" s="185"/>
      <c r="H982" s="192" t="s">
        <v>1040</v>
      </c>
      <c r="I982" s="185"/>
      <c r="J982" s="43">
        <v>74</v>
      </c>
      <c r="K982" s="192" t="s">
        <v>310</v>
      </c>
      <c r="L982" s="187" t="s">
        <v>2222</v>
      </c>
      <c r="N982" s="210" t="s">
        <v>2196</v>
      </c>
      <c r="O982" s="210" t="str">
        <f>INDEX('Standard Descriptions'!$E:$E,MATCH(Guidance!E982,'Standard Descriptions'!$C:$C,0))</f>
        <v xml:space="preserve"> This policy reduces the subsidies paid for the production of the selected energy source(s) in the BAU case. // </v>
      </c>
      <c r="P982" s="289" t="s">
        <v>2197</v>
      </c>
      <c r="Q982" s="289" t="s">
        <v>310</v>
      </c>
      <c r="R982" s="289" t="str">
        <f t="shared" si="80"/>
        <v xml:space="preserve">Solar </v>
      </c>
      <c r="S982" s="289" t="str">
        <f t="shared" si="78"/>
        <v>//**Solar : **</v>
      </c>
      <c r="T982" s="276" t="str">
        <f t="shared" si="76"/>
        <v>//**Solar : ** A value of 100% eliminates subsidies, increasing the price of electricity from solar PV plants by 2% in 2050.</v>
      </c>
    </row>
    <row r="983" spans="1:20" x14ac:dyDescent="0.35">
      <c r="A983" s="276" t="s">
        <v>2198</v>
      </c>
      <c r="C983" s="190" t="s">
        <v>1005</v>
      </c>
      <c r="D983" s="190" t="s">
        <v>1025</v>
      </c>
      <c r="E983" s="190" t="s">
        <v>1026</v>
      </c>
      <c r="F983" s="192" t="s">
        <v>1042</v>
      </c>
      <c r="G983" s="185"/>
      <c r="H983" s="192" t="s">
        <v>601</v>
      </c>
      <c r="I983" s="185"/>
      <c r="J983" s="43">
        <v>707</v>
      </c>
      <c r="K983" s="192" t="s">
        <v>332</v>
      </c>
      <c r="L983" s="187"/>
      <c r="N983" s="210" t="s">
        <v>2196</v>
      </c>
      <c r="O983" s="210" t="str">
        <f>INDEX('Standard Descriptions'!$E:$E,MATCH(Guidance!E983,'Standard Descriptions'!$C:$C,0))</f>
        <v xml:space="preserve"> This policy reduces the subsidies paid for the production of the selected energy source(s) in the BAU case. // </v>
      </c>
      <c r="P983" s="289" t="s">
        <v>2197</v>
      </c>
      <c r="Q983" s="289" t="s">
        <v>310</v>
      </c>
      <c r="R983" s="289" t="str">
        <f t="shared" si="80"/>
        <v xml:space="preserve">Biomass </v>
      </c>
      <c r="S983" s="289" t="str">
        <f t="shared" si="78"/>
        <v>//**Biomass : **</v>
      </c>
      <c r="T983" s="276" t="str">
        <f t="shared" si="76"/>
        <v/>
      </c>
    </row>
    <row r="984" spans="1:20" x14ac:dyDescent="0.35">
      <c r="A984" s="276" t="s">
        <v>2198</v>
      </c>
      <c r="C984" s="190" t="s">
        <v>1005</v>
      </c>
      <c r="D984" s="190" t="s">
        <v>1025</v>
      </c>
      <c r="E984" s="190" t="s">
        <v>1026</v>
      </c>
      <c r="F984" s="192" t="s">
        <v>257</v>
      </c>
      <c r="G984" s="185"/>
      <c r="H984" s="192" t="s">
        <v>923</v>
      </c>
      <c r="I984" s="185"/>
      <c r="J984" s="43">
        <v>75</v>
      </c>
      <c r="K984" s="192" t="s">
        <v>310</v>
      </c>
      <c r="L984" s="187" t="s">
        <v>2223</v>
      </c>
      <c r="N984" s="210" t="s">
        <v>2196</v>
      </c>
      <c r="O984" s="210" t="str">
        <f>INDEX('Standard Descriptions'!$E:$E,MATCH(Guidance!E984,'Standard Descriptions'!$C:$C,0))</f>
        <v xml:space="preserve"> This policy reduces the subsidies paid for the production of the selected energy source(s) in the BAU case. // </v>
      </c>
      <c r="P984" s="289" t="s">
        <v>2197</v>
      </c>
      <c r="Q984" s="289" t="s">
        <v>310</v>
      </c>
      <c r="R984" s="289" t="str">
        <f t="shared" si="80"/>
        <v xml:space="preserve">Petroleum Gasoline </v>
      </c>
      <c r="S984" s="289" t="str">
        <f t="shared" si="78"/>
        <v>//**Petroleum Gasoline : **</v>
      </c>
      <c r="T984" s="276" t="str">
        <f t="shared" si="76"/>
        <v>//**Petroleum Gasoline : ** A value of 100% eliminates subsidies, increasing the price of petroleum gasoline by 0.2% in 2050.</v>
      </c>
    </row>
    <row r="985" spans="1:20" x14ac:dyDescent="0.35">
      <c r="A985" s="276" t="s">
        <v>2198</v>
      </c>
      <c r="C985" s="190" t="s">
        <v>1005</v>
      </c>
      <c r="D985" s="190" t="s">
        <v>1025</v>
      </c>
      <c r="E985" s="190" t="s">
        <v>1026</v>
      </c>
      <c r="F985" s="192" t="s">
        <v>256</v>
      </c>
      <c r="G985" s="185"/>
      <c r="H985" s="192" t="s">
        <v>924</v>
      </c>
      <c r="I985" s="185"/>
      <c r="J985" s="43">
        <v>76</v>
      </c>
      <c r="K985" s="192" t="s">
        <v>310</v>
      </c>
      <c r="L985" s="187" t="s">
        <v>2224</v>
      </c>
      <c r="N985" s="210" t="s">
        <v>2196</v>
      </c>
      <c r="O985" s="210" t="str">
        <f>INDEX('Standard Descriptions'!$E:$E,MATCH(Guidance!E985,'Standard Descriptions'!$C:$C,0))</f>
        <v xml:space="preserve"> This policy reduces the subsidies paid for the production of the selected energy source(s) in the BAU case. // </v>
      </c>
      <c r="P985" s="289" t="s">
        <v>2197</v>
      </c>
      <c r="Q985" s="289" t="s">
        <v>310</v>
      </c>
      <c r="R985" s="289" t="str">
        <f t="shared" si="80"/>
        <v xml:space="preserve">Petroleum Diesel </v>
      </c>
      <c r="S985" s="289" t="str">
        <f t="shared" si="78"/>
        <v>//**Petroleum Diesel : **</v>
      </c>
      <c r="T985" s="276" t="str">
        <f t="shared" si="76"/>
        <v>//**Petroleum Diesel : ** A value of 100% eliminates subsidies, increasing the price of petroleum diesel by 0.2% - 0.3% (varying by sector) in 2050.</v>
      </c>
    </row>
    <row r="986" spans="1:20" x14ac:dyDescent="0.35">
      <c r="A986" s="276" t="s">
        <v>2198</v>
      </c>
      <c r="C986" s="190" t="s">
        <v>1005</v>
      </c>
      <c r="D986" s="190" t="s">
        <v>1025</v>
      </c>
      <c r="E986" s="190" t="s">
        <v>1026</v>
      </c>
      <c r="F986" s="192" t="s">
        <v>1045</v>
      </c>
      <c r="G986" s="185"/>
      <c r="H986" s="192" t="s">
        <v>1046</v>
      </c>
      <c r="I986" s="185"/>
      <c r="J986" s="43">
        <v>708</v>
      </c>
      <c r="K986" s="192" t="s">
        <v>332</v>
      </c>
      <c r="L986" s="187"/>
      <c r="N986" s="210" t="s">
        <v>2196</v>
      </c>
      <c r="O986" s="210" t="str">
        <f>INDEX('Standard Descriptions'!$E:$E,MATCH(Guidance!E986,'Standard Descriptions'!$C:$C,0))</f>
        <v xml:space="preserve"> This policy reduces the subsidies paid for the production of the selected energy source(s) in the BAU case. // </v>
      </c>
      <c r="P986" s="289" t="s">
        <v>2197</v>
      </c>
      <c r="Q986" s="289" t="s">
        <v>310</v>
      </c>
      <c r="R986" s="289" t="str">
        <f t="shared" si="80"/>
        <v xml:space="preserve">Biofuel Gasoline </v>
      </c>
      <c r="S986" s="289" t="str">
        <f t="shared" si="78"/>
        <v>//**Biofuel Gasoline : **</v>
      </c>
      <c r="T986" s="276" t="str">
        <f t="shared" si="76"/>
        <v/>
      </c>
    </row>
    <row r="987" spans="1:20" x14ac:dyDescent="0.35">
      <c r="A987" s="276" t="s">
        <v>2198</v>
      </c>
      <c r="C987" s="190" t="s">
        <v>1005</v>
      </c>
      <c r="D987" s="190" t="s">
        <v>1025</v>
      </c>
      <c r="E987" s="190" t="s">
        <v>1026</v>
      </c>
      <c r="F987" s="192" t="s">
        <v>1047</v>
      </c>
      <c r="G987" s="185"/>
      <c r="H987" s="192" t="s">
        <v>1048</v>
      </c>
      <c r="I987" s="185"/>
      <c r="J987" s="43">
        <v>709</v>
      </c>
      <c r="K987" s="192" t="s">
        <v>332</v>
      </c>
      <c r="L987" s="187" t="s">
        <v>2344</v>
      </c>
      <c r="N987" s="210" t="s">
        <v>2196</v>
      </c>
      <c r="O987" s="210" t="str">
        <f>INDEX('Standard Descriptions'!$E:$E,MATCH(Guidance!E987,'Standard Descriptions'!$C:$C,0))</f>
        <v xml:space="preserve"> This policy reduces the subsidies paid for the production of the selected energy source(s) in the BAU case. // </v>
      </c>
      <c r="P987" s="289" t="s">
        <v>2197</v>
      </c>
      <c r="Q987" s="289" t="s">
        <v>310</v>
      </c>
      <c r="R987" s="289" t="str">
        <f t="shared" si="80"/>
        <v xml:space="preserve">Biofuel Diesel </v>
      </c>
      <c r="S987" s="289" t="str">
        <f t="shared" si="78"/>
        <v>//**Biofuel Diesel : **</v>
      </c>
      <c r="T987" s="276" t="str">
        <f t="shared" si="76"/>
        <v/>
      </c>
    </row>
    <row r="988" spans="1:20" x14ac:dyDescent="0.35">
      <c r="A988" s="276" t="s">
        <v>2198</v>
      </c>
      <c r="C988" s="190" t="s">
        <v>1005</v>
      </c>
      <c r="D988" s="190" t="s">
        <v>1025</v>
      </c>
      <c r="E988" s="190" t="s">
        <v>1026</v>
      </c>
      <c r="F988" s="192" t="s">
        <v>253</v>
      </c>
      <c r="G988" s="185"/>
      <c r="H988" s="192" t="s">
        <v>925</v>
      </c>
      <c r="I988" s="185"/>
      <c r="J988" s="43">
        <v>710</v>
      </c>
      <c r="K988" s="192" t="s">
        <v>332</v>
      </c>
      <c r="L988" s="187"/>
      <c r="N988" s="210" t="s">
        <v>2196</v>
      </c>
      <c r="O988" s="210" t="str">
        <f>INDEX('Standard Descriptions'!$E:$E,MATCH(Guidance!E988,'Standard Descriptions'!$C:$C,0))</f>
        <v xml:space="preserve"> This policy reduces the subsidies paid for the production of the selected energy source(s) in the BAU case. // </v>
      </c>
      <c r="P988" s="289" t="s">
        <v>2197</v>
      </c>
      <c r="Q988" s="289" t="s">
        <v>310</v>
      </c>
      <c r="R988" s="289" t="str">
        <f t="shared" si="80"/>
        <v xml:space="preserve">Jet Fuel/Kerosene </v>
      </c>
      <c r="S988" s="289" t="str">
        <f t="shared" si="78"/>
        <v>//**Jet Fuel/Kerosene : **</v>
      </c>
      <c r="T988" s="276" t="str">
        <f t="shared" si="76"/>
        <v/>
      </c>
    </row>
    <row r="989" spans="1:20" x14ac:dyDescent="0.35">
      <c r="A989" s="276" t="s">
        <v>2198</v>
      </c>
      <c r="C989" s="190" t="s">
        <v>1005</v>
      </c>
      <c r="D989" s="190" t="s">
        <v>1025</v>
      </c>
      <c r="E989" s="190" t="s">
        <v>1026</v>
      </c>
      <c r="F989" s="192" t="s">
        <v>1050</v>
      </c>
      <c r="G989" s="185"/>
      <c r="H989" s="192" t="s">
        <v>1051</v>
      </c>
      <c r="I989" s="185"/>
      <c r="J989" s="43">
        <v>711</v>
      </c>
      <c r="K989" s="192" t="s">
        <v>332</v>
      </c>
      <c r="L989" s="187"/>
      <c r="N989" s="210" t="s">
        <v>2196</v>
      </c>
      <c r="O989" s="210" t="str">
        <f>INDEX('Standard Descriptions'!$E:$E,MATCH(Guidance!E989,'Standard Descriptions'!$C:$C,0))</f>
        <v xml:space="preserve"> This policy reduces the subsidies paid for the production of the selected energy source(s) in the BAU case. // </v>
      </c>
      <c r="P989" s="289" t="s">
        <v>2197</v>
      </c>
      <c r="Q989" s="289" t="s">
        <v>310</v>
      </c>
      <c r="R989" s="289" t="str">
        <f t="shared" si="80"/>
        <v xml:space="preserve">Heat </v>
      </c>
      <c r="S989" s="289" t="str">
        <f t="shared" si="78"/>
        <v>//**Heat : **</v>
      </c>
      <c r="T989" s="276" t="str">
        <f t="shared" si="76"/>
        <v/>
      </c>
    </row>
    <row r="990" spans="1:20" x14ac:dyDescent="0.35">
      <c r="A990" s="276" t="s">
        <v>2198</v>
      </c>
      <c r="C990" s="190" t="s">
        <v>1005</v>
      </c>
      <c r="D990" s="190" t="s">
        <v>1025</v>
      </c>
      <c r="E990" s="190" t="s">
        <v>1026</v>
      </c>
      <c r="F990" s="192" t="s">
        <v>1052</v>
      </c>
      <c r="G990" s="185"/>
      <c r="H990" s="192" t="s">
        <v>603</v>
      </c>
      <c r="I990" s="185"/>
      <c r="J990" s="43">
        <v>712</v>
      </c>
      <c r="K990" s="192" t="s">
        <v>332</v>
      </c>
      <c r="L990" s="187"/>
      <c r="N990" s="210" t="s">
        <v>2196</v>
      </c>
      <c r="O990" s="210" t="str">
        <f>INDEX('Standard Descriptions'!$E:$E,MATCH(Guidance!E990,'Standard Descriptions'!$C:$C,0))</f>
        <v xml:space="preserve"> This policy reduces the subsidies paid for the production of the selected energy source(s) in the BAU case. // </v>
      </c>
      <c r="P990" s="289" t="s">
        <v>2197</v>
      </c>
      <c r="Q990" s="289" t="s">
        <v>310</v>
      </c>
      <c r="R990" s="289" t="str">
        <f t="shared" si="80"/>
        <v xml:space="preserve">Geothermal </v>
      </c>
      <c r="S990" s="289" t="str">
        <f t="shared" si="78"/>
        <v>//**Geothermal : **</v>
      </c>
      <c r="T990" s="276" t="str">
        <f t="shared" si="76"/>
        <v/>
      </c>
    </row>
    <row r="991" spans="1:20" x14ac:dyDescent="0.35">
      <c r="A991" s="276" t="s">
        <v>2198</v>
      </c>
      <c r="C991" s="190" t="s">
        <v>1005</v>
      </c>
      <c r="D991" s="190" t="s">
        <v>1025</v>
      </c>
      <c r="E991" s="190" t="s">
        <v>1026</v>
      </c>
      <c r="F991" s="192" t="s">
        <v>926</v>
      </c>
      <c r="G991" s="185"/>
      <c r="H991" s="192" t="s">
        <v>609</v>
      </c>
      <c r="I991" s="185"/>
      <c r="J991" s="43">
        <v>713</v>
      </c>
      <c r="K991" s="192" t="s">
        <v>332</v>
      </c>
      <c r="L991" s="187"/>
      <c r="N991" s="210" t="s">
        <v>2196</v>
      </c>
      <c r="O991" s="210" t="str">
        <f>INDEX('Standard Descriptions'!$E:$E,MATCH(Guidance!E991,'Standard Descriptions'!$C:$C,0))</f>
        <v xml:space="preserve"> This policy reduces the subsidies paid for the production of the selected energy source(s) in the BAU case. // </v>
      </c>
      <c r="P991" s="289" t="s">
        <v>2197</v>
      </c>
      <c r="Q991" s="289" t="s">
        <v>310</v>
      </c>
      <c r="R991" s="289" t="str">
        <f t="shared" si="80"/>
        <v xml:space="preserve">Lignite </v>
      </c>
      <c r="S991" s="289" t="str">
        <f t="shared" si="78"/>
        <v>//**Lignite : **</v>
      </c>
      <c r="T991" s="276" t="str">
        <f t="shared" si="76"/>
        <v/>
      </c>
    </row>
    <row r="992" spans="1:20" x14ac:dyDescent="0.35">
      <c r="A992" s="276" t="s">
        <v>2198</v>
      </c>
      <c r="C992" s="190" t="s">
        <v>1005</v>
      </c>
      <c r="D992" s="190" t="s">
        <v>1025</v>
      </c>
      <c r="E992" s="190" t="s">
        <v>1026</v>
      </c>
      <c r="F992" s="192" t="s">
        <v>250</v>
      </c>
      <c r="G992" s="185"/>
      <c r="H992" s="192" t="s">
        <v>614</v>
      </c>
      <c r="I992" s="185"/>
      <c r="J992" s="43">
        <v>714</v>
      </c>
      <c r="K992" s="192" t="s">
        <v>332</v>
      </c>
      <c r="L992" s="187"/>
      <c r="N992" s="210" t="s">
        <v>2196</v>
      </c>
      <c r="O992" s="210" t="str">
        <f>INDEX('Standard Descriptions'!$E:$E,MATCH(Guidance!E992,'Standard Descriptions'!$C:$C,0))</f>
        <v xml:space="preserve"> This policy reduces the subsidies paid for the production of the selected energy source(s) in the BAU case. // </v>
      </c>
      <c r="P992" s="289" t="s">
        <v>2197</v>
      </c>
      <c r="Q992" s="289" t="s">
        <v>310</v>
      </c>
      <c r="R992" s="289" t="str">
        <f t="shared" si="80"/>
        <v xml:space="preserve">Crude Oil </v>
      </c>
      <c r="S992" s="289" t="str">
        <f t="shared" si="78"/>
        <v>//**Crude Oil : **</v>
      </c>
      <c r="T992" s="276" t="str">
        <f t="shared" si="76"/>
        <v/>
      </c>
    </row>
    <row r="993" spans="1:21" x14ac:dyDescent="0.35">
      <c r="A993" s="276" t="s">
        <v>2198</v>
      </c>
      <c r="C993" s="190" t="s">
        <v>1005</v>
      </c>
      <c r="D993" s="190" t="s">
        <v>1025</v>
      </c>
      <c r="E993" s="190" t="s">
        <v>1026</v>
      </c>
      <c r="F993" s="192" t="s">
        <v>927</v>
      </c>
      <c r="G993" s="185"/>
      <c r="H993" s="192" t="s">
        <v>928</v>
      </c>
      <c r="I993" s="185"/>
      <c r="J993" s="43">
        <v>715</v>
      </c>
      <c r="K993" s="192" t="s">
        <v>332</v>
      </c>
      <c r="L993" s="187"/>
      <c r="N993" s="210" t="s">
        <v>2196</v>
      </c>
      <c r="O993" s="210" t="str">
        <f>INDEX('Standard Descriptions'!$E:$E,MATCH(Guidance!E993,'Standard Descriptions'!$C:$C,0))</f>
        <v xml:space="preserve"> This policy reduces the subsidies paid for the production of the selected energy source(s) in the BAU case. // </v>
      </c>
      <c r="P993" s="289" t="s">
        <v>2197</v>
      </c>
      <c r="Q993" s="289" t="s">
        <v>310</v>
      </c>
      <c r="R993" s="289" t="str">
        <f t="shared" si="80"/>
        <v xml:space="preserve">Heavy/Residual Fuel Oil </v>
      </c>
      <c r="S993" s="289" t="str">
        <f t="shared" si="78"/>
        <v>//**Heavy/Residual Fuel Oil : **</v>
      </c>
      <c r="T993" s="276" t="str">
        <f t="shared" si="76"/>
        <v/>
      </c>
    </row>
    <row r="994" spans="1:21" x14ac:dyDescent="0.35">
      <c r="A994" s="276" t="s">
        <v>2198</v>
      </c>
      <c r="C994" s="190" t="s">
        <v>1005</v>
      </c>
      <c r="D994" s="190" t="s">
        <v>1025</v>
      </c>
      <c r="E994" s="190" t="s">
        <v>1026</v>
      </c>
      <c r="F994" s="192" t="s">
        <v>254</v>
      </c>
      <c r="G994" s="185"/>
      <c r="H994" s="192" t="s">
        <v>929</v>
      </c>
      <c r="I994" s="185"/>
      <c r="J994" s="43">
        <v>716</v>
      </c>
      <c r="K994" s="192" t="s">
        <v>332</v>
      </c>
      <c r="L994" s="187"/>
      <c r="N994" s="210" t="s">
        <v>2196</v>
      </c>
      <c r="O994" s="210" t="str">
        <f>INDEX('Standard Descriptions'!$E:$E,MATCH(Guidance!E994,'Standard Descriptions'!$C:$C,0))</f>
        <v xml:space="preserve"> This policy reduces the subsidies paid for the production of the selected energy source(s) in the BAU case. // </v>
      </c>
      <c r="P994" s="289" t="s">
        <v>2197</v>
      </c>
      <c r="Q994" s="289" t="s">
        <v>310</v>
      </c>
      <c r="R994" s="289" t="str">
        <f t="shared" si="80"/>
        <v xml:space="preserve">LPG/Propane/Butane </v>
      </c>
      <c r="S994" s="289" t="str">
        <f t="shared" si="78"/>
        <v>//**LPG/Propane/Butane : **</v>
      </c>
      <c r="T994" s="276" t="str">
        <f t="shared" si="76"/>
        <v/>
      </c>
    </row>
    <row r="995" spans="1:21" x14ac:dyDescent="0.35">
      <c r="A995" s="276" t="s">
        <v>2198</v>
      </c>
      <c r="C995" s="190" t="s">
        <v>1005</v>
      </c>
      <c r="D995" s="190" t="s">
        <v>1025</v>
      </c>
      <c r="E995" s="190" t="s">
        <v>1026</v>
      </c>
      <c r="F995" s="192" t="s">
        <v>1053</v>
      </c>
      <c r="G995" s="185"/>
      <c r="H995" s="192" t="s">
        <v>618</v>
      </c>
      <c r="I995" s="185"/>
      <c r="J995" s="43">
        <v>717</v>
      </c>
      <c r="K995" s="192" t="s">
        <v>332</v>
      </c>
      <c r="L995" s="187"/>
      <c r="N995" s="210" t="s">
        <v>2196</v>
      </c>
      <c r="O995" s="210" t="str">
        <f>INDEX('Standard Descriptions'!$E:$E,MATCH(Guidance!E995,'Standard Descriptions'!$C:$C,0))</f>
        <v xml:space="preserve"> This policy reduces the subsidies paid for the production of the selected energy source(s) in the BAU case. // </v>
      </c>
      <c r="P995" s="289" t="s">
        <v>2197</v>
      </c>
      <c r="Q995" s="289" t="s">
        <v>310</v>
      </c>
      <c r="R995" s="289" t="str">
        <f t="shared" si="80"/>
        <v xml:space="preserve">Municipal Solid Waste </v>
      </c>
      <c r="S995" s="289" t="str">
        <f t="shared" si="78"/>
        <v>//**Municipal Solid Waste : **</v>
      </c>
      <c r="T995" s="276" t="str">
        <f t="shared" si="76"/>
        <v/>
      </c>
    </row>
    <row r="996" spans="1:21" x14ac:dyDescent="0.35">
      <c r="A996" s="276" t="s">
        <v>2198</v>
      </c>
      <c r="C996" s="190" t="s">
        <v>1005</v>
      </c>
      <c r="D996" s="190" t="s">
        <v>1025</v>
      </c>
      <c r="E996" s="190" t="s">
        <v>1026</v>
      </c>
      <c r="F996" s="192" t="s">
        <v>1054</v>
      </c>
      <c r="G996" s="185"/>
      <c r="H996" s="192" t="s">
        <v>1055</v>
      </c>
      <c r="I996" s="185"/>
      <c r="J996" s="43">
        <v>718</v>
      </c>
      <c r="K996" s="192" t="s">
        <v>332</v>
      </c>
      <c r="L996" s="187"/>
      <c r="N996" s="210" t="s">
        <v>2196</v>
      </c>
      <c r="O996" s="210" t="str">
        <f>INDEX('Standard Descriptions'!$E:$E,MATCH(Guidance!E996,'Standard Descriptions'!$C:$C,0))</f>
        <v xml:space="preserve"> This policy reduces the subsidies paid for the production of the selected energy source(s) in the BAU case. // </v>
      </c>
      <c r="P996" s="289" t="s">
        <v>2197</v>
      </c>
      <c r="Q996" s="289" t="s">
        <v>310</v>
      </c>
      <c r="R996" s="289" t="str">
        <f t="shared" si="80"/>
        <v xml:space="preserve">Hydrogen </v>
      </c>
      <c r="S996" s="289" t="str">
        <f t="shared" si="78"/>
        <v>//**Hydrogen : **</v>
      </c>
      <c r="T996" s="276" t="str">
        <f t="shared" si="76"/>
        <v/>
      </c>
    </row>
    <row r="997" spans="1:21" s="291" customFormat="1" x14ac:dyDescent="0.35">
      <c r="A997" s="291" t="s">
        <v>2195</v>
      </c>
      <c r="C997" s="308" t="s">
        <v>1005</v>
      </c>
      <c r="D997" s="308" t="s">
        <v>1056</v>
      </c>
      <c r="E997" s="308" t="s">
        <v>1057</v>
      </c>
      <c r="F997" s="310"/>
      <c r="G997" s="310"/>
      <c r="H997" s="310"/>
      <c r="I997" s="310"/>
      <c r="J997" s="324">
        <v>719</v>
      </c>
      <c r="K997" s="310" t="s">
        <v>332</v>
      </c>
      <c r="L997" s="313"/>
      <c r="N997" s="293" t="s">
        <v>2196</v>
      </c>
      <c r="O997" s="293">
        <f>INDEX('Standard Descriptions'!$E:$E,MATCH(Guidance!E997,'Standard Descriptions'!$C:$C,0))</f>
        <v>0</v>
      </c>
      <c r="P997" s="291" t="s">
        <v>2197</v>
      </c>
      <c r="Q997" s="291" t="s">
        <v>332</v>
      </c>
      <c r="R997" s="291" t="str">
        <f t="shared" si="80"/>
        <v xml:space="preserve"> </v>
      </c>
      <c r="T997" s="291" t="str">
        <f t="shared" si="76"/>
        <v/>
      </c>
      <c r="U997" s="304" t="str">
        <f>N997&amp;O997</f>
        <v>**Description:**0</v>
      </c>
    </row>
    <row r="998" spans="1:21" s="291" customFormat="1" x14ac:dyDescent="0.35">
      <c r="A998" s="291" t="s">
        <v>2195</v>
      </c>
      <c r="C998" s="308" t="s">
        <v>1005</v>
      </c>
      <c r="D998" s="308" t="s">
        <v>1060</v>
      </c>
      <c r="E998" s="308" t="s">
        <v>1061</v>
      </c>
      <c r="F998" s="310"/>
      <c r="G998" s="310"/>
      <c r="H998" s="310"/>
      <c r="I998" s="310"/>
      <c r="J998" s="309">
        <v>509</v>
      </c>
      <c r="K998" s="310" t="s">
        <v>310</v>
      </c>
      <c r="L998" s="331"/>
      <c r="N998" s="293" t="s">
        <v>2196</v>
      </c>
      <c r="O998" s="293" t="str">
        <f>INDEX('Standard Descriptions'!$E:$E,MATCH(Guidance!E998,'Standard Descriptions'!$C:$C,0))</f>
        <v xml:space="preserve"> This policy prevents the carbon tax from being levied on process emissions (non-energy greenhouse gas emissions from industrial and agricultural operations).</v>
      </c>
      <c r="P998" s="291" t="s">
        <v>2197</v>
      </c>
      <c r="Q998" s="291" t="s">
        <v>332</v>
      </c>
      <c r="R998" s="291" t="str">
        <f t="shared" si="80"/>
        <v xml:space="preserve"> </v>
      </c>
      <c r="T998" s="291" t="str">
        <f t="shared" si="76"/>
        <v/>
      </c>
      <c r="U998" s="304" t="str">
        <f>N998&amp;O998</f>
        <v>**Description:** This policy prevents the carbon tax from being levied on process emissions (non-energy greenhouse gas emissions from industrial and agricultural operations).</v>
      </c>
    </row>
    <row r="999" spans="1:21" s="291" customFormat="1" x14ac:dyDescent="0.35">
      <c r="A999" s="291" t="s">
        <v>2195</v>
      </c>
      <c r="C999" s="291" t="s">
        <v>1005</v>
      </c>
      <c r="D999" s="291" t="s">
        <v>1065</v>
      </c>
      <c r="E999" s="291" t="str">
        <f>E1000</f>
        <v>Toggle Whether Policies Affect Energy Prices</v>
      </c>
      <c r="N999" s="293" t="s">
        <v>2196</v>
      </c>
      <c r="O999" s="293">
        <f>INDEX('Standard Descriptions'!$E:$E,MATCH(Guidance!E999,'Standard Descriptions'!$C:$C,0))</f>
        <v>0</v>
      </c>
      <c r="P999" s="291" t="s">
        <v>2197</v>
      </c>
      <c r="Q999" s="291" t="s">
        <v>310</v>
      </c>
      <c r="S999" s="291" t="str">
        <f t="shared" si="78"/>
        <v/>
      </c>
      <c r="T999" s="291" t="str">
        <f t="shared" si="76"/>
        <v/>
      </c>
      <c r="U999" s="304" t="str">
        <f>N999&amp;O999</f>
        <v>**Description:**0</v>
      </c>
    </row>
    <row r="1000" spans="1:21" x14ac:dyDescent="0.35">
      <c r="A1000" s="276" t="s">
        <v>2198</v>
      </c>
      <c r="C1000" s="183" t="s">
        <v>1005</v>
      </c>
      <c r="D1000" s="183" t="s">
        <v>1065</v>
      </c>
      <c r="E1000" s="183" t="s">
        <v>1066</v>
      </c>
      <c r="F1000" s="192" t="s">
        <v>1027</v>
      </c>
      <c r="G1000" s="192"/>
      <c r="H1000" s="192" t="s">
        <v>1028</v>
      </c>
      <c r="I1000" s="192"/>
      <c r="J1000" s="43">
        <v>720</v>
      </c>
      <c r="K1000" s="192" t="s">
        <v>332</v>
      </c>
      <c r="L1000" s="187"/>
      <c r="N1000" s="210" t="s">
        <v>2196</v>
      </c>
      <c r="O1000" s="210">
        <f>INDEX('Standard Descriptions'!$E:$E,MATCH(Guidance!E1000,'Standard Descriptions'!$C:$C,0))</f>
        <v>0</v>
      </c>
      <c r="P1000" s="289" t="s">
        <v>2197</v>
      </c>
      <c r="Q1000" s="289" t="s">
        <v>310</v>
      </c>
      <c r="R1000" s="289" t="str">
        <f>H1000&amp;" "&amp;I1000</f>
        <v xml:space="preserve">Electricity </v>
      </c>
      <c r="S1000" s="289" t="str">
        <f t="shared" si="78"/>
        <v>//**Electricity : **</v>
      </c>
      <c r="T1000" s="276" t="str">
        <f t="shared" si="76"/>
        <v/>
      </c>
    </row>
    <row r="1001" spans="1:21" x14ac:dyDescent="0.35">
      <c r="A1001" s="276" t="s">
        <v>2198</v>
      </c>
      <c r="C1001" s="190" t="s">
        <v>1005</v>
      </c>
      <c r="D1001" s="190" t="s">
        <v>1065</v>
      </c>
      <c r="E1001" s="190" t="s">
        <v>1066</v>
      </c>
      <c r="F1001" s="192" t="s">
        <v>1050</v>
      </c>
      <c r="G1001" s="192"/>
      <c r="H1001" s="192" t="s">
        <v>1051</v>
      </c>
      <c r="I1001" s="192"/>
      <c r="J1001" s="43">
        <v>721</v>
      </c>
      <c r="K1001" s="192" t="s">
        <v>332</v>
      </c>
      <c r="L1001" s="187"/>
      <c r="N1001" s="210" t="s">
        <v>2196</v>
      </c>
      <c r="O1001" s="210">
        <f>INDEX('Standard Descriptions'!$E:$E,MATCH(Guidance!E1001,'Standard Descriptions'!$C:$C,0))</f>
        <v>0</v>
      </c>
      <c r="P1001" s="289" t="s">
        <v>2197</v>
      </c>
      <c r="Q1001" s="289" t="s">
        <v>310</v>
      </c>
      <c r="R1001" s="289" t="str">
        <f>H1001&amp;" "&amp;I1001</f>
        <v xml:space="preserve">Heat </v>
      </c>
      <c r="S1001" s="289" t="str">
        <f t="shared" si="78"/>
        <v>//**Heat : **</v>
      </c>
      <c r="T1001" s="276" t="str">
        <f t="shared" si="76"/>
        <v/>
      </c>
    </row>
    <row r="1002" spans="1:21" x14ac:dyDescent="0.35">
      <c r="A1002" s="276" t="s">
        <v>2198</v>
      </c>
      <c r="C1002" s="190" t="s">
        <v>1005</v>
      </c>
      <c r="D1002" s="190" t="s">
        <v>1065</v>
      </c>
      <c r="E1002" s="190" t="s">
        <v>1066</v>
      </c>
      <c r="F1002" s="192" t="s">
        <v>1054</v>
      </c>
      <c r="G1002" s="192"/>
      <c r="H1002" s="192" t="s">
        <v>1055</v>
      </c>
      <c r="I1002" s="192"/>
      <c r="J1002" s="43">
        <v>722</v>
      </c>
      <c r="K1002" s="192" t="s">
        <v>332</v>
      </c>
      <c r="L1002" s="187"/>
      <c r="N1002" s="210" t="s">
        <v>2196</v>
      </c>
      <c r="O1002" s="210">
        <f>INDEX('Standard Descriptions'!$E:$E,MATCH(Guidance!E1002,'Standard Descriptions'!$C:$C,0))</f>
        <v>0</v>
      </c>
      <c r="P1002" s="289" t="s">
        <v>2197</v>
      </c>
      <c r="Q1002" s="289" t="s">
        <v>310</v>
      </c>
      <c r="R1002" s="289" t="str">
        <f>H1002&amp;" "&amp;I1002</f>
        <v xml:space="preserve">Hydrogen </v>
      </c>
      <c r="S1002" s="289" t="str">
        <f t="shared" si="78"/>
        <v>//**Hydrogen : **</v>
      </c>
      <c r="T1002" s="276" t="str">
        <f t="shared" si="76"/>
        <v/>
      </c>
    </row>
    <row r="1003" spans="1:21" s="291" customFormat="1" x14ac:dyDescent="0.35">
      <c r="A1003" s="291" t="s">
        <v>2195</v>
      </c>
      <c r="C1003" s="291" t="s">
        <v>1005</v>
      </c>
      <c r="D1003" s="291" t="s">
        <v>1068</v>
      </c>
      <c r="E1003" s="291" t="str">
        <f>E1004</f>
        <v>Toggle Whether Policies Affect Energy Prices</v>
      </c>
      <c r="N1003" s="293" t="s">
        <v>2196</v>
      </c>
      <c r="O1003" s="293">
        <f>INDEX('Standard Descriptions'!$E:$E,MATCH(Guidance!E1003,'Standard Descriptions'!$C:$C,0))</f>
        <v>0</v>
      </c>
      <c r="P1003" s="291" t="s">
        <v>2197</v>
      </c>
      <c r="Q1003" s="291" t="s">
        <v>310</v>
      </c>
      <c r="S1003" s="291" t="str">
        <f t="shared" si="78"/>
        <v/>
      </c>
      <c r="T1003" s="291" t="str">
        <f t="shared" si="76"/>
        <v/>
      </c>
      <c r="U1003" s="304" t="str">
        <f>N1003&amp;O1003</f>
        <v>**Description:**0</v>
      </c>
    </row>
    <row r="1004" spans="1:21" x14ac:dyDescent="0.35">
      <c r="A1004" s="276" t="s">
        <v>2198</v>
      </c>
      <c r="C1004" s="183" t="s">
        <v>1005</v>
      </c>
      <c r="D1004" s="183" t="s">
        <v>1068</v>
      </c>
      <c r="E1004" s="183" t="s">
        <v>1066</v>
      </c>
      <c r="F1004" s="192" t="s">
        <v>251</v>
      </c>
      <c r="G1004" s="185"/>
      <c r="H1004" s="192" t="s">
        <v>579</v>
      </c>
      <c r="I1004" s="192"/>
      <c r="J1004" s="184">
        <v>836</v>
      </c>
      <c r="K1004" s="192" t="s">
        <v>332</v>
      </c>
      <c r="L1004" s="214"/>
      <c r="N1004" s="210" t="s">
        <v>2196</v>
      </c>
      <c r="O1004" s="210">
        <f>INDEX('Standard Descriptions'!$E:$E,MATCH(Guidance!E1004,'Standard Descriptions'!$C:$C,0))</f>
        <v>0</v>
      </c>
      <c r="P1004" s="289" t="s">
        <v>2197</v>
      </c>
      <c r="Q1004" s="289" t="s">
        <v>310</v>
      </c>
      <c r="R1004" s="289" t="str">
        <f t="shared" ref="R1004:R1015" si="81">H1004&amp;" "&amp;I1004</f>
        <v xml:space="preserve">Hard Coal </v>
      </c>
      <c r="S1004" s="289" t="str">
        <f t="shared" si="78"/>
        <v>//**Hard Coal : **</v>
      </c>
      <c r="T1004" s="276" t="str">
        <f t="shared" si="76"/>
        <v/>
      </c>
    </row>
    <row r="1005" spans="1:21" x14ac:dyDescent="0.35">
      <c r="A1005" s="276" t="s">
        <v>2198</v>
      </c>
      <c r="C1005" s="190" t="s">
        <v>1005</v>
      </c>
      <c r="D1005" s="190" t="s">
        <v>1068</v>
      </c>
      <c r="E1005" s="190" t="s">
        <v>1066</v>
      </c>
      <c r="F1005" s="192" t="s">
        <v>255</v>
      </c>
      <c r="G1005" s="185"/>
      <c r="H1005" s="192" t="s">
        <v>741</v>
      </c>
      <c r="I1005" s="192"/>
      <c r="J1005" s="43">
        <v>837</v>
      </c>
      <c r="K1005" s="192" t="s">
        <v>332</v>
      </c>
      <c r="L1005" s="214"/>
      <c r="N1005" s="210" t="s">
        <v>2196</v>
      </c>
      <c r="O1005" s="210">
        <f>INDEX('Standard Descriptions'!$E:$E,MATCH(Guidance!E1005,'Standard Descriptions'!$C:$C,0))</f>
        <v>0</v>
      </c>
      <c r="P1005" s="289" t="s">
        <v>2197</v>
      </c>
      <c r="Q1005" s="289" t="s">
        <v>310</v>
      </c>
      <c r="R1005" s="289" t="str">
        <f t="shared" si="81"/>
        <v xml:space="preserve">Natural Gas </v>
      </c>
      <c r="S1005" s="289" t="str">
        <f t="shared" si="78"/>
        <v>//**Natural Gas : **</v>
      </c>
      <c r="T1005" s="276" t="str">
        <f t="shared" si="76"/>
        <v/>
      </c>
    </row>
    <row r="1006" spans="1:21" x14ac:dyDescent="0.35">
      <c r="A1006" s="276" t="s">
        <v>2198</v>
      </c>
      <c r="C1006" s="190" t="s">
        <v>1005</v>
      </c>
      <c r="D1006" s="190" t="s">
        <v>1068</v>
      </c>
      <c r="E1006" s="190" t="s">
        <v>1066</v>
      </c>
      <c r="F1006" s="192" t="s">
        <v>1042</v>
      </c>
      <c r="G1006" s="185"/>
      <c r="H1006" s="192" t="s">
        <v>601</v>
      </c>
      <c r="I1006" s="192"/>
      <c r="J1006" s="184">
        <v>838</v>
      </c>
      <c r="K1006" s="192" t="s">
        <v>332</v>
      </c>
      <c r="L1006" s="214"/>
      <c r="N1006" s="210" t="s">
        <v>2196</v>
      </c>
      <c r="O1006" s="210">
        <f>INDEX('Standard Descriptions'!$E:$E,MATCH(Guidance!E1006,'Standard Descriptions'!$C:$C,0))</f>
        <v>0</v>
      </c>
      <c r="P1006" s="289" t="s">
        <v>2197</v>
      </c>
      <c r="Q1006" s="289" t="s">
        <v>310</v>
      </c>
      <c r="R1006" s="289" t="str">
        <f t="shared" si="81"/>
        <v xml:space="preserve">Biomass </v>
      </c>
      <c r="S1006" s="289" t="str">
        <f t="shared" si="78"/>
        <v>//**Biomass : **</v>
      </c>
      <c r="T1006" s="276" t="str">
        <f t="shared" si="76"/>
        <v/>
      </c>
    </row>
    <row r="1007" spans="1:21" x14ac:dyDescent="0.35">
      <c r="A1007" s="276" t="s">
        <v>2198</v>
      </c>
      <c r="C1007" s="190" t="s">
        <v>1005</v>
      </c>
      <c r="D1007" s="190" t="s">
        <v>1068</v>
      </c>
      <c r="E1007" s="190" t="s">
        <v>1066</v>
      </c>
      <c r="F1007" s="192" t="s">
        <v>257</v>
      </c>
      <c r="G1007" s="185"/>
      <c r="H1007" s="192" t="s">
        <v>923</v>
      </c>
      <c r="I1007" s="192"/>
      <c r="J1007" s="43">
        <v>839</v>
      </c>
      <c r="K1007" s="192" t="s">
        <v>332</v>
      </c>
      <c r="L1007" s="214"/>
      <c r="N1007" s="210" t="s">
        <v>2196</v>
      </c>
      <c r="O1007" s="210">
        <f>INDEX('Standard Descriptions'!$E:$E,MATCH(Guidance!E1007,'Standard Descriptions'!$C:$C,0))</f>
        <v>0</v>
      </c>
      <c r="P1007" s="289" t="s">
        <v>2197</v>
      </c>
      <c r="Q1007" s="289" t="s">
        <v>310</v>
      </c>
      <c r="R1007" s="289" t="str">
        <f t="shared" si="81"/>
        <v xml:space="preserve">Petroleum Gasoline </v>
      </c>
      <c r="S1007" s="289" t="str">
        <f t="shared" si="78"/>
        <v>//**Petroleum Gasoline : **</v>
      </c>
      <c r="T1007" s="276" t="str">
        <f t="shared" si="76"/>
        <v/>
      </c>
    </row>
    <row r="1008" spans="1:21" x14ac:dyDescent="0.35">
      <c r="A1008" s="276" t="s">
        <v>2198</v>
      </c>
      <c r="C1008" s="190" t="s">
        <v>1005</v>
      </c>
      <c r="D1008" s="190" t="s">
        <v>1068</v>
      </c>
      <c r="E1008" s="190" t="s">
        <v>1066</v>
      </c>
      <c r="F1008" s="192" t="s">
        <v>256</v>
      </c>
      <c r="G1008" s="185"/>
      <c r="H1008" s="192" t="s">
        <v>924</v>
      </c>
      <c r="I1008" s="192"/>
      <c r="J1008" s="184">
        <v>840</v>
      </c>
      <c r="K1008" s="192" t="s">
        <v>332</v>
      </c>
      <c r="L1008" s="214"/>
      <c r="N1008" s="210" t="s">
        <v>2196</v>
      </c>
      <c r="O1008" s="210">
        <f>INDEX('Standard Descriptions'!$E:$E,MATCH(Guidance!E1008,'Standard Descriptions'!$C:$C,0))</f>
        <v>0</v>
      </c>
      <c r="P1008" s="289" t="s">
        <v>2197</v>
      </c>
      <c r="Q1008" s="289" t="s">
        <v>310</v>
      </c>
      <c r="R1008" s="289" t="str">
        <f t="shared" si="81"/>
        <v xml:space="preserve">Petroleum Diesel </v>
      </c>
      <c r="S1008" s="289" t="str">
        <f t="shared" si="78"/>
        <v>//**Petroleum Diesel : **</v>
      </c>
      <c r="T1008" s="276" t="str">
        <f t="shared" si="76"/>
        <v/>
      </c>
    </row>
    <row r="1009" spans="1:21" x14ac:dyDescent="0.35">
      <c r="A1009" s="276" t="s">
        <v>2198</v>
      </c>
      <c r="C1009" s="190" t="s">
        <v>1005</v>
      </c>
      <c r="D1009" s="190" t="s">
        <v>1068</v>
      </c>
      <c r="E1009" s="190" t="s">
        <v>1066</v>
      </c>
      <c r="F1009" s="192" t="s">
        <v>1045</v>
      </c>
      <c r="G1009" s="185"/>
      <c r="H1009" s="192" t="s">
        <v>1046</v>
      </c>
      <c r="I1009" s="192"/>
      <c r="J1009" s="43">
        <v>841</v>
      </c>
      <c r="K1009" s="192" t="s">
        <v>332</v>
      </c>
      <c r="L1009" s="214"/>
      <c r="N1009" s="210" t="s">
        <v>2196</v>
      </c>
      <c r="O1009" s="210">
        <f>INDEX('Standard Descriptions'!$E:$E,MATCH(Guidance!E1009,'Standard Descriptions'!$C:$C,0))</f>
        <v>0</v>
      </c>
      <c r="P1009" s="289" t="s">
        <v>2197</v>
      </c>
      <c r="Q1009" s="289" t="s">
        <v>310</v>
      </c>
      <c r="R1009" s="289" t="str">
        <f t="shared" si="81"/>
        <v xml:space="preserve">Biofuel Gasoline </v>
      </c>
      <c r="S1009" s="289" t="str">
        <f t="shared" si="78"/>
        <v>//**Biofuel Gasoline : **</v>
      </c>
      <c r="T1009" s="276" t="str">
        <f t="shared" si="76"/>
        <v/>
      </c>
    </row>
    <row r="1010" spans="1:21" x14ac:dyDescent="0.35">
      <c r="A1010" s="276" t="s">
        <v>2198</v>
      </c>
      <c r="C1010" s="190" t="s">
        <v>1005</v>
      </c>
      <c r="D1010" s="190" t="s">
        <v>1068</v>
      </c>
      <c r="E1010" s="190" t="s">
        <v>1066</v>
      </c>
      <c r="F1010" s="192" t="s">
        <v>1047</v>
      </c>
      <c r="G1010" s="185"/>
      <c r="H1010" s="192" t="s">
        <v>1048</v>
      </c>
      <c r="I1010" s="192"/>
      <c r="J1010" s="184">
        <v>842</v>
      </c>
      <c r="K1010" s="192" t="s">
        <v>332</v>
      </c>
      <c r="L1010" s="214"/>
      <c r="N1010" s="210" t="s">
        <v>2196</v>
      </c>
      <c r="O1010" s="210">
        <f>INDEX('Standard Descriptions'!$E:$E,MATCH(Guidance!E1010,'Standard Descriptions'!$C:$C,0))</f>
        <v>0</v>
      </c>
      <c r="P1010" s="289" t="s">
        <v>2197</v>
      </c>
      <c r="Q1010" s="289" t="s">
        <v>310</v>
      </c>
      <c r="R1010" s="289" t="str">
        <f t="shared" si="81"/>
        <v xml:space="preserve">Biofuel Diesel </v>
      </c>
      <c r="S1010" s="289" t="str">
        <f t="shared" si="78"/>
        <v>//**Biofuel Diesel : **</v>
      </c>
      <c r="T1010" s="276" t="str">
        <f t="shared" si="76"/>
        <v/>
      </c>
    </row>
    <row r="1011" spans="1:21" x14ac:dyDescent="0.35">
      <c r="A1011" s="276" t="s">
        <v>2198</v>
      </c>
      <c r="C1011" s="190" t="s">
        <v>1005</v>
      </c>
      <c r="D1011" s="190" t="s">
        <v>1068</v>
      </c>
      <c r="E1011" s="190" t="s">
        <v>1066</v>
      </c>
      <c r="F1011" s="192" t="s">
        <v>253</v>
      </c>
      <c r="G1011" s="185"/>
      <c r="H1011" s="192" t="s">
        <v>925</v>
      </c>
      <c r="I1011" s="192"/>
      <c r="J1011" s="43">
        <v>843</v>
      </c>
      <c r="K1011" s="192" t="s">
        <v>332</v>
      </c>
      <c r="L1011" s="214"/>
      <c r="N1011" s="210" t="s">
        <v>2196</v>
      </c>
      <c r="O1011" s="210">
        <f>INDEX('Standard Descriptions'!$E:$E,MATCH(Guidance!E1011,'Standard Descriptions'!$C:$C,0))</f>
        <v>0</v>
      </c>
      <c r="P1011" s="289" t="s">
        <v>2197</v>
      </c>
      <c r="Q1011" s="289" t="s">
        <v>310</v>
      </c>
      <c r="R1011" s="289" t="str">
        <f t="shared" si="81"/>
        <v xml:space="preserve">Jet Fuel/Kerosene </v>
      </c>
      <c r="S1011" s="289" t="str">
        <f t="shared" si="78"/>
        <v>//**Jet Fuel/Kerosene : **</v>
      </c>
      <c r="T1011" s="276" t="str">
        <f t="shared" si="76"/>
        <v/>
      </c>
    </row>
    <row r="1012" spans="1:21" x14ac:dyDescent="0.35">
      <c r="A1012" s="276" t="s">
        <v>2198</v>
      </c>
      <c r="C1012" s="190" t="s">
        <v>1005</v>
      </c>
      <c r="D1012" s="190" t="s">
        <v>1068</v>
      </c>
      <c r="E1012" s="190" t="s">
        <v>1066</v>
      </c>
      <c r="F1012" s="192" t="s">
        <v>926</v>
      </c>
      <c r="G1012" s="185"/>
      <c r="H1012" s="192" t="s">
        <v>609</v>
      </c>
      <c r="I1012" s="192"/>
      <c r="J1012" s="184">
        <v>844</v>
      </c>
      <c r="K1012" s="192" t="s">
        <v>332</v>
      </c>
      <c r="L1012" s="214"/>
      <c r="N1012" s="210" t="s">
        <v>2196</v>
      </c>
      <c r="O1012" s="210">
        <f>INDEX('Standard Descriptions'!$E:$E,MATCH(Guidance!E1012,'Standard Descriptions'!$C:$C,0))</f>
        <v>0</v>
      </c>
      <c r="P1012" s="289" t="s">
        <v>2197</v>
      </c>
      <c r="Q1012" s="289" t="s">
        <v>310</v>
      </c>
      <c r="R1012" s="289" t="str">
        <f t="shared" si="81"/>
        <v xml:space="preserve">Lignite </v>
      </c>
      <c r="S1012" s="289" t="str">
        <f t="shared" si="78"/>
        <v>//**Lignite : **</v>
      </c>
      <c r="T1012" s="276" t="str">
        <f t="shared" si="76"/>
        <v/>
      </c>
    </row>
    <row r="1013" spans="1:21" x14ac:dyDescent="0.35">
      <c r="A1013" s="276" t="s">
        <v>2198</v>
      </c>
      <c r="C1013" s="190" t="s">
        <v>1005</v>
      </c>
      <c r="D1013" s="190" t="s">
        <v>1068</v>
      </c>
      <c r="E1013" s="190" t="s">
        <v>1066</v>
      </c>
      <c r="F1013" s="192" t="s">
        <v>250</v>
      </c>
      <c r="G1013" s="185"/>
      <c r="H1013" s="192" t="s">
        <v>614</v>
      </c>
      <c r="I1013" s="192"/>
      <c r="J1013" s="43">
        <v>845</v>
      </c>
      <c r="K1013" s="192" t="s">
        <v>332</v>
      </c>
      <c r="L1013" s="214"/>
      <c r="N1013" s="210" t="s">
        <v>2196</v>
      </c>
      <c r="O1013" s="210">
        <f>INDEX('Standard Descriptions'!$E:$E,MATCH(Guidance!E1013,'Standard Descriptions'!$C:$C,0))</f>
        <v>0</v>
      </c>
      <c r="P1013" s="289" t="s">
        <v>2197</v>
      </c>
      <c r="Q1013" s="289" t="s">
        <v>310</v>
      </c>
      <c r="R1013" s="289" t="str">
        <f t="shared" si="81"/>
        <v xml:space="preserve">Crude Oil </v>
      </c>
      <c r="S1013" s="289" t="str">
        <f t="shared" si="78"/>
        <v>//**Crude Oil : **</v>
      </c>
      <c r="T1013" s="276" t="str">
        <f t="shared" si="76"/>
        <v/>
      </c>
    </row>
    <row r="1014" spans="1:21" x14ac:dyDescent="0.35">
      <c r="A1014" s="276" t="s">
        <v>2198</v>
      </c>
      <c r="C1014" s="190" t="s">
        <v>1005</v>
      </c>
      <c r="D1014" s="190" t="s">
        <v>1068</v>
      </c>
      <c r="E1014" s="190" t="s">
        <v>1066</v>
      </c>
      <c r="F1014" s="192" t="s">
        <v>927</v>
      </c>
      <c r="G1014" s="185"/>
      <c r="H1014" s="192" t="s">
        <v>928</v>
      </c>
      <c r="I1014" s="192"/>
      <c r="J1014" s="184">
        <v>846</v>
      </c>
      <c r="K1014" s="192" t="s">
        <v>332</v>
      </c>
      <c r="L1014" s="214"/>
      <c r="N1014" s="210" t="s">
        <v>2196</v>
      </c>
      <c r="O1014" s="210">
        <f>INDEX('Standard Descriptions'!$E:$E,MATCH(Guidance!E1014,'Standard Descriptions'!$C:$C,0))</f>
        <v>0</v>
      </c>
      <c r="P1014" s="289" t="s">
        <v>2197</v>
      </c>
      <c r="Q1014" s="289" t="s">
        <v>310</v>
      </c>
      <c r="R1014" s="289" t="str">
        <f t="shared" si="81"/>
        <v xml:space="preserve">Heavy/Residual Fuel Oil </v>
      </c>
      <c r="S1014" s="289" t="str">
        <f t="shared" si="78"/>
        <v>//**Heavy/Residual Fuel Oil : **</v>
      </c>
      <c r="T1014" s="276" t="str">
        <f t="shared" si="76"/>
        <v/>
      </c>
    </row>
    <row r="1015" spans="1:21" x14ac:dyDescent="0.35">
      <c r="A1015" s="276" t="s">
        <v>2198</v>
      </c>
      <c r="C1015" s="190" t="s">
        <v>1005</v>
      </c>
      <c r="D1015" s="190" t="s">
        <v>1068</v>
      </c>
      <c r="E1015" s="190" t="s">
        <v>1066</v>
      </c>
      <c r="F1015" s="192" t="s">
        <v>254</v>
      </c>
      <c r="G1015" s="185"/>
      <c r="H1015" s="192" t="s">
        <v>929</v>
      </c>
      <c r="I1015" s="192"/>
      <c r="J1015" s="43">
        <v>847</v>
      </c>
      <c r="K1015" s="192" t="s">
        <v>332</v>
      </c>
      <c r="L1015" s="214"/>
      <c r="N1015" s="210" t="s">
        <v>2196</v>
      </c>
      <c r="O1015" s="210">
        <f>INDEX('Standard Descriptions'!$E:$E,MATCH(Guidance!E1015,'Standard Descriptions'!$C:$C,0))</f>
        <v>0</v>
      </c>
      <c r="P1015" s="289" t="s">
        <v>2197</v>
      </c>
      <c r="Q1015" s="289" t="s">
        <v>310</v>
      </c>
      <c r="R1015" s="289" t="str">
        <f t="shared" si="81"/>
        <v xml:space="preserve">LPG/Propane/Butane </v>
      </c>
      <c r="S1015" s="289" t="str">
        <f t="shared" si="78"/>
        <v>//**LPG/Propane/Butane : **</v>
      </c>
      <c r="T1015" s="276" t="str">
        <f t="shared" si="76"/>
        <v/>
      </c>
    </row>
    <row r="1016" spans="1:21" s="291" customFormat="1" x14ac:dyDescent="0.35">
      <c r="A1016" s="291" t="s">
        <v>2195</v>
      </c>
      <c r="C1016" s="291" t="s">
        <v>1005</v>
      </c>
      <c r="D1016" s="291" t="s">
        <v>1069</v>
      </c>
      <c r="E1016" s="291" t="str">
        <f>E1017</f>
        <v>Fuel Price Deregulation</v>
      </c>
      <c r="N1016" s="293" t="s">
        <v>2196</v>
      </c>
      <c r="O1016" s="293" t="str">
        <f>INDEX('Standard Descriptions'!$E:$E,MATCH(Guidance!E1016,'Standard Descriptions'!$C:$C,0))</f>
        <v xml:space="preserve"> This policy causes the price of the selected fuel(s) for domestic buyers to approach international market prices. // </v>
      </c>
      <c r="P1016" s="291" t="s">
        <v>2197</v>
      </c>
      <c r="Q1016" s="291" t="s">
        <v>310</v>
      </c>
      <c r="S1016" s="291" t="str">
        <f t="shared" si="78"/>
        <v/>
      </c>
      <c r="T1016" s="291" t="str">
        <f t="shared" si="76"/>
        <v/>
      </c>
      <c r="U1016" s="287"/>
    </row>
    <row r="1017" spans="1:21" x14ac:dyDescent="0.35">
      <c r="A1017" s="276" t="s">
        <v>2198</v>
      </c>
      <c r="C1017" s="183" t="s">
        <v>1005</v>
      </c>
      <c r="D1017" s="183" t="s">
        <v>1069</v>
      </c>
      <c r="E1017" s="183" t="s">
        <v>1069</v>
      </c>
      <c r="F1017" s="192" t="s">
        <v>251</v>
      </c>
      <c r="G1017" s="185"/>
      <c r="H1017" s="192" t="s">
        <v>579</v>
      </c>
      <c r="I1017" s="192"/>
      <c r="J1017" s="43">
        <v>723</v>
      </c>
      <c r="K1017" s="192" t="s">
        <v>332</v>
      </c>
      <c r="L1017" s="187" t="s">
        <v>2225</v>
      </c>
      <c r="N1017" s="210" t="s">
        <v>2196</v>
      </c>
      <c r="O1017" s="210" t="str">
        <f>INDEX('Standard Descriptions'!$E:$E,MATCH(Guidance!E1017,'Standard Descriptions'!$C:$C,0))</f>
        <v xml:space="preserve"> This policy causes the price of the selected fuel(s) for domestic buyers to approach international market prices. // </v>
      </c>
      <c r="P1017" s="289" t="s">
        <v>2197</v>
      </c>
      <c r="Q1017" s="289" t="s">
        <v>310</v>
      </c>
      <c r="R1017" s="289" t="str">
        <f t="shared" ref="R1017:R1031" si="82">H1017&amp;" "&amp;I1017</f>
        <v xml:space="preserve">Hard Coal </v>
      </c>
      <c r="S1017" s="289" t="str">
        <f t="shared" si="78"/>
        <v>//**Hard Coal : **</v>
      </c>
      <c r="T1017" s="276" t="str">
        <f t="shared" si="76"/>
        <v/>
      </c>
    </row>
    <row r="1018" spans="1:21" x14ac:dyDescent="0.35">
      <c r="A1018" s="276" t="s">
        <v>2198</v>
      </c>
      <c r="C1018" s="190" t="s">
        <v>1005</v>
      </c>
      <c r="D1018" s="190" t="s">
        <v>1069</v>
      </c>
      <c r="E1018" s="190" t="s">
        <v>1069</v>
      </c>
      <c r="F1018" s="192" t="s">
        <v>255</v>
      </c>
      <c r="G1018" s="185"/>
      <c r="H1018" s="192" t="s">
        <v>741</v>
      </c>
      <c r="I1018" s="192"/>
      <c r="J1018" s="43">
        <v>724</v>
      </c>
      <c r="K1018" s="192" t="s">
        <v>332</v>
      </c>
      <c r="L1018" s="187"/>
      <c r="N1018" s="210" t="s">
        <v>2196</v>
      </c>
      <c r="O1018" s="210" t="str">
        <f>INDEX('Standard Descriptions'!$E:$E,MATCH(Guidance!E1018,'Standard Descriptions'!$C:$C,0))</f>
        <v xml:space="preserve"> This policy causes the price of the selected fuel(s) for domestic buyers to approach international market prices. // </v>
      </c>
      <c r="P1018" s="289" t="s">
        <v>2197</v>
      </c>
      <c r="Q1018" s="289" t="s">
        <v>310</v>
      </c>
      <c r="R1018" s="289" t="str">
        <f t="shared" si="82"/>
        <v xml:space="preserve">Natural Gas </v>
      </c>
      <c r="S1018" s="289" t="str">
        <f t="shared" si="78"/>
        <v>//**Natural Gas : **</v>
      </c>
      <c r="T1018" s="276" t="str">
        <f t="shared" si="76"/>
        <v/>
      </c>
    </row>
    <row r="1019" spans="1:21" x14ac:dyDescent="0.35">
      <c r="A1019" s="276" t="s">
        <v>2198</v>
      </c>
      <c r="C1019" s="190" t="s">
        <v>1005</v>
      </c>
      <c r="D1019" s="190" t="s">
        <v>1069</v>
      </c>
      <c r="E1019" s="190" t="s">
        <v>1069</v>
      </c>
      <c r="F1019" s="192" t="s">
        <v>1035</v>
      </c>
      <c r="G1019" s="185"/>
      <c r="H1019" s="192" t="s">
        <v>589</v>
      </c>
      <c r="I1019" s="192"/>
      <c r="J1019" s="43">
        <v>725</v>
      </c>
      <c r="K1019" s="192" t="s">
        <v>332</v>
      </c>
      <c r="L1019" s="187"/>
      <c r="N1019" s="210" t="s">
        <v>2196</v>
      </c>
      <c r="O1019" s="210" t="str">
        <f>INDEX('Standard Descriptions'!$E:$E,MATCH(Guidance!E1019,'Standard Descriptions'!$C:$C,0))</f>
        <v xml:space="preserve"> This policy causes the price of the selected fuel(s) for domestic buyers to approach international market prices. // </v>
      </c>
      <c r="P1019" s="289" t="s">
        <v>2197</v>
      </c>
      <c r="Q1019" s="289" t="s">
        <v>310</v>
      </c>
      <c r="R1019" s="289" t="str">
        <f t="shared" si="82"/>
        <v xml:space="preserve">Nuclear </v>
      </c>
      <c r="S1019" s="289" t="str">
        <f t="shared" si="78"/>
        <v>//**Nuclear : **</v>
      </c>
      <c r="T1019" s="276" t="str">
        <f t="shared" si="76"/>
        <v/>
      </c>
    </row>
    <row r="1020" spans="1:21" x14ac:dyDescent="0.35">
      <c r="A1020" s="276" t="s">
        <v>2198</v>
      </c>
      <c r="C1020" s="190" t="s">
        <v>1005</v>
      </c>
      <c r="D1020" s="190" t="s">
        <v>1069</v>
      </c>
      <c r="E1020" s="190" t="s">
        <v>1069</v>
      </c>
      <c r="F1020" s="192" t="s">
        <v>1042</v>
      </c>
      <c r="G1020" s="185"/>
      <c r="H1020" s="192" t="s">
        <v>601</v>
      </c>
      <c r="I1020" s="192"/>
      <c r="J1020" s="43">
        <v>726</v>
      </c>
      <c r="K1020" s="192" t="s">
        <v>332</v>
      </c>
      <c r="L1020" s="187"/>
      <c r="N1020" s="210" t="s">
        <v>2196</v>
      </c>
      <c r="O1020" s="210" t="str">
        <f>INDEX('Standard Descriptions'!$E:$E,MATCH(Guidance!E1020,'Standard Descriptions'!$C:$C,0))</f>
        <v xml:space="preserve"> This policy causes the price of the selected fuel(s) for domestic buyers to approach international market prices. // </v>
      </c>
      <c r="P1020" s="289" t="s">
        <v>2197</v>
      </c>
      <c r="Q1020" s="289" t="s">
        <v>310</v>
      </c>
      <c r="R1020" s="289" t="str">
        <f t="shared" si="82"/>
        <v xml:space="preserve">Biomass </v>
      </c>
      <c r="S1020" s="289" t="str">
        <f t="shared" si="78"/>
        <v>//**Biomass : **</v>
      </c>
      <c r="T1020" s="276" t="str">
        <f t="shared" ref="T1020:T1100" si="83">IF(K1020="Yes",S1020&amp;L1020,"")</f>
        <v/>
      </c>
    </row>
    <row r="1021" spans="1:21" x14ac:dyDescent="0.35">
      <c r="A1021" s="276" t="s">
        <v>2198</v>
      </c>
      <c r="C1021" s="190" t="s">
        <v>1005</v>
      </c>
      <c r="D1021" s="190" t="s">
        <v>1069</v>
      </c>
      <c r="E1021" s="190" t="s">
        <v>1069</v>
      </c>
      <c r="F1021" s="192" t="s">
        <v>257</v>
      </c>
      <c r="G1021" s="185"/>
      <c r="H1021" s="192" t="s">
        <v>923</v>
      </c>
      <c r="I1021" s="192"/>
      <c r="J1021" s="43">
        <v>727</v>
      </c>
      <c r="K1021" s="192" t="s">
        <v>332</v>
      </c>
      <c r="L1021" s="187"/>
      <c r="N1021" s="210" t="s">
        <v>2196</v>
      </c>
      <c r="O1021" s="210" t="str">
        <f>INDEX('Standard Descriptions'!$E:$E,MATCH(Guidance!E1021,'Standard Descriptions'!$C:$C,0))</f>
        <v xml:space="preserve"> This policy causes the price of the selected fuel(s) for domestic buyers to approach international market prices. // </v>
      </c>
      <c r="P1021" s="289" t="s">
        <v>2197</v>
      </c>
      <c r="Q1021" s="289" t="s">
        <v>310</v>
      </c>
      <c r="R1021" s="289" t="str">
        <f t="shared" si="82"/>
        <v xml:space="preserve">Petroleum Gasoline </v>
      </c>
      <c r="S1021" s="289" t="str">
        <f t="shared" si="78"/>
        <v>//**Petroleum Gasoline : **</v>
      </c>
      <c r="T1021" s="276" t="str">
        <f t="shared" si="83"/>
        <v/>
      </c>
    </row>
    <row r="1022" spans="1:21" x14ac:dyDescent="0.35">
      <c r="A1022" s="276" t="s">
        <v>2198</v>
      </c>
      <c r="C1022" s="190" t="s">
        <v>1005</v>
      </c>
      <c r="D1022" s="190" t="s">
        <v>1069</v>
      </c>
      <c r="E1022" s="190" t="s">
        <v>1069</v>
      </c>
      <c r="F1022" s="192" t="s">
        <v>256</v>
      </c>
      <c r="G1022" s="185"/>
      <c r="H1022" s="192" t="s">
        <v>924</v>
      </c>
      <c r="I1022" s="192"/>
      <c r="J1022" s="43">
        <v>728</v>
      </c>
      <c r="K1022" s="192" t="s">
        <v>332</v>
      </c>
      <c r="L1022" s="187"/>
      <c r="N1022" s="210" t="s">
        <v>2196</v>
      </c>
      <c r="O1022" s="210" t="str">
        <f>INDEX('Standard Descriptions'!$E:$E,MATCH(Guidance!E1022,'Standard Descriptions'!$C:$C,0))</f>
        <v xml:space="preserve"> This policy causes the price of the selected fuel(s) for domestic buyers to approach international market prices. // </v>
      </c>
      <c r="P1022" s="289" t="s">
        <v>2197</v>
      </c>
      <c r="Q1022" s="289" t="s">
        <v>310</v>
      </c>
      <c r="R1022" s="289" t="str">
        <f t="shared" si="82"/>
        <v xml:space="preserve">Petroleum Diesel </v>
      </c>
      <c r="S1022" s="289" t="str">
        <f t="shared" si="78"/>
        <v>//**Petroleum Diesel : **</v>
      </c>
      <c r="T1022" s="276" t="str">
        <f t="shared" si="83"/>
        <v/>
      </c>
    </row>
    <row r="1023" spans="1:21" x14ac:dyDescent="0.35">
      <c r="A1023" s="276" t="s">
        <v>2198</v>
      </c>
      <c r="C1023" s="190" t="s">
        <v>1005</v>
      </c>
      <c r="D1023" s="190" t="s">
        <v>1069</v>
      </c>
      <c r="E1023" s="190" t="s">
        <v>1069</v>
      </c>
      <c r="F1023" s="192" t="s">
        <v>1045</v>
      </c>
      <c r="G1023" s="185"/>
      <c r="H1023" s="192" t="s">
        <v>1046</v>
      </c>
      <c r="I1023" s="192"/>
      <c r="J1023" s="43">
        <v>729</v>
      </c>
      <c r="K1023" s="192" t="s">
        <v>332</v>
      </c>
      <c r="L1023" s="187"/>
      <c r="N1023" s="210" t="s">
        <v>2196</v>
      </c>
      <c r="O1023" s="210" t="str">
        <f>INDEX('Standard Descriptions'!$E:$E,MATCH(Guidance!E1023,'Standard Descriptions'!$C:$C,0))</f>
        <v xml:space="preserve"> This policy causes the price of the selected fuel(s) for domestic buyers to approach international market prices. // </v>
      </c>
      <c r="P1023" s="289" t="s">
        <v>2197</v>
      </c>
      <c r="Q1023" s="289" t="s">
        <v>310</v>
      </c>
      <c r="R1023" s="289" t="str">
        <f t="shared" si="82"/>
        <v xml:space="preserve">Biofuel Gasoline </v>
      </c>
      <c r="S1023" s="289" t="str">
        <f t="shared" si="78"/>
        <v>//**Biofuel Gasoline : **</v>
      </c>
      <c r="T1023" s="276" t="str">
        <f t="shared" si="83"/>
        <v/>
      </c>
    </row>
    <row r="1024" spans="1:21" x14ac:dyDescent="0.35">
      <c r="A1024" s="276" t="s">
        <v>2198</v>
      </c>
      <c r="C1024" s="190" t="s">
        <v>1005</v>
      </c>
      <c r="D1024" s="190" t="s">
        <v>1069</v>
      </c>
      <c r="E1024" s="190" t="s">
        <v>1069</v>
      </c>
      <c r="F1024" s="192" t="s">
        <v>1047</v>
      </c>
      <c r="G1024" s="185"/>
      <c r="H1024" s="192" t="s">
        <v>1048</v>
      </c>
      <c r="I1024" s="192"/>
      <c r="J1024" s="43">
        <v>730</v>
      </c>
      <c r="K1024" s="192" t="s">
        <v>332</v>
      </c>
      <c r="L1024" s="187"/>
      <c r="N1024" s="210" t="s">
        <v>2196</v>
      </c>
      <c r="O1024" s="210" t="str">
        <f>INDEX('Standard Descriptions'!$E:$E,MATCH(Guidance!E1024,'Standard Descriptions'!$C:$C,0))</f>
        <v xml:space="preserve"> This policy causes the price of the selected fuel(s) for domestic buyers to approach international market prices. // </v>
      </c>
      <c r="P1024" s="289" t="s">
        <v>2197</v>
      </c>
      <c r="Q1024" s="289" t="s">
        <v>310</v>
      </c>
      <c r="R1024" s="289" t="str">
        <f t="shared" si="82"/>
        <v xml:space="preserve">Biofuel Diesel </v>
      </c>
      <c r="S1024" s="289" t="str">
        <f t="shared" si="78"/>
        <v>//**Biofuel Diesel : **</v>
      </c>
      <c r="T1024" s="276" t="str">
        <f t="shared" si="83"/>
        <v/>
      </c>
    </row>
    <row r="1025" spans="1:21" x14ac:dyDescent="0.35">
      <c r="A1025" s="276" t="s">
        <v>2198</v>
      </c>
      <c r="C1025" s="190" t="s">
        <v>1005</v>
      </c>
      <c r="D1025" s="190" t="s">
        <v>1069</v>
      </c>
      <c r="E1025" s="190" t="s">
        <v>1069</v>
      </c>
      <c r="F1025" s="192" t="s">
        <v>253</v>
      </c>
      <c r="G1025" s="185"/>
      <c r="H1025" s="192" t="s">
        <v>925</v>
      </c>
      <c r="I1025" s="192"/>
      <c r="J1025" s="43">
        <v>731</v>
      </c>
      <c r="K1025" s="192" t="s">
        <v>332</v>
      </c>
      <c r="L1025" s="187"/>
      <c r="N1025" s="210" t="s">
        <v>2196</v>
      </c>
      <c r="O1025" s="210" t="str">
        <f>INDEX('Standard Descriptions'!$E:$E,MATCH(Guidance!E1025,'Standard Descriptions'!$C:$C,0))</f>
        <v xml:space="preserve"> This policy causes the price of the selected fuel(s) for domestic buyers to approach international market prices. // </v>
      </c>
      <c r="P1025" s="289" t="s">
        <v>2197</v>
      </c>
      <c r="Q1025" s="289" t="s">
        <v>310</v>
      </c>
      <c r="R1025" s="289" t="str">
        <f t="shared" si="82"/>
        <v xml:space="preserve">Jet Fuel/Kerosene </v>
      </c>
      <c r="S1025" s="289" t="str">
        <f t="shared" si="78"/>
        <v>//**Jet Fuel/Kerosene : **</v>
      </c>
      <c r="T1025" s="276" t="str">
        <f t="shared" si="83"/>
        <v/>
      </c>
    </row>
    <row r="1026" spans="1:21" x14ac:dyDescent="0.35">
      <c r="A1026" s="276" t="s">
        <v>2198</v>
      </c>
      <c r="C1026" s="190" t="s">
        <v>1005</v>
      </c>
      <c r="D1026" s="190" t="s">
        <v>1069</v>
      </c>
      <c r="E1026" s="190" t="s">
        <v>1069</v>
      </c>
      <c r="F1026" s="192" t="s">
        <v>926</v>
      </c>
      <c r="G1026" s="185"/>
      <c r="H1026" s="192" t="s">
        <v>609</v>
      </c>
      <c r="I1026" s="192"/>
      <c r="J1026" s="43">
        <v>732</v>
      </c>
      <c r="K1026" s="192" t="s">
        <v>332</v>
      </c>
      <c r="L1026" s="187"/>
      <c r="N1026" s="210" t="s">
        <v>2196</v>
      </c>
      <c r="O1026" s="210" t="str">
        <f>INDEX('Standard Descriptions'!$E:$E,MATCH(Guidance!E1026,'Standard Descriptions'!$C:$C,0))</f>
        <v xml:space="preserve"> This policy causes the price of the selected fuel(s) for domestic buyers to approach international market prices. // </v>
      </c>
      <c r="P1026" s="289" t="s">
        <v>2197</v>
      </c>
      <c r="Q1026" s="289" t="s">
        <v>310</v>
      </c>
      <c r="R1026" s="289" t="str">
        <f t="shared" si="82"/>
        <v xml:space="preserve">Lignite </v>
      </c>
      <c r="S1026" s="289" t="str">
        <f t="shared" si="78"/>
        <v>//**Lignite : **</v>
      </c>
      <c r="T1026" s="276" t="str">
        <f t="shared" si="83"/>
        <v/>
      </c>
    </row>
    <row r="1027" spans="1:21" x14ac:dyDescent="0.35">
      <c r="A1027" s="276" t="s">
        <v>2198</v>
      </c>
      <c r="C1027" s="190" t="s">
        <v>1005</v>
      </c>
      <c r="D1027" s="190" t="s">
        <v>1069</v>
      </c>
      <c r="E1027" s="190" t="s">
        <v>1069</v>
      </c>
      <c r="F1027" s="192" t="s">
        <v>250</v>
      </c>
      <c r="G1027" s="185"/>
      <c r="H1027" s="192" t="s">
        <v>614</v>
      </c>
      <c r="I1027" s="192"/>
      <c r="J1027" s="43">
        <v>733</v>
      </c>
      <c r="K1027" s="192" t="s">
        <v>332</v>
      </c>
      <c r="L1027" s="187"/>
      <c r="N1027" s="210" t="s">
        <v>2196</v>
      </c>
      <c r="O1027" s="210" t="str">
        <f>INDEX('Standard Descriptions'!$E:$E,MATCH(Guidance!E1027,'Standard Descriptions'!$C:$C,0))</f>
        <v xml:space="preserve"> This policy causes the price of the selected fuel(s) for domestic buyers to approach international market prices. // </v>
      </c>
      <c r="P1027" s="289" t="s">
        <v>2197</v>
      </c>
      <c r="Q1027" s="289" t="s">
        <v>310</v>
      </c>
      <c r="R1027" s="289" t="str">
        <f t="shared" si="82"/>
        <v xml:space="preserve">Crude Oil </v>
      </c>
      <c r="S1027" s="289" t="str">
        <f t="shared" si="78"/>
        <v>//**Crude Oil : **</v>
      </c>
      <c r="T1027" s="276" t="str">
        <f t="shared" si="83"/>
        <v/>
      </c>
    </row>
    <row r="1028" spans="1:21" x14ac:dyDescent="0.35">
      <c r="A1028" s="276" t="s">
        <v>2198</v>
      </c>
      <c r="C1028" s="190" t="s">
        <v>1005</v>
      </c>
      <c r="D1028" s="190" t="s">
        <v>1069</v>
      </c>
      <c r="E1028" s="190" t="s">
        <v>1069</v>
      </c>
      <c r="F1028" s="192" t="s">
        <v>927</v>
      </c>
      <c r="G1028" s="185"/>
      <c r="H1028" s="192" t="s">
        <v>928</v>
      </c>
      <c r="I1028" s="192"/>
      <c r="J1028" s="43">
        <v>734</v>
      </c>
      <c r="K1028" s="192" t="s">
        <v>332</v>
      </c>
      <c r="L1028" s="187"/>
      <c r="N1028" s="210" t="s">
        <v>2196</v>
      </c>
      <c r="O1028" s="210" t="str">
        <f>INDEX('Standard Descriptions'!$E:$E,MATCH(Guidance!E1028,'Standard Descriptions'!$C:$C,0))</f>
        <v xml:space="preserve"> This policy causes the price of the selected fuel(s) for domestic buyers to approach international market prices. // </v>
      </c>
      <c r="P1028" s="289" t="s">
        <v>2197</v>
      </c>
      <c r="Q1028" s="289" t="s">
        <v>310</v>
      </c>
      <c r="R1028" s="289" t="str">
        <f t="shared" si="82"/>
        <v xml:space="preserve">Heavy/Residual Fuel Oil </v>
      </c>
      <c r="S1028" s="289" t="str">
        <f t="shared" si="78"/>
        <v>//**Heavy/Residual Fuel Oil : **</v>
      </c>
      <c r="T1028" s="276" t="str">
        <f t="shared" si="83"/>
        <v/>
      </c>
    </row>
    <row r="1029" spans="1:21" x14ac:dyDescent="0.35">
      <c r="A1029" s="276" t="s">
        <v>2198</v>
      </c>
      <c r="C1029" s="190" t="s">
        <v>1005</v>
      </c>
      <c r="D1029" s="190" t="s">
        <v>1069</v>
      </c>
      <c r="E1029" s="190" t="s">
        <v>1069</v>
      </c>
      <c r="F1029" s="192" t="s">
        <v>254</v>
      </c>
      <c r="G1029" s="185"/>
      <c r="H1029" s="192" t="s">
        <v>929</v>
      </c>
      <c r="I1029" s="192"/>
      <c r="J1029" s="43">
        <v>735</v>
      </c>
      <c r="K1029" s="192" t="s">
        <v>332</v>
      </c>
      <c r="L1029" s="187"/>
      <c r="N1029" s="210" t="s">
        <v>2196</v>
      </c>
      <c r="O1029" s="210" t="str">
        <f>INDEX('Standard Descriptions'!$E:$E,MATCH(Guidance!E1029,'Standard Descriptions'!$C:$C,0))</f>
        <v xml:space="preserve"> This policy causes the price of the selected fuel(s) for domestic buyers to approach international market prices. // </v>
      </c>
      <c r="P1029" s="289" t="s">
        <v>2197</v>
      </c>
      <c r="Q1029" s="289" t="s">
        <v>310</v>
      </c>
      <c r="R1029" s="289" t="str">
        <f t="shared" si="82"/>
        <v xml:space="preserve">LPG/Propane/Butane </v>
      </c>
      <c r="S1029" s="289" t="str">
        <f t="shared" si="78"/>
        <v>//**LPG/Propane/Butane : **</v>
      </c>
      <c r="T1029" s="276" t="str">
        <f t="shared" si="83"/>
        <v/>
      </c>
    </row>
    <row r="1030" spans="1:21" x14ac:dyDescent="0.35">
      <c r="A1030" s="276" t="s">
        <v>2198</v>
      </c>
      <c r="C1030" s="190" t="s">
        <v>1005</v>
      </c>
      <c r="D1030" s="190" t="s">
        <v>1069</v>
      </c>
      <c r="E1030" s="190" t="s">
        <v>1069</v>
      </c>
      <c r="F1030" s="192" t="s">
        <v>1053</v>
      </c>
      <c r="G1030" s="185"/>
      <c r="H1030" s="192" t="s">
        <v>618</v>
      </c>
      <c r="I1030" s="192"/>
      <c r="J1030" s="43">
        <v>736</v>
      </c>
      <c r="K1030" s="192" t="s">
        <v>332</v>
      </c>
      <c r="L1030" s="187"/>
      <c r="N1030" s="210" t="s">
        <v>2196</v>
      </c>
      <c r="O1030" s="210" t="str">
        <f>INDEX('Standard Descriptions'!$E:$E,MATCH(Guidance!E1030,'Standard Descriptions'!$C:$C,0))</f>
        <v xml:space="preserve"> This policy causes the price of the selected fuel(s) for domestic buyers to approach international market prices. // </v>
      </c>
      <c r="P1030" s="289" t="s">
        <v>2197</v>
      </c>
      <c r="Q1030" s="289" t="s">
        <v>310</v>
      </c>
      <c r="R1030" s="289" t="str">
        <f t="shared" si="82"/>
        <v xml:space="preserve">Municipal Solid Waste </v>
      </c>
      <c r="S1030" s="289" t="str">
        <f t="shared" si="78"/>
        <v>//**Municipal Solid Waste : **</v>
      </c>
      <c r="T1030" s="276" t="str">
        <f t="shared" si="83"/>
        <v/>
      </c>
    </row>
    <row r="1031" spans="1:21" x14ac:dyDescent="0.35">
      <c r="A1031" s="276" t="s">
        <v>2198</v>
      </c>
      <c r="C1031" s="190" t="s">
        <v>1005</v>
      </c>
      <c r="D1031" s="190" t="s">
        <v>1069</v>
      </c>
      <c r="E1031" s="190" t="s">
        <v>1069</v>
      </c>
      <c r="F1031" s="192" t="s">
        <v>1054</v>
      </c>
      <c r="G1031" s="185"/>
      <c r="H1031" s="192" t="s">
        <v>1055</v>
      </c>
      <c r="I1031" s="192"/>
      <c r="J1031" s="43">
        <v>737</v>
      </c>
      <c r="K1031" s="192" t="s">
        <v>332</v>
      </c>
      <c r="L1031" s="187"/>
      <c r="N1031" s="210" t="s">
        <v>2196</v>
      </c>
      <c r="O1031" s="210" t="str">
        <f>INDEX('Standard Descriptions'!$E:$E,MATCH(Guidance!E1031,'Standard Descriptions'!$C:$C,0))</f>
        <v xml:space="preserve"> This policy causes the price of the selected fuel(s) for domestic buyers to approach international market prices. // </v>
      </c>
      <c r="P1031" s="289" t="s">
        <v>2197</v>
      </c>
      <c r="Q1031" s="289" t="s">
        <v>310</v>
      </c>
      <c r="R1031" s="289" t="str">
        <f t="shared" si="82"/>
        <v xml:space="preserve">Hydrogen </v>
      </c>
      <c r="S1031" s="289" t="str">
        <f t="shared" si="78"/>
        <v>//**Hydrogen : **</v>
      </c>
      <c r="T1031" s="276" t="str">
        <f t="shared" si="83"/>
        <v/>
      </c>
    </row>
    <row r="1032" spans="1:21" s="292" customFormat="1" ht="87" x14ac:dyDescent="0.35">
      <c r="A1032" s="292" t="s">
        <v>2195</v>
      </c>
      <c r="B1032" s="278"/>
      <c r="C1032" s="292" t="s">
        <v>1005</v>
      </c>
      <c r="D1032" s="292" t="s">
        <v>1074</v>
      </c>
      <c r="E1032" s="292" t="str">
        <f>E1033</f>
        <v>Additional Fuel Tax Rate by Fuel</v>
      </c>
      <c r="M1032" s="278"/>
      <c r="N1032" s="293" t="s">
        <v>2196</v>
      </c>
      <c r="O1032" s="293" t="str">
        <f>INDEX('Standard Descriptions'!$E:$E,MATCH(Guidance!E1032,'Standard Descriptions'!$C:$C,0))</f>
        <v xml:space="preserve"> This policy increases the tax rate for the selected fuel type(s).  It is expressed as a percentage of the BAU Scenario price, which includes sales and excise taxes. // </v>
      </c>
      <c r="P1032" s="291" t="s">
        <v>2197</v>
      </c>
      <c r="Q1032" s="291" t="s">
        <v>310</v>
      </c>
      <c r="S1032" s="291" t="str">
        <f t="shared" ref="S1032:S1112" si="84">IF(R1032="","","//**"&amp;R1032&amp;": **")</f>
        <v/>
      </c>
      <c r="T1032" s="291" t="str">
        <f t="shared" si="83"/>
        <v/>
      </c>
      <c r="U1032" s="304"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0" customFormat="1" x14ac:dyDescent="0.35">
      <c r="A1033" s="276" t="s">
        <v>2198</v>
      </c>
      <c r="B1033" s="277"/>
      <c r="C1033" s="182" t="s">
        <v>1005</v>
      </c>
      <c r="D1033" s="182" t="s">
        <v>1074</v>
      </c>
      <c r="E1033" s="182" t="s">
        <v>1075</v>
      </c>
      <c r="F1033" s="185" t="s">
        <v>1027</v>
      </c>
      <c r="G1033" s="185"/>
      <c r="H1033" s="185" t="s">
        <v>1028</v>
      </c>
      <c r="I1033" s="185"/>
      <c r="J1033" s="43">
        <v>78</v>
      </c>
      <c r="K1033" s="185" t="s">
        <v>310</v>
      </c>
      <c r="L1033" s="237" t="s">
        <v>2345</v>
      </c>
      <c r="M1033" s="277"/>
      <c r="N1033" s="210" t="s">
        <v>2196</v>
      </c>
      <c r="O1033" s="210" t="str">
        <f>INDEX('Standard Descriptions'!$E:$E,MATCH(Guidance!E1033,'Standard Descriptions'!$C:$C,0))</f>
        <v xml:space="preserve"> This policy increases the tax rate for the selected fuel type(s).  It is expressed as a percentage of the BAU Scenario price, which includes sales and excise taxes. // </v>
      </c>
      <c r="P1033" s="289" t="s">
        <v>2197</v>
      </c>
      <c r="Q1033" s="289" t="s">
        <v>310</v>
      </c>
      <c r="R1033" s="289" t="str">
        <f t="shared" ref="R1033:R1049" si="85">H1033&amp;" "&amp;I1033</f>
        <v xml:space="preserve">Electricity </v>
      </c>
      <c r="S1033" s="289" t="str">
        <f t="shared" si="84"/>
        <v>//**Electricity : **</v>
      </c>
      <c r="T1033" s="276" t="str">
        <f t="shared" si="83"/>
        <v>//**Electricity : ** In 2012, the national average sales tax rate was 6.8% and the national average tax rate on gasoline was 14%. Use this lever to add state tax rate.</v>
      </c>
      <c r="U1033" s="305"/>
    </row>
    <row r="1034" spans="1:21" s="290" customFormat="1" x14ac:dyDescent="0.35">
      <c r="A1034" s="276" t="s">
        <v>2198</v>
      </c>
      <c r="B1034" s="277"/>
      <c r="C1034" s="250" t="s">
        <v>1005</v>
      </c>
      <c r="D1034" s="250" t="s">
        <v>1074</v>
      </c>
      <c r="E1034" s="250" t="s">
        <v>1075</v>
      </c>
      <c r="F1034" s="192" t="s">
        <v>251</v>
      </c>
      <c r="G1034" s="192"/>
      <c r="H1034" s="192" t="s">
        <v>579</v>
      </c>
      <c r="I1034" s="200"/>
      <c r="J1034" s="43">
        <v>79</v>
      </c>
      <c r="K1034" s="192" t="s">
        <v>310</v>
      </c>
      <c r="L1034" s="239" t="s">
        <v>2345</v>
      </c>
      <c r="M1034" s="277"/>
      <c r="N1034" s="210" t="s">
        <v>2196</v>
      </c>
      <c r="O1034" s="210" t="str">
        <f>INDEX('Standard Descriptions'!$E:$E,MATCH(Guidance!E1034,'Standard Descriptions'!$C:$C,0))</f>
        <v xml:space="preserve"> This policy increases the tax rate for the selected fuel type(s).  It is expressed as a percentage of the BAU Scenario price, which includes sales and excise taxes. // </v>
      </c>
      <c r="P1034" s="289" t="s">
        <v>2197</v>
      </c>
      <c r="Q1034" s="289" t="s">
        <v>310</v>
      </c>
      <c r="R1034" s="289" t="str">
        <f t="shared" si="85"/>
        <v xml:space="preserve">Hard Coal </v>
      </c>
      <c r="S1034" s="289" t="str">
        <f t="shared" si="84"/>
        <v>//**Hard Coal : **</v>
      </c>
      <c r="T1034" s="276" t="str">
        <f t="shared" si="83"/>
        <v>//**Hard Coal : ** In 2012, the national average sales tax rate was 6.8% and the national average tax rate on gasoline was 14%. Use this lever to add state tax rate.</v>
      </c>
      <c r="U1034" s="305"/>
    </row>
    <row r="1035" spans="1:21" s="290" customFormat="1" x14ac:dyDescent="0.35">
      <c r="A1035" s="276" t="s">
        <v>2198</v>
      </c>
      <c r="B1035" s="277"/>
      <c r="C1035" s="250" t="s">
        <v>1005</v>
      </c>
      <c r="D1035" s="250" t="s">
        <v>1074</v>
      </c>
      <c r="E1035" s="250" t="s">
        <v>1075</v>
      </c>
      <c r="F1035" s="192" t="s">
        <v>255</v>
      </c>
      <c r="G1035" s="192"/>
      <c r="H1035" s="192" t="s">
        <v>741</v>
      </c>
      <c r="I1035" s="200"/>
      <c r="J1035" s="43">
        <v>80</v>
      </c>
      <c r="K1035" s="192" t="s">
        <v>310</v>
      </c>
      <c r="L1035" s="239" t="s">
        <v>2345</v>
      </c>
      <c r="M1035" s="277"/>
      <c r="N1035" s="210" t="s">
        <v>2196</v>
      </c>
      <c r="O1035" s="210" t="str">
        <f>INDEX('Standard Descriptions'!$E:$E,MATCH(Guidance!E1035,'Standard Descriptions'!$C:$C,0))</f>
        <v xml:space="preserve"> This policy increases the tax rate for the selected fuel type(s).  It is expressed as a percentage of the BAU Scenario price, which includes sales and excise taxes. // </v>
      </c>
      <c r="P1035" s="289" t="s">
        <v>2197</v>
      </c>
      <c r="Q1035" s="289" t="s">
        <v>310</v>
      </c>
      <c r="R1035" s="289" t="str">
        <f t="shared" si="85"/>
        <v xml:space="preserve">Natural Gas </v>
      </c>
      <c r="S1035" s="289" t="str">
        <f t="shared" si="84"/>
        <v>//**Natural Gas : **</v>
      </c>
      <c r="T1035" s="276" t="str">
        <f t="shared" si="83"/>
        <v>//**Natural Gas : ** In 2012, the national average sales tax rate was 6.8% and the national average tax rate on gasoline was 14%. Use this lever to add state tax rate.</v>
      </c>
      <c r="U1035" s="305"/>
    </row>
    <row r="1036" spans="1:21" s="290" customFormat="1" x14ac:dyDescent="0.35">
      <c r="A1036" s="276" t="s">
        <v>2198</v>
      </c>
      <c r="B1036" s="277"/>
      <c r="C1036" s="250" t="s">
        <v>1005</v>
      </c>
      <c r="D1036" s="250" t="s">
        <v>1074</v>
      </c>
      <c r="E1036" s="250" t="s">
        <v>1075</v>
      </c>
      <c r="F1036" s="192" t="s">
        <v>1035</v>
      </c>
      <c r="G1036" s="192"/>
      <c r="H1036" s="192" t="s">
        <v>589</v>
      </c>
      <c r="I1036" s="200"/>
      <c r="J1036" s="43">
        <v>738</v>
      </c>
      <c r="K1036" s="192" t="s">
        <v>332</v>
      </c>
      <c r="L1036" s="187"/>
      <c r="M1036" s="277"/>
      <c r="N1036" s="210" t="s">
        <v>2196</v>
      </c>
      <c r="O1036" s="210" t="str">
        <f>INDEX('Standard Descriptions'!$E:$E,MATCH(Guidance!E1036,'Standard Descriptions'!$C:$C,0))</f>
        <v xml:space="preserve"> This policy increases the tax rate for the selected fuel type(s).  It is expressed as a percentage of the BAU Scenario price, which includes sales and excise taxes. // </v>
      </c>
      <c r="P1036" s="289" t="s">
        <v>2197</v>
      </c>
      <c r="Q1036" s="289" t="s">
        <v>310</v>
      </c>
      <c r="R1036" s="289" t="str">
        <f t="shared" si="85"/>
        <v xml:space="preserve">Nuclear </v>
      </c>
      <c r="S1036" s="289" t="str">
        <f t="shared" si="84"/>
        <v>//**Nuclear : **</v>
      </c>
      <c r="T1036" s="276" t="str">
        <f t="shared" si="83"/>
        <v/>
      </c>
      <c r="U1036" s="305"/>
    </row>
    <row r="1037" spans="1:21" s="290" customFormat="1" x14ac:dyDescent="0.35">
      <c r="A1037" s="276" t="s">
        <v>2198</v>
      </c>
      <c r="B1037" s="277"/>
      <c r="C1037" s="250" t="s">
        <v>1005</v>
      </c>
      <c r="D1037" s="250" t="s">
        <v>1074</v>
      </c>
      <c r="E1037" s="250" t="s">
        <v>1075</v>
      </c>
      <c r="F1037" s="192" t="s">
        <v>1042</v>
      </c>
      <c r="G1037" s="192"/>
      <c r="H1037" s="192" t="s">
        <v>601</v>
      </c>
      <c r="I1037" s="200"/>
      <c r="J1037" s="43">
        <v>739</v>
      </c>
      <c r="K1037" s="192" t="s">
        <v>332</v>
      </c>
      <c r="L1037" s="187"/>
      <c r="M1037" s="277"/>
      <c r="N1037" s="210" t="s">
        <v>2196</v>
      </c>
      <c r="O1037" s="210" t="str">
        <f>INDEX('Standard Descriptions'!$E:$E,MATCH(Guidance!E1037,'Standard Descriptions'!$C:$C,0))</f>
        <v xml:space="preserve"> This policy increases the tax rate for the selected fuel type(s).  It is expressed as a percentage of the BAU Scenario price, which includes sales and excise taxes. // </v>
      </c>
      <c r="P1037" s="289" t="s">
        <v>2197</v>
      </c>
      <c r="Q1037" s="289" t="s">
        <v>310</v>
      </c>
      <c r="R1037" s="289" t="str">
        <f t="shared" si="85"/>
        <v xml:space="preserve">Biomass </v>
      </c>
      <c r="S1037" s="289" t="str">
        <f t="shared" si="84"/>
        <v>//**Biomass : **</v>
      </c>
      <c r="T1037" s="276" t="str">
        <f t="shared" si="83"/>
        <v/>
      </c>
      <c r="U1037" s="305"/>
    </row>
    <row r="1038" spans="1:21" s="290" customFormat="1" x14ac:dyDescent="0.35">
      <c r="A1038" s="276" t="s">
        <v>2198</v>
      </c>
      <c r="B1038" s="277"/>
      <c r="C1038" s="250" t="s">
        <v>1005</v>
      </c>
      <c r="D1038" s="250" t="s">
        <v>1074</v>
      </c>
      <c r="E1038" s="250" t="s">
        <v>1075</v>
      </c>
      <c r="F1038" s="192" t="s">
        <v>257</v>
      </c>
      <c r="G1038" s="192"/>
      <c r="H1038" s="192" t="s">
        <v>923</v>
      </c>
      <c r="I1038" s="200"/>
      <c r="J1038" s="43">
        <v>81</v>
      </c>
      <c r="K1038" s="192" t="s">
        <v>310</v>
      </c>
      <c r="L1038" s="237" t="s">
        <v>2345</v>
      </c>
      <c r="M1038" s="277"/>
      <c r="N1038" s="210" t="s">
        <v>2196</v>
      </c>
      <c r="O1038" s="210" t="str">
        <f>INDEX('Standard Descriptions'!$E:$E,MATCH(Guidance!E1038,'Standard Descriptions'!$C:$C,0))</f>
        <v xml:space="preserve"> This policy increases the tax rate for the selected fuel type(s).  It is expressed as a percentage of the BAU Scenario price, which includes sales and excise taxes. // </v>
      </c>
      <c r="P1038" s="289" t="s">
        <v>2197</v>
      </c>
      <c r="Q1038" s="289" t="s">
        <v>310</v>
      </c>
      <c r="R1038" s="289" t="str">
        <f t="shared" si="85"/>
        <v xml:space="preserve">Petroleum Gasoline </v>
      </c>
      <c r="S1038" s="289" t="str">
        <f t="shared" si="84"/>
        <v>//**Petroleum Gasoline : **</v>
      </c>
      <c r="T1038" s="276" t="str">
        <f t="shared" si="83"/>
        <v>//**Petroleum Gasoline : ** In 2012, the national average sales tax rate was 6.8% and the national average tax rate on gasoline was 14%. Use this lever to add state tax rate.</v>
      </c>
      <c r="U1038" s="305"/>
    </row>
    <row r="1039" spans="1:21" s="290" customFormat="1" x14ac:dyDescent="0.35">
      <c r="A1039" s="276" t="s">
        <v>2198</v>
      </c>
      <c r="B1039" s="277"/>
      <c r="C1039" s="250" t="s">
        <v>1005</v>
      </c>
      <c r="D1039" s="250" t="s">
        <v>1074</v>
      </c>
      <c r="E1039" s="250" t="s">
        <v>1075</v>
      </c>
      <c r="F1039" s="192" t="s">
        <v>256</v>
      </c>
      <c r="G1039" s="192"/>
      <c r="H1039" s="192" t="s">
        <v>924</v>
      </c>
      <c r="I1039" s="200"/>
      <c r="J1039" s="43">
        <v>82</v>
      </c>
      <c r="K1039" s="192" t="s">
        <v>310</v>
      </c>
      <c r="L1039" s="239" t="s">
        <v>2345</v>
      </c>
      <c r="M1039" s="277"/>
      <c r="N1039" s="210" t="s">
        <v>2196</v>
      </c>
      <c r="O1039" s="210" t="str">
        <f>INDEX('Standard Descriptions'!$E:$E,MATCH(Guidance!E1039,'Standard Descriptions'!$C:$C,0))</f>
        <v xml:space="preserve"> This policy increases the tax rate for the selected fuel type(s).  It is expressed as a percentage of the BAU Scenario price, which includes sales and excise taxes. // </v>
      </c>
      <c r="P1039" s="289" t="s">
        <v>2197</v>
      </c>
      <c r="Q1039" s="289" t="s">
        <v>310</v>
      </c>
      <c r="R1039" s="289" t="str">
        <f t="shared" si="85"/>
        <v xml:space="preserve">Petroleum Diesel </v>
      </c>
      <c r="S1039" s="289" t="str">
        <f t="shared" si="84"/>
        <v>//**Petroleum Diesel : **</v>
      </c>
      <c r="T1039" s="276" t="str">
        <f t="shared" si="83"/>
        <v>//**Petroleum Diesel : ** In 2012, the national average sales tax rate was 6.8% and the national average tax rate on gasoline was 14%. Use this lever to add state tax rate.</v>
      </c>
      <c r="U1039" s="305"/>
    </row>
    <row r="1040" spans="1:21" s="290" customFormat="1" x14ac:dyDescent="0.35">
      <c r="A1040" s="276" t="s">
        <v>2198</v>
      </c>
      <c r="B1040" s="277"/>
      <c r="C1040" s="250" t="s">
        <v>1005</v>
      </c>
      <c r="D1040" s="250" t="s">
        <v>1074</v>
      </c>
      <c r="E1040" s="250" t="s">
        <v>1075</v>
      </c>
      <c r="F1040" s="192" t="s">
        <v>1045</v>
      </c>
      <c r="G1040" s="192"/>
      <c r="H1040" s="192" t="s">
        <v>1046</v>
      </c>
      <c r="I1040" s="200"/>
      <c r="J1040" s="43">
        <v>740</v>
      </c>
      <c r="K1040" s="192" t="s">
        <v>332</v>
      </c>
      <c r="L1040" s="187"/>
      <c r="M1040" s="277"/>
      <c r="N1040" s="210" t="s">
        <v>2196</v>
      </c>
      <c r="O1040" s="210" t="str">
        <f>INDEX('Standard Descriptions'!$E:$E,MATCH(Guidance!E1040,'Standard Descriptions'!$C:$C,0))</f>
        <v xml:space="preserve"> This policy increases the tax rate for the selected fuel type(s).  It is expressed as a percentage of the BAU Scenario price, which includes sales and excise taxes. // </v>
      </c>
      <c r="P1040" s="289" t="s">
        <v>2197</v>
      </c>
      <c r="Q1040" s="289" t="s">
        <v>310</v>
      </c>
      <c r="R1040" s="289" t="str">
        <f t="shared" si="85"/>
        <v xml:space="preserve">Biofuel Gasoline </v>
      </c>
      <c r="S1040" s="289" t="str">
        <f t="shared" si="84"/>
        <v>//**Biofuel Gasoline : **</v>
      </c>
      <c r="T1040" s="276" t="str">
        <f t="shared" si="83"/>
        <v/>
      </c>
      <c r="U1040" s="305"/>
    </row>
    <row r="1041" spans="1:21" s="290" customFormat="1" x14ac:dyDescent="0.35">
      <c r="A1041" s="276" t="s">
        <v>2198</v>
      </c>
      <c r="B1041" s="277"/>
      <c r="C1041" s="250" t="s">
        <v>1005</v>
      </c>
      <c r="D1041" s="250" t="s">
        <v>1074</v>
      </c>
      <c r="E1041" s="250" t="s">
        <v>1075</v>
      </c>
      <c r="F1041" s="192" t="s">
        <v>1047</v>
      </c>
      <c r="G1041" s="192"/>
      <c r="H1041" s="192" t="s">
        <v>1048</v>
      </c>
      <c r="I1041" s="200"/>
      <c r="J1041" s="43">
        <v>741</v>
      </c>
      <c r="K1041" s="192" t="s">
        <v>332</v>
      </c>
      <c r="L1041" s="187"/>
      <c r="M1041" s="277"/>
      <c r="N1041" s="210" t="s">
        <v>2196</v>
      </c>
      <c r="O1041" s="210" t="str">
        <f>INDEX('Standard Descriptions'!$E:$E,MATCH(Guidance!E1041,'Standard Descriptions'!$C:$C,0))</f>
        <v xml:space="preserve"> This policy increases the tax rate for the selected fuel type(s).  It is expressed as a percentage of the BAU Scenario price, which includes sales and excise taxes. // </v>
      </c>
      <c r="P1041" s="289" t="s">
        <v>2197</v>
      </c>
      <c r="Q1041" s="289" t="s">
        <v>310</v>
      </c>
      <c r="R1041" s="289" t="str">
        <f t="shared" si="85"/>
        <v xml:space="preserve">Biofuel Diesel </v>
      </c>
      <c r="S1041" s="289" t="str">
        <f t="shared" si="84"/>
        <v>//**Biofuel Diesel : **</v>
      </c>
      <c r="T1041" s="276" t="str">
        <f t="shared" si="83"/>
        <v/>
      </c>
      <c r="U1041" s="305"/>
    </row>
    <row r="1042" spans="1:21" s="290" customFormat="1" x14ac:dyDescent="0.35">
      <c r="A1042" s="276" t="s">
        <v>2198</v>
      </c>
      <c r="B1042" s="277"/>
      <c r="C1042" s="250" t="s">
        <v>1005</v>
      </c>
      <c r="D1042" s="250" t="s">
        <v>1074</v>
      </c>
      <c r="E1042" s="250" t="s">
        <v>1075</v>
      </c>
      <c r="F1042" s="192" t="s">
        <v>253</v>
      </c>
      <c r="G1042" s="192"/>
      <c r="H1042" s="192" t="s">
        <v>925</v>
      </c>
      <c r="I1042" s="200"/>
      <c r="J1042" s="43">
        <v>742</v>
      </c>
      <c r="K1042" s="192" t="s">
        <v>332</v>
      </c>
      <c r="L1042" s="187"/>
      <c r="M1042" s="277"/>
      <c r="N1042" s="210" t="s">
        <v>2196</v>
      </c>
      <c r="O1042" s="210" t="str">
        <f>INDEX('Standard Descriptions'!$E:$E,MATCH(Guidance!E1042,'Standard Descriptions'!$C:$C,0))</f>
        <v xml:space="preserve"> This policy increases the tax rate for the selected fuel type(s).  It is expressed as a percentage of the BAU Scenario price, which includes sales and excise taxes. // </v>
      </c>
      <c r="P1042" s="289" t="s">
        <v>2197</v>
      </c>
      <c r="Q1042" s="289" t="s">
        <v>310</v>
      </c>
      <c r="R1042" s="289" t="str">
        <f t="shared" si="85"/>
        <v xml:space="preserve">Jet Fuel/Kerosene </v>
      </c>
      <c r="S1042" s="289" t="str">
        <f t="shared" si="84"/>
        <v>//**Jet Fuel/Kerosene : **</v>
      </c>
      <c r="T1042" s="276" t="str">
        <f t="shared" si="83"/>
        <v/>
      </c>
      <c r="U1042" s="305"/>
    </row>
    <row r="1043" spans="1:21" s="290" customFormat="1" x14ac:dyDescent="0.35">
      <c r="A1043" s="276" t="s">
        <v>2198</v>
      </c>
      <c r="B1043" s="277"/>
      <c r="C1043" s="250" t="s">
        <v>1005</v>
      </c>
      <c r="D1043" s="250" t="s">
        <v>1074</v>
      </c>
      <c r="E1043" s="250" t="s">
        <v>1075</v>
      </c>
      <c r="F1043" s="192" t="s">
        <v>1050</v>
      </c>
      <c r="G1043" s="192"/>
      <c r="H1043" s="192" t="s">
        <v>1051</v>
      </c>
      <c r="I1043" s="200"/>
      <c r="J1043" s="43">
        <v>743</v>
      </c>
      <c r="K1043" s="192" t="s">
        <v>332</v>
      </c>
      <c r="L1043" s="187"/>
      <c r="M1043" s="277"/>
      <c r="N1043" s="210" t="s">
        <v>2196</v>
      </c>
      <c r="O1043" s="210" t="str">
        <f>INDEX('Standard Descriptions'!$E:$E,MATCH(Guidance!E1043,'Standard Descriptions'!$C:$C,0))</f>
        <v xml:space="preserve"> This policy increases the tax rate for the selected fuel type(s).  It is expressed as a percentage of the BAU Scenario price, which includes sales and excise taxes. // </v>
      </c>
      <c r="P1043" s="289" t="s">
        <v>2197</v>
      </c>
      <c r="Q1043" s="289" t="s">
        <v>310</v>
      </c>
      <c r="R1043" s="289" t="str">
        <f t="shared" si="85"/>
        <v xml:space="preserve">Heat </v>
      </c>
      <c r="S1043" s="289" t="str">
        <f t="shared" si="84"/>
        <v>//**Heat : **</v>
      </c>
      <c r="T1043" s="276" t="str">
        <f t="shared" si="83"/>
        <v/>
      </c>
      <c r="U1043" s="305"/>
    </row>
    <row r="1044" spans="1:21" s="290" customFormat="1" x14ac:dyDescent="0.35">
      <c r="A1044" s="276" t="s">
        <v>2198</v>
      </c>
      <c r="B1044" s="277"/>
      <c r="C1044" s="250" t="s">
        <v>1005</v>
      </c>
      <c r="D1044" s="250" t="s">
        <v>1074</v>
      </c>
      <c r="E1044" s="250" t="s">
        <v>1075</v>
      </c>
      <c r="F1044" s="192" t="s">
        <v>926</v>
      </c>
      <c r="G1044" s="192"/>
      <c r="H1044" s="192" t="s">
        <v>609</v>
      </c>
      <c r="I1044" s="200"/>
      <c r="J1044" s="43">
        <v>744</v>
      </c>
      <c r="K1044" s="192" t="s">
        <v>332</v>
      </c>
      <c r="L1044" s="187"/>
      <c r="M1044" s="277"/>
      <c r="N1044" s="210" t="s">
        <v>2196</v>
      </c>
      <c r="O1044" s="210" t="str">
        <f>INDEX('Standard Descriptions'!$E:$E,MATCH(Guidance!E1044,'Standard Descriptions'!$C:$C,0))</f>
        <v xml:space="preserve"> This policy increases the tax rate for the selected fuel type(s).  It is expressed as a percentage of the BAU Scenario price, which includes sales and excise taxes. // </v>
      </c>
      <c r="P1044" s="289" t="s">
        <v>2197</v>
      </c>
      <c r="Q1044" s="289" t="s">
        <v>310</v>
      </c>
      <c r="R1044" s="289" t="str">
        <f t="shared" si="85"/>
        <v xml:space="preserve">Lignite </v>
      </c>
      <c r="S1044" s="289" t="str">
        <f t="shared" si="84"/>
        <v>//**Lignite : **</v>
      </c>
      <c r="T1044" s="276" t="str">
        <f t="shared" si="83"/>
        <v/>
      </c>
      <c r="U1044" s="305"/>
    </row>
    <row r="1045" spans="1:21" s="290" customFormat="1" x14ac:dyDescent="0.35">
      <c r="A1045" s="276" t="s">
        <v>2198</v>
      </c>
      <c r="B1045" s="277"/>
      <c r="C1045" s="250" t="s">
        <v>1005</v>
      </c>
      <c r="D1045" s="250" t="s">
        <v>1074</v>
      </c>
      <c r="E1045" s="250" t="s">
        <v>1075</v>
      </c>
      <c r="F1045" s="192" t="s">
        <v>250</v>
      </c>
      <c r="G1045" s="192"/>
      <c r="H1045" s="192" t="s">
        <v>614</v>
      </c>
      <c r="I1045" s="200"/>
      <c r="J1045" s="43">
        <v>745</v>
      </c>
      <c r="K1045" s="192" t="s">
        <v>332</v>
      </c>
      <c r="L1045" s="187"/>
      <c r="M1045" s="277"/>
      <c r="N1045" s="210" t="s">
        <v>2196</v>
      </c>
      <c r="O1045" s="210" t="str">
        <f>INDEX('Standard Descriptions'!$E:$E,MATCH(Guidance!E1045,'Standard Descriptions'!$C:$C,0))</f>
        <v xml:space="preserve"> This policy increases the tax rate for the selected fuel type(s).  It is expressed as a percentage of the BAU Scenario price, which includes sales and excise taxes. // </v>
      </c>
      <c r="P1045" s="289" t="s">
        <v>2197</v>
      </c>
      <c r="Q1045" s="289" t="s">
        <v>310</v>
      </c>
      <c r="R1045" s="289" t="str">
        <f t="shared" si="85"/>
        <v xml:space="preserve">Crude Oil </v>
      </c>
      <c r="S1045" s="289" t="str">
        <f t="shared" si="84"/>
        <v>//**Crude Oil : **</v>
      </c>
      <c r="T1045" s="276" t="str">
        <f t="shared" si="83"/>
        <v/>
      </c>
      <c r="U1045" s="305"/>
    </row>
    <row r="1046" spans="1:21" s="290" customFormat="1" x14ac:dyDescent="0.35">
      <c r="A1046" s="276" t="s">
        <v>2198</v>
      </c>
      <c r="B1046" s="277"/>
      <c r="C1046" s="250" t="s">
        <v>1005</v>
      </c>
      <c r="D1046" s="250" t="s">
        <v>1074</v>
      </c>
      <c r="E1046" s="250" t="s">
        <v>1075</v>
      </c>
      <c r="F1046" s="192" t="s">
        <v>927</v>
      </c>
      <c r="G1046" s="192"/>
      <c r="H1046" s="192" t="s">
        <v>928</v>
      </c>
      <c r="I1046" s="200"/>
      <c r="J1046" s="43">
        <v>746</v>
      </c>
      <c r="K1046" s="192" t="s">
        <v>332</v>
      </c>
      <c r="L1046" s="187"/>
      <c r="M1046" s="277"/>
      <c r="N1046" s="210" t="s">
        <v>2196</v>
      </c>
      <c r="O1046" s="210" t="str">
        <f>INDEX('Standard Descriptions'!$E:$E,MATCH(Guidance!E1046,'Standard Descriptions'!$C:$C,0))</f>
        <v xml:space="preserve"> This policy increases the tax rate for the selected fuel type(s).  It is expressed as a percentage of the BAU Scenario price, which includes sales and excise taxes. // </v>
      </c>
      <c r="P1046" s="289" t="s">
        <v>2197</v>
      </c>
      <c r="Q1046" s="289" t="s">
        <v>310</v>
      </c>
      <c r="R1046" s="289" t="str">
        <f t="shared" si="85"/>
        <v xml:space="preserve">Heavy/Residual Fuel Oil </v>
      </c>
      <c r="S1046" s="289" t="str">
        <f t="shared" si="84"/>
        <v>//**Heavy/Residual Fuel Oil : **</v>
      </c>
      <c r="T1046" s="276" t="str">
        <f t="shared" si="83"/>
        <v/>
      </c>
      <c r="U1046" s="305"/>
    </row>
    <row r="1047" spans="1:21" s="290" customFormat="1" x14ac:dyDescent="0.35">
      <c r="A1047" s="276" t="s">
        <v>2198</v>
      </c>
      <c r="B1047" s="277"/>
      <c r="C1047" s="250" t="s">
        <v>1005</v>
      </c>
      <c r="D1047" s="250" t="s">
        <v>1074</v>
      </c>
      <c r="E1047" s="250" t="s">
        <v>1075</v>
      </c>
      <c r="F1047" s="192" t="s">
        <v>254</v>
      </c>
      <c r="G1047" s="192"/>
      <c r="H1047" s="192" t="s">
        <v>929</v>
      </c>
      <c r="I1047" s="200"/>
      <c r="J1047" s="43">
        <v>747</v>
      </c>
      <c r="K1047" s="192" t="s">
        <v>332</v>
      </c>
      <c r="L1047" s="187"/>
      <c r="M1047" s="277"/>
      <c r="N1047" s="210" t="s">
        <v>2196</v>
      </c>
      <c r="O1047" s="210" t="str">
        <f>INDEX('Standard Descriptions'!$E:$E,MATCH(Guidance!E1047,'Standard Descriptions'!$C:$C,0))</f>
        <v xml:space="preserve"> This policy increases the tax rate for the selected fuel type(s).  It is expressed as a percentage of the BAU Scenario price, which includes sales and excise taxes. // </v>
      </c>
      <c r="P1047" s="289" t="s">
        <v>2197</v>
      </c>
      <c r="Q1047" s="289" t="s">
        <v>310</v>
      </c>
      <c r="R1047" s="289" t="str">
        <f t="shared" si="85"/>
        <v xml:space="preserve">LPG/Propane/Butane </v>
      </c>
      <c r="S1047" s="289" t="str">
        <f t="shared" si="84"/>
        <v>//**LPG/Propane/Butane : **</v>
      </c>
      <c r="T1047" s="276" t="str">
        <f t="shared" si="83"/>
        <v/>
      </c>
      <c r="U1047" s="305"/>
    </row>
    <row r="1048" spans="1:21" s="290" customFormat="1" x14ac:dyDescent="0.35">
      <c r="A1048" s="276" t="s">
        <v>2198</v>
      </c>
      <c r="B1048" s="277"/>
      <c r="C1048" s="250" t="s">
        <v>1005</v>
      </c>
      <c r="D1048" s="250" t="s">
        <v>1074</v>
      </c>
      <c r="E1048" s="250" t="s">
        <v>1075</v>
      </c>
      <c r="F1048" s="192" t="s">
        <v>1053</v>
      </c>
      <c r="G1048" s="192"/>
      <c r="H1048" s="192" t="s">
        <v>618</v>
      </c>
      <c r="I1048" s="200"/>
      <c r="J1048" s="43">
        <v>748</v>
      </c>
      <c r="K1048" s="192" t="s">
        <v>332</v>
      </c>
      <c r="L1048" s="187"/>
      <c r="M1048" s="277"/>
      <c r="N1048" s="210" t="s">
        <v>2196</v>
      </c>
      <c r="O1048" s="210" t="str">
        <f>INDEX('Standard Descriptions'!$E:$E,MATCH(Guidance!E1048,'Standard Descriptions'!$C:$C,0))</f>
        <v xml:space="preserve"> This policy increases the tax rate for the selected fuel type(s).  It is expressed as a percentage of the BAU Scenario price, which includes sales and excise taxes. // </v>
      </c>
      <c r="P1048" s="289" t="s">
        <v>2197</v>
      </c>
      <c r="Q1048" s="289" t="s">
        <v>310</v>
      </c>
      <c r="R1048" s="289" t="str">
        <f t="shared" si="85"/>
        <v xml:space="preserve">Municipal Solid Waste </v>
      </c>
      <c r="S1048" s="289" t="str">
        <f t="shared" si="84"/>
        <v>//**Municipal Solid Waste : **</v>
      </c>
      <c r="T1048" s="276" t="str">
        <f t="shared" si="83"/>
        <v/>
      </c>
      <c r="U1048" s="305"/>
    </row>
    <row r="1049" spans="1:21" x14ac:dyDescent="0.35">
      <c r="A1049" s="276" t="s">
        <v>2198</v>
      </c>
      <c r="C1049" s="250" t="s">
        <v>1005</v>
      </c>
      <c r="D1049" s="250" t="s">
        <v>1074</v>
      </c>
      <c r="E1049" s="250" t="s">
        <v>1075</v>
      </c>
      <c r="F1049" s="192" t="s">
        <v>1054</v>
      </c>
      <c r="G1049" s="192"/>
      <c r="H1049" s="192" t="s">
        <v>1055</v>
      </c>
      <c r="I1049" s="200"/>
      <c r="J1049" s="43">
        <v>749</v>
      </c>
      <c r="K1049" s="192" t="s">
        <v>332</v>
      </c>
      <c r="L1049" s="187"/>
      <c r="N1049" s="210" t="s">
        <v>2196</v>
      </c>
      <c r="O1049" s="210" t="str">
        <f>INDEX('Standard Descriptions'!$E:$E,MATCH(Guidance!E1049,'Standard Descriptions'!$C:$C,0))</f>
        <v xml:space="preserve"> This policy increases the tax rate for the selected fuel type(s).  It is expressed as a percentage of the BAU Scenario price, which includes sales and excise taxes. // </v>
      </c>
      <c r="P1049" s="289" t="s">
        <v>2197</v>
      </c>
      <c r="Q1049" s="289" t="s">
        <v>310</v>
      </c>
      <c r="R1049" s="289" t="str">
        <f t="shared" si="85"/>
        <v xml:space="preserve">Hydrogen </v>
      </c>
      <c r="S1049" s="289" t="str">
        <f t="shared" si="84"/>
        <v>//**Hydrogen : **</v>
      </c>
      <c r="T1049" s="276" t="str">
        <f t="shared" si="83"/>
        <v/>
      </c>
    </row>
    <row r="1050" spans="1:21" s="292" customFormat="1" ht="72.5" x14ac:dyDescent="0.35">
      <c r="A1050" s="292" t="s">
        <v>2195</v>
      </c>
      <c r="B1050" s="278"/>
      <c r="C1050" s="292" t="s">
        <v>1086</v>
      </c>
      <c r="D1050" s="292" t="s">
        <v>1087</v>
      </c>
      <c r="E1050" s="292" t="s">
        <v>1088</v>
      </c>
      <c r="M1050" s="278"/>
      <c r="N1050" s="293" t="s">
        <v>2196</v>
      </c>
      <c r="O1050" s="293"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1" t="s">
        <v>2197</v>
      </c>
      <c r="Q1050" s="291" t="s">
        <v>310</v>
      </c>
      <c r="S1050" s="291" t="str">
        <f t="shared" si="84"/>
        <v/>
      </c>
      <c r="T1050" s="291" t="str">
        <f t="shared" si="83"/>
        <v/>
      </c>
      <c r="U1050" s="304"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6" t="s">
        <v>2198</v>
      </c>
      <c r="C1051" s="182" t="s">
        <v>1086</v>
      </c>
      <c r="D1051" s="182" t="s">
        <v>1087</v>
      </c>
      <c r="E1051" s="182" t="s">
        <v>1088</v>
      </c>
      <c r="F1051" s="185" t="s">
        <v>493</v>
      </c>
      <c r="G1051" s="185"/>
      <c r="H1051" s="185" t="s">
        <v>1089</v>
      </c>
      <c r="I1051" s="185"/>
      <c r="J1051" s="43">
        <v>85</v>
      </c>
      <c r="K1051" s="185" t="s">
        <v>310</v>
      </c>
      <c r="L1051" s="187" t="s">
        <v>2226</v>
      </c>
      <c r="N1051" s="210" t="s">
        <v>2196</v>
      </c>
      <c r="O1051" s="210"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89" t="s">
        <v>2197</v>
      </c>
      <c r="Q1051" s="289" t="s">
        <v>310</v>
      </c>
      <c r="R1051" s="289" t="str">
        <f t="shared" ref="R1051:R1057" si="86">H1051&amp;" "&amp;I1051</f>
        <v xml:space="preserve">Buildings: Heating </v>
      </c>
      <c r="S1051" s="289" t="str">
        <f t="shared" si="84"/>
        <v>//**Buildings: Heating : **</v>
      </c>
      <c r="T1051" s="276"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6" t="s">
        <v>2198</v>
      </c>
      <c r="C1052" s="190" t="s">
        <v>1086</v>
      </c>
      <c r="D1052" s="190" t="s">
        <v>1087</v>
      </c>
      <c r="E1052" s="190" t="s">
        <v>1088</v>
      </c>
      <c r="F1052" s="185" t="s">
        <v>501</v>
      </c>
      <c r="G1052" s="185"/>
      <c r="H1052" s="185" t="s">
        <v>1096</v>
      </c>
      <c r="I1052" s="185"/>
      <c r="J1052" s="43">
        <v>86</v>
      </c>
      <c r="K1052" s="185" t="s">
        <v>310</v>
      </c>
      <c r="L1052" s="187" t="s">
        <v>2226</v>
      </c>
      <c r="N1052" s="210" t="s">
        <v>2196</v>
      </c>
      <c r="O1052" s="210"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89" t="s">
        <v>2197</v>
      </c>
      <c r="Q1052" s="289" t="s">
        <v>310</v>
      </c>
      <c r="R1052" s="289" t="str">
        <f t="shared" si="86"/>
        <v xml:space="preserve">Buildings: Cooling and Ventilation </v>
      </c>
      <c r="S1052" s="289" t="str">
        <f t="shared" si="84"/>
        <v>//**Buildings: Cooling and Ventilation : **</v>
      </c>
      <c r="T1052" s="276"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6" t="s">
        <v>2198</v>
      </c>
      <c r="C1053" s="190" t="s">
        <v>1086</v>
      </c>
      <c r="D1053" s="190" t="s">
        <v>1087</v>
      </c>
      <c r="E1053" s="190" t="s">
        <v>1088</v>
      </c>
      <c r="F1053" s="185" t="s">
        <v>523</v>
      </c>
      <c r="G1053" s="185"/>
      <c r="H1053" s="185" t="s">
        <v>1098</v>
      </c>
      <c r="I1053" s="185"/>
      <c r="J1053" s="43">
        <v>87</v>
      </c>
      <c r="K1053" s="185" t="s">
        <v>310</v>
      </c>
      <c r="L1053" s="187" t="s">
        <v>2226</v>
      </c>
      <c r="N1053" s="210" t="s">
        <v>2196</v>
      </c>
      <c r="O1053" s="210"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89" t="s">
        <v>2197</v>
      </c>
      <c r="Q1053" s="289" t="s">
        <v>310</v>
      </c>
      <c r="R1053" s="289" t="str">
        <f t="shared" si="86"/>
        <v xml:space="preserve">Buildings: Envelope </v>
      </c>
      <c r="S1053" s="289" t="str">
        <f t="shared" si="84"/>
        <v>//**Buildings: Envelope : **</v>
      </c>
      <c r="T1053" s="276"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6" t="s">
        <v>2198</v>
      </c>
      <c r="C1054" s="190" t="s">
        <v>1086</v>
      </c>
      <c r="D1054" s="190" t="s">
        <v>1087</v>
      </c>
      <c r="E1054" s="190" t="s">
        <v>1088</v>
      </c>
      <c r="F1054" s="185" t="s">
        <v>503</v>
      </c>
      <c r="G1054" s="185"/>
      <c r="H1054" s="185" t="s">
        <v>1100</v>
      </c>
      <c r="I1054" s="185"/>
      <c r="J1054" s="43">
        <v>88</v>
      </c>
      <c r="K1054" s="185" t="s">
        <v>310</v>
      </c>
      <c r="L1054" s="187" t="s">
        <v>2226</v>
      </c>
      <c r="N1054" s="210" t="s">
        <v>2196</v>
      </c>
      <c r="O1054" s="210"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89" t="s">
        <v>2197</v>
      </c>
      <c r="Q1054" s="289" t="s">
        <v>310</v>
      </c>
      <c r="R1054" s="289" t="str">
        <f t="shared" si="86"/>
        <v xml:space="preserve">Buildings: Lighting </v>
      </c>
      <c r="S1054" s="289" t="str">
        <f t="shared" si="84"/>
        <v>//**Buildings: Lighting : **</v>
      </c>
      <c r="T1054" s="276"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6" t="s">
        <v>2198</v>
      </c>
      <c r="C1055" s="190" t="s">
        <v>1086</v>
      </c>
      <c r="D1055" s="190" t="s">
        <v>1087</v>
      </c>
      <c r="E1055" s="190" t="s">
        <v>1088</v>
      </c>
      <c r="F1055" s="185" t="s">
        <v>505</v>
      </c>
      <c r="G1055" s="185"/>
      <c r="H1055" s="185" t="s">
        <v>1102</v>
      </c>
      <c r="I1055" s="185"/>
      <c r="J1055" s="43">
        <v>89</v>
      </c>
      <c r="K1055" s="185" t="s">
        <v>310</v>
      </c>
      <c r="L1055" s="187" t="s">
        <v>2226</v>
      </c>
      <c r="N1055" s="210" t="s">
        <v>2196</v>
      </c>
      <c r="O1055" s="210"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89" t="s">
        <v>2197</v>
      </c>
      <c r="Q1055" s="289" t="s">
        <v>310</v>
      </c>
      <c r="R1055" s="289" t="str">
        <f t="shared" si="86"/>
        <v xml:space="preserve">Buildings: Appliances </v>
      </c>
      <c r="S1055" s="289" t="str">
        <f t="shared" si="84"/>
        <v>//**Buildings: Appliances : **</v>
      </c>
      <c r="T1055" s="276"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6" t="s">
        <v>2198</v>
      </c>
      <c r="C1056" s="190" t="s">
        <v>1086</v>
      </c>
      <c r="D1056" s="190" t="s">
        <v>1087</v>
      </c>
      <c r="E1056" s="190" t="s">
        <v>1088</v>
      </c>
      <c r="F1056" s="185" t="s">
        <v>507</v>
      </c>
      <c r="G1056" s="185"/>
      <c r="H1056" s="185" t="s">
        <v>1104</v>
      </c>
      <c r="I1056" s="185"/>
      <c r="J1056" s="43">
        <v>90</v>
      </c>
      <c r="K1056" s="185" t="s">
        <v>310</v>
      </c>
      <c r="L1056" s="187" t="s">
        <v>2226</v>
      </c>
      <c r="N1056" s="210" t="s">
        <v>2196</v>
      </c>
      <c r="O1056" s="210"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89" t="s">
        <v>2197</v>
      </c>
      <c r="Q1056" s="289" t="s">
        <v>310</v>
      </c>
      <c r="R1056" s="289" t="str">
        <f t="shared" si="86"/>
        <v xml:space="preserve">Buildings: Other Components </v>
      </c>
      <c r="S1056" s="289" t="str">
        <f t="shared" si="84"/>
        <v>//**Buildings: Other Components : **</v>
      </c>
      <c r="T1056" s="276"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1" customFormat="1" ht="72.5" x14ac:dyDescent="0.35">
      <c r="A1057" s="292" t="s">
        <v>2195</v>
      </c>
      <c r="B1057" s="278"/>
      <c r="C1057" s="332" t="s">
        <v>1086</v>
      </c>
      <c r="D1057" s="332" t="s">
        <v>1087</v>
      </c>
      <c r="E1057" s="311" t="s">
        <v>1106</v>
      </c>
      <c r="F1057" s="312"/>
      <c r="G1057" s="312"/>
      <c r="H1057" s="312" t="s">
        <v>619</v>
      </c>
      <c r="I1057" s="312"/>
      <c r="J1057" s="324">
        <v>91</v>
      </c>
      <c r="K1057" s="312" t="s">
        <v>310</v>
      </c>
      <c r="L1057" s="313" t="s">
        <v>2226</v>
      </c>
      <c r="M1057" s="277"/>
      <c r="N1057" s="293" t="s">
        <v>2196</v>
      </c>
      <c r="O1057" s="293"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1" t="s">
        <v>2197</v>
      </c>
      <c r="Q1057" s="291" t="s">
        <v>310</v>
      </c>
      <c r="R1057" s="291" t="str">
        <f t="shared" si="86"/>
        <v xml:space="preserve">Carbon Capture and Sequestration </v>
      </c>
      <c r="S1057" s="291" t="str">
        <f t="shared" si="84"/>
        <v>//**Carbon Capture and Sequestration : **</v>
      </c>
      <c r="T1057" s="291"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4"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1" customFormat="1" ht="377" x14ac:dyDescent="0.35">
      <c r="A1058" s="292" t="s">
        <v>2195</v>
      </c>
      <c r="B1058" s="278"/>
      <c r="C1058" s="292" t="s">
        <v>1086</v>
      </c>
      <c r="D1058" s="292" t="s">
        <v>1087</v>
      </c>
      <c r="E1058" s="292" t="s">
        <v>1109</v>
      </c>
      <c r="M1058" s="277"/>
      <c r="N1058" s="293" t="s">
        <v>2196</v>
      </c>
      <c r="O1058" s="293"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1" t="s">
        <v>2197</v>
      </c>
      <c r="Q1058" s="291" t="s">
        <v>310</v>
      </c>
      <c r="S1058" s="291" t="str">
        <f t="shared" si="84"/>
        <v/>
      </c>
      <c r="T1058" s="291" t="str">
        <f t="shared" si="83"/>
        <v/>
      </c>
      <c r="U1058" s="304"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6" t="s">
        <v>2198</v>
      </c>
      <c r="C1059" s="182" t="s">
        <v>1086</v>
      </c>
      <c r="D1059" s="190" t="s">
        <v>1087</v>
      </c>
      <c r="E1059" s="182" t="s">
        <v>1109</v>
      </c>
      <c r="F1059" s="185" t="s">
        <v>578</v>
      </c>
      <c r="G1059" s="185"/>
      <c r="H1059" s="192" t="s">
        <v>1110</v>
      </c>
      <c r="I1059" s="185"/>
      <c r="J1059" s="43">
        <v>92</v>
      </c>
      <c r="K1059" s="185" t="s">
        <v>310</v>
      </c>
      <c r="L1059" s="187" t="s">
        <v>2226</v>
      </c>
      <c r="N1059" s="210" t="s">
        <v>2196</v>
      </c>
      <c r="O1059" s="210"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89" t="s">
        <v>2197</v>
      </c>
      <c r="Q1059" s="289" t="s">
        <v>310</v>
      </c>
      <c r="R1059" s="289" t="str">
        <f t="shared" ref="R1059:R1069" si="87">H1059&amp;" "&amp;I1059</f>
        <v xml:space="preserve">Electricity: Hard Coal </v>
      </c>
      <c r="S1059" s="289" t="str">
        <f t="shared" si="84"/>
        <v>//**Electricity: Hard Coal : **</v>
      </c>
      <c r="T1059" s="276"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6" t="s">
        <v>2198</v>
      </c>
      <c r="C1060" s="190" t="s">
        <v>1086</v>
      </c>
      <c r="D1060" s="190" t="s">
        <v>1087</v>
      </c>
      <c r="E1060" s="190" t="s">
        <v>1109</v>
      </c>
      <c r="F1060" s="192" t="s">
        <v>585</v>
      </c>
      <c r="G1060" s="200"/>
      <c r="H1060" s="192" t="s">
        <v>1113</v>
      </c>
      <c r="I1060" s="185"/>
      <c r="J1060" s="43">
        <v>93</v>
      </c>
      <c r="K1060" s="185" t="s">
        <v>310</v>
      </c>
      <c r="L1060" s="187" t="s">
        <v>2226</v>
      </c>
      <c r="N1060" s="210" t="s">
        <v>2196</v>
      </c>
      <c r="O1060" s="210"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89" t="s">
        <v>2197</v>
      </c>
      <c r="Q1060" s="289" t="s">
        <v>310</v>
      </c>
      <c r="R1060" s="289" t="str">
        <f t="shared" si="87"/>
        <v xml:space="preserve">Electricity: Natural Gas Nonpeaker </v>
      </c>
      <c r="S1060" s="289" t="str">
        <f t="shared" si="84"/>
        <v>//**Electricity: Natural Gas Nonpeaker : **</v>
      </c>
      <c r="T1060" s="276"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6" t="s">
        <v>2198</v>
      </c>
      <c r="C1061" s="190" t="s">
        <v>1086</v>
      </c>
      <c r="D1061" s="190" t="s">
        <v>1087</v>
      </c>
      <c r="E1061" s="190" t="s">
        <v>1109</v>
      </c>
      <c r="F1061" s="192" t="s">
        <v>588</v>
      </c>
      <c r="G1061" s="200"/>
      <c r="H1061" s="192" t="s">
        <v>1115</v>
      </c>
      <c r="I1061" s="185"/>
      <c r="J1061" s="43">
        <v>94</v>
      </c>
      <c r="K1061" s="185" t="s">
        <v>310</v>
      </c>
      <c r="L1061" s="187" t="s">
        <v>2226</v>
      </c>
      <c r="N1061" s="210" t="s">
        <v>2196</v>
      </c>
      <c r="O1061" s="210"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89" t="s">
        <v>2197</v>
      </c>
      <c r="Q1061" s="289" t="s">
        <v>310</v>
      </c>
      <c r="R1061" s="289" t="str">
        <f t="shared" si="87"/>
        <v xml:space="preserve">Electricity: Nuclear </v>
      </c>
      <c r="S1061" s="289" t="str">
        <f t="shared" si="84"/>
        <v>//**Electricity: Nuclear : **</v>
      </c>
      <c r="T1061" s="276"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6" t="s">
        <v>2198</v>
      </c>
      <c r="C1062" s="190" t="s">
        <v>1086</v>
      </c>
      <c r="D1062" s="190" t="s">
        <v>1087</v>
      </c>
      <c r="E1062" s="190" t="s">
        <v>1109</v>
      </c>
      <c r="F1062" s="192" t="s">
        <v>591</v>
      </c>
      <c r="G1062" s="200"/>
      <c r="H1062" s="192" t="s">
        <v>1117</v>
      </c>
      <c r="I1062" s="185"/>
      <c r="J1062" s="43">
        <v>95</v>
      </c>
      <c r="K1062" s="185" t="s">
        <v>310</v>
      </c>
      <c r="L1062" s="187" t="s">
        <v>2226</v>
      </c>
      <c r="N1062" s="210" t="s">
        <v>2196</v>
      </c>
      <c r="O1062" s="210"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89" t="s">
        <v>2197</v>
      </c>
      <c r="Q1062" s="289" t="s">
        <v>310</v>
      </c>
      <c r="R1062" s="289" t="str">
        <f t="shared" si="87"/>
        <v xml:space="preserve">Electricity: Hydro </v>
      </c>
      <c r="S1062" s="289" t="str">
        <f t="shared" si="84"/>
        <v>//**Electricity: Hydro : **</v>
      </c>
      <c r="T1062" s="276"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6" t="s">
        <v>2198</v>
      </c>
      <c r="C1063" s="190" t="s">
        <v>1086</v>
      </c>
      <c r="D1063" s="190" t="s">
        <v>1087</v>
      </c>
      <c r="E1063" s="190" t="s">
        <v>1109</v>
      </c>
      <c r="F1063" s="192" t="s">
        <v>594</v>
      </c>
      <c r="G1063" s="200"/>
      <c r="H1063" s="192" t="s">
        <v>1119</v>
      </c>
      <c r="I1063" s="185"/>
      <c r="J1063" s="43">
        <v>96</v>
      </c>
      <c r="K1063" s="185" t="s">
        <v>310</v>
      </c>
      <c r="L1063" s="187" t="s">
        <v>2226</v>
      </c>
      <c r="N1063" s="210" t="s">
        <v>2196</v>
      </c>
      <c r="O1063" s="210"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89" t="s">
        <v>2197</v>
      </c>
      <c r="Q1063" s="289" t="s">
        <v>310</v>
      </c>
      <c r="R1063" s="289" t="str">
        <f t="shared" si="87"/>
        <v xml:space="preserve">Electricity: Onshore Wind </v>
      </c>
      <c r="S1063" s="289" t="str">
        <f t="shared" si="84"/>
        <v>//**Electricity: Onshore Wind : **</v>
      </c>
      <c r="T1063" s="276"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6" t="s">
        <v>2198</v>
      </c>
      <c r="C1064" s="190" t="s">
        <v>1086</v>
      </c>
      <c r="D1064" s="190" t="s">
        <v>1087</v>
      </c>
      <c r="E1064" s="190" t="s">
        <v>1109</v>
      </c>
      <c r="F1064" s="192" t="s">
        <v>596</v>
      </c>
      <c r="G1064" s="200"/>
      <c r="H1064" s="192" t="s">
        <v>1121</v>
      </c>
      <c r="I1064" s="185"/>
      <c r="J1064" s="43">
        <v>97</v>
      </c>
      <c r="K1064" s="185" t="s">
        <v>310</v>
      </c>
      <c r="L1064" s="187" t="s">
        <v>2226</v>
      </c>
      <c r="N1064" s="210" t="s">
        <v>2196</v>
      </c>
      <c r="O1064" s="210"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89" t="s">
        <v>2197</v>
      </c>
      <c r="Q1064" s="289" t="s">
        <v>310</v>
      </c>
      <c r="R1064" s="289" t="str">
        <f t="shared" si="87"/>
        <v xml:space="preserve">Electricity: Solar PV </v>
      </c>
      <c r="S1064" s="289" t="str">
        <f t="shared" si="84"/>
        <v>//**Electricity: Solar PV : **</v>
      </c>
      <c r="T1064" s="276"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6" t="s">
        <v>2198</v>
      </c>
      <c r="C1065" s="190" t="s">
        <v>1086</v>
      </c>
      <c r="D1065" s="190" t="s">
        <v>1087</v>
      </c>
      <c r="E1065" s="190" t="s">
        <v>1109</v>
      </c>
      <c r="F1065" s="192" t="s">
        <v>598</v>
      </c>
      <c r="G1065" s="200"/>
      <c r="H1065" s="192" t="s">
        <v>1123</v>
      </c>
      <c r="I1065" s="185"/>
      <c r="J1065" s="43">
        <v>98</v>
      </c>
      <c r="K1065" s="185" t="s">
        <v>310</v>
      </c>
      <c r="L1065" s="187" t="s">
        <v>2226</v>
      </c>
      <c r="N1065" s="210" t="s">
        <v>2196</v>
      </c>
      <c r="O1065" s="210"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89" t="s">
        <v>2197</v>
      </c>
      <c r="Q1065" s="289" t="s">
        <v>310</v>
      </c>
      <c r="R1065" s="289" t="str">
        <f t="shared" si="87"/>
        <v xml:space="preserve">Electricity: Solar Thermal </v>
      </c>
      <c r="S1065" s="289" t="str">
        <f t="shared" si="84"/>
        <v>//**Electricity: Solar Thermal : **</v>
      </c>
      <c r="T1065" s="276"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6" t="s">
        <v>2198</v>
      </c>
      <c r="C1066" s="190" t="s">
        <v>1086</v>
      </c>
      <c r="D1066" s="190" t="s">
        <v>1087</v>
      </c>
      <c r="E1066" s="190" t="s">
        <v>1109</v>
      </c>
      <c r="F1066" s="192" t="s">
        <v>600</v>
      </c>
      <c r="G1066" s="200"/>
      <c r="H1066" s="192" t="s">
        <v>1125</v>
      </c>
      <c r="I1066" s="185"/>
      <c r="J1066" s="43">
        <v>99</v>
      </c>
      <c r="K1066" s="185" t="s">
        <v>310</v>
      </c>
      <c r="L1066" s="187" t="s">
        <v>2226</v>
      </c>
      <c r="N1066" s="210" t="s">
        <v>2196</v>
      </c>
      <c r="O1066" s="210"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89" t="s">
        <v>2197</v>
      </c>
      <c r="Q1066" s="289" t="s">
        <v>310</v>
      </c>
      <c r="R1066" s="289" t="str">
        <f t="shared" si="87"/>
        <v xml:space="preserve">Electricity: Biomass </v>
      </c>
      <c r="S1066" s="289" t="str">
        <f t="shared" si="84"/>
        <v>//**Electricity: Biomass : **</v>
      </c>
      <c r="T1066" s="276"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6" t="s">
        <v>2198</v>
      </c>
      <c r="C1067" s="190" t="s">
        <v>1086</v>
      </c>
      <c r="D1067" s="190" t="s">
        <v>1087</v>
      </c>
      <c r="E1067" s="190" t="s">
        <v>1109</v>
      </c>
      <c r="F1067" s="192" t="s">
        <v>606</v>
      </c>
      <c r="G1067" s="200"/>
      <c r="H1067" s="192" t="s">
        <v>1127</v>
      </c>
      <c r="I1067" s="185"/>
      <c r="J1067" s="43">
        <v>192</v>
      </c>
      <c r="K1067" s="185" t="s">
        <v>310</v>
      </c>
      <c r="L1067" s="187" t="s">
        <v>2226</v>
      </c>
      <c r="N1067" s="210" t="s">
        <v>2196</v>
      </c>
      <c r="O1067" s="210"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89" t="s">
        <v>2197</v>
      </c>
      <c r="Q1067" s="289" t="s">
        <v>310</v>
      </c>
      <c r="R1067" s="289" t="str">
        <f t="shared" si="87"/>
        <v xml:space="preserve">Electricity: Natural Gas Peaker </v>
      </c>
      <c r="S1067" s="289" t="str">
        <f t="shared" si="84"/>
        <v>//**Electricity: Natural Gas Peaker : **</v>
      </c>
      <c r="T1067" s="276"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6" t="s">
        <v>2198</v>
      </c>
      <c r="C1068" s="190" t="s">
        <v>1086</v>
      </c>
      <c r="D1068" s="190" t="s">
        <v>1087</v>
      </c>
      <c r="E1068" s="190" t="s">
        <v>1109</v>
      </c>
      <c r="F1068" s="192" t="s">
        <v>608</v>
      </c>
      <c r="G1068" s="200"/>
      <c r="H1068" s="192" t="s">
        <v>1129</v>
      </c>
      <c r="I1068" s="185"/>
      <c r="J1068" s="43">
        <v>180</v>
      </c>
      <c r="K1068" s="185" t="s">
        <v>310</v>
      </c>
      <c r="L1068" s="187" t="s">
        <v>2226</v>
      </c>
      <c r="N1068" s="210" t="s">
        <v>2196</v>
      </c>
      <c r="O1068" s="210"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89" t="s">
        <v>2197</v>
      </c>
      <c r="Q1068" s="289" t="s">
        <v>310</v>
      </c>
      <c r="R1068" s="289" t="str">
        <f t="shared" si="87"/>
        <v xml:space="preserve">Electricity: Lignite </v>
      </c>
      <c r="S1068" s="289" t="str">
        <f t="shared" si="84"/>
        <v>//**Electricity: Lignite : **</v>
      </c>
      <c r="T1068" s="276"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6" t="s">
        <v>2198</v>
      </c>
      <c r="C1069" s="190" t="s">
        <v>1086</v>
      </c>
      <c r="D1069" s="190" t="s">
        <v>1087</v>
      </c>
      <c r="E1069" s="190" t="s">
        <v>1109</v>
      </c>
      <c r="F1069" s="192" t="s">
        <v>611</v>
      </c>
      <c r="G1069" s="200"/>
      <c r="H1069" s="192" t="s">
        <v>1131</v>
      </c>
      <c r="I1069" s="185"/>
      <c r="J1069" s="43">
        <v>183</v>
      </c>
      <c r="K1069" s="185" t="s">
        <v>310</v>
      </c>
      <c r="L1069" s="187" t="s">
        <v>2226</v>
      </c>
      <c r="N1069" s="210" t="s">
        <v>2196</v>
      </c>
      <c r="O1069" s="210"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89" t="s">
        <v>2197</v>
      </c>
      <c r="Q1069" s="289" t="s">
        <v>310</v>
      </c>
      <c r="R1069" s="289" t="str">
        <f t="shared" si="87"/>
        <v xml:space="preserve">Electricity: Offshore Wind </v>
      </c>
      <c r="S1069" s="289" t="str">
        <f t="shared" si="84"/>
        <v>//**Electricity: Offshore Wind : **</v>
      </c>
      <c r="T1069" s="276"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1" customFormat="1" ht="409.5" x14ac:dyDescent="0.35">
      <c r="A1070" s="291" t="s">
        <v>2195</v>
      </c>
      <c r="B1070" s="277"/>
      <c r="C1070" s="291" t="s">
        <v>1086</v>
      </c>
      <c r="D1070" s="291" t="s">
        <v>1087</v>
      </c>
      <c r="E1070" s="291" t="s">
        <v>1133</v>
      </c>
      <c r="M1070" s="277"/>
      <c r="N1070" s="293" t="s">
        <v>2196</v>
      </c>
      <c r="O1070" s="293"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1" t="s">
        <v>2197</v>
      </c>
      <c r="Q1070" s="291" t="s">
        <v>310</v>
      </c>
      <c r="S1070" s="291" t="str">
        <f t="shared" si="84"/>
        <v/>
      </c>
      <c r="T1070" s="291" t="str">
        <f t="shared" si="83"/>
        <v/>
      </c>
      <c r="U1070" s="304"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6" t="s">
        <v>2198</v>
      </c>
      <c r="C1071" s="182" t="s">
        <v>1086</v>
      </c>
      <c r="D1071" s="190" t="s">
        <v>1087</v>
      </c>
      <c r="E1071" s="182" t="s">
        <v>1133</v>
      </c>
      <c r="F1071" s="182" t="s">
        <v>2112</v>
      </c>
      <c r="G1071" s="185"/>
      <c r="H1071" s="192" t="s">
        <v>2111</v>
      </c>
      <c r="I1071" s="185"/>
      <c r="J1071" s="43">
        <v>1462</v>
      </c>
      <c r="K1071" s="185" t="s">
        <v>310</v>
      </c>
      <c r="L1071" s="192" t="s">
        <v>2226</v>
      </c>
      <c r="N1071" s="210" t="s">
        <v>2196</v>
      </c>
      <c r="O1071" s="210"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89" t="s">
        <v>2197</v>
      </c>
      <c r="Q1071" s="289" t="s">
        <v>310</v>
      </c>
      <c r="R1071" s="289" t="str">
        <f t="shared" ref="R1071" si="88">H1071&amp;" "&amp;I1071</f>
        <v xml:space="preserve">Industry: Agriculture and Forestry </v>
      </c>
      <c r="S1071" s="289" t="str">
        <f t="shared" si="84"/>
        <v>//**Industry: Agriculture and Forestry : **</v>
      </c>
      <c r="T1071" s="276"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6" t="s">
        <v>2198</v>
      </c>
      <c r="C1072" s="190" t="s">
        <v>1086</v>
      </c>
      <c r="D1072" s="190" t="s">
        <v>1087</v>
      </c>
      <c r="E1072" s="190" t="s">
        <v>1133</v>
      </c>
      <c r="F1072" s="182" t="s">
        <v>2110</v>
      </c>
      <c r="G1072" s="185"/>
      <c r="H1072" s="192" t="s">
        <v>2109</v>
      </c>
      <c r="I1072" s="185"/>
      <c r="J1072" s="43">
        <v>1463</v>
      </c>
      <c r="K1072" s="185" t="s">
        <v>310</v>
      </c>
      <c r="L1072" s="200" t="s">
        <v>2226</v>
      </c>
      <c r="N1072" s="210" t="s">
        <v>2196</v>
      </c>
      <c r="O1072" s="210"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89" t="s">
        <v>2197</v>
      </c>
      <c r="Q1072" s="289" t="s">
        <v>310</v>
      </c>
      <c r="R1072" s="289" t="str">
        <f t="shared" ref="R1072:R1095" si="89">H1072&amp;" "&amp;I1072</f>
        <v xml:space="preserve">Industry: Coal Mining </v>
      </c>
      <c r="S1072" s="289" t="str">
        <f t="shared" ref="S1072:S1095" si="90">IF(R1072="","","//**"&amp;R1072&amp;": **")</f>
        <v>//**Industry: Coal Mining : **</v>
      </c>
      <c r="T1072" s="276"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6" t="s">
        <v>2198</v>
      </c>
      <c r="C1073" s="190" t="s">
        <v>1086</v>
      </c>
      <c r="D1073" s="190" t="s">
        <v>1087</v>
      </c>
      <c r="E1073" s="190" t="s">
        <v>1133</v>
      </c>
      <c r="F1073" s="182" t="s">
        <v>2108</v>
      </c>
      <c r="G1073" s="185"/>
      <c r="H1073" s="192" t="s">
        <v>2107</v>
      </c>
      <c r="I1073" s="185"/>
      <c r="J1073" s="43">
        <v>1464</v>
      </c>
      <c r="K1073" s="185" t="s">
        <v>310</v>
      </c>
      <c r="L1073" s="200" t="s">
        <v>2226</v>
      </c>
      <c r="N1073" s="210" t="s">
        <v>2196</v>
      </c>
      <c r="O1073" s="210"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89" t="s">
        <v>2197</v>
      </c>
      <c r="Q1073" s="289" t="s">
        <v>310</v>
      </c>
      <c r="R1073" s="289" t="str">
        <f t="shared" si="89"/>
        <v xml:space="preserve">Industry: Oil and Gas Extraction </v>
      </c>
      <c r="S1073" s="289" t="str">
        <f t="shared" si="90"/>
        <v>//**Industry: Oil and Gas Extraction : **</v>
      </c>
      <c r="T1073" s="276"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6" t="s">
        <v>2198</v>
      </c>
      <c r="C1074" s="190" t="s">
        <v>1086</v>
      </c>
      <c r="D1074" s="190" t="s">
        <v>1087</v>
      </c>
      <c r="E1074" s="190" t="s">
        <v>1133</v>
      </c>
      <c r="F1074" s="182" t="s">
        <v>2106</v>
      </c>
      <c r="G1074" s="185"/>
      <c r="H1074" s="192" t="s">
        <v>2105</v>
      </c>
      <c r="I1074" s="185"/>
      <c r="J1074" s="43">
        <v>1465</v>
      </c>
      <c r="K1074" s="185" t="s">
        <v>310</v>
      </c>
      <c r="L1074" s="200" t="s">
        <v>2226</v>
      </c>
      <c r="N1074" s="210" t="s">
        <v>2196</v>
      </c>
      <c r="O1074" s="210"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89" t="s">
        <v>2197</v>
      </c>
      <c r="Q1074" s="289" t="s">
        <v>310</v>
      </c>
      <c r="R1074" s="289" t="str">
        <f t="shared" si="89"/>
        <v xml:space="preserve">Industry: Other Mining and Quarrying </v>
      </c>
      <c r="S1074" s="289" t="str">
        <f t="shared" si="90"/>
        <v>//**Industry: Other Mining and Quarrying : **</v>
      </c>
      <c r="T1074" s="276"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6" t="s">
        <v>2198</v>
      </c>
      <c r="C1075" s="190" t="s">
        <v>1086</v>
      </c>
      <c r="D1075" s="190" t="s">
        <v>1087</v>
      </c>
      <c r="E1075" s="190" t="s">
        <v>1133</v>
      </c>
      <c r="F1075" s="182" t="s">
        <v>2104</v>
      </c>
      <c r="G1075" s="185"/>
      <c r="H1075" s="192" t="s">
        <v>2103</v>
      </c>
      <c r="I1075" s="185"/>
      <c r="J1075" s="43">
        <v>1466</v>
      </c>
      <c r="K1075" s="185" t="s">
        <v>310</v>
      </c>
      <c r="L1075" s="200" t="s">
        <v>2226</v>
      </c>
      <c r="N1075" s="210" t="s">
        <v>2196</v>
      </c>
      <c r="O1075" s="210"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89" t="s">
        <v>2197</v>
      </c>
      <c r="Q1075" s="289" t="s">
        <v>310</v>
      </c>
      <c r="R1075" s="289" t="str">
        <f t="shared" si="89"/>
        <v xml:space="preserve">Industry: Food Beverage and Tobacco </v>
      </c>
      <c r="S1075" s="289" t="str">
        <f t="shared" si="90"/>
        <v>//**Industry: Food Beverage and Tobacco : **</v>
      </c>
      <c r="T1075" s="276"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6" t="s">
        <v>2198</v>
      </c>
      <c r="C1076" s="190" t="s">
        <v>1086</v>
      </c>
      <c r="D1076" s="190" t="s">
        <v>1087</v>
      </c>
      <c r="E1076" s="190" t="s">
        <v>1133</v>
      </c>
      <c r="F1076" s="182" t="s">
        <v>2102</v>
      </c>
      <c r="G1076" s="185"/>
      <c r="H1076" s="192" t="s">
        <v>2101</v>
      </c>
      <c r="I1076" s="185"/>
      <c r="J1076" s="43">
        <v>1467</v>
      </c>
      <c r="K1076" s="185" t="s">
        <v>310</v>
      </c>
      <c r="L1076" s="200" t="s">
        <v>2226</v>
      </c>
      <c r="N1076" s="210" t="s">
        <v>2196</v>
      </c>
      <c r="O1076" s="210"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89" t="s">
        <v>2197</v>
      </c>
      <c r="Q1076" s="289" t="s">
        <v>310</v>
      </c>
      <c r="R1076" s="289" t="str">
        <f t="shared" si="89"/>
        <v xml:space="preserve">Industry: Textiles Apparel and Leather </v>
      </c>
      <c r="S1076" s="289" t="str">
        <f t="shared" si="90"/>
        <v>//**Industry: Textiles Apparel and Leather : **</v>
      </c>
      <c r="T1076" s="276"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6" t="s">
        <v>2198</v>
      </c>
      <c r="C1077" s="190" t="s">
        <v>1086</v>
      </c>
      <c r="D1077" s="190" t="s">
        <v>1087</v>
      </c>
      <c r="E1077" s="190" t="s">
        <v>1133</v>
      </c>
      <c r="F1077" s="182" t="s">
        <v>2100</v>
      </c>
      <c r="G1077" s="185"/>
      <c r="H1077" s="192" t="s">
        <v>2099</v>
      </c>
      <c r="I1077" s="185"/>
      <c r="J1077" s="43">
        <v>1468</v>
      </c>
      <c r="K1077" s="185" t="s">
        <v>310</v>
      </c>
      <c r="L1077" s="200" t="s">
        <v>2226</v>
      </c>
      <c r="N1077" s="210" t="s">
        <v>2196</v>
      </c>
      <c r="O1077" s="210"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89" t="s">
        <v>2197</v>
      </c>
      <c r="Q1077" s="289" t="s">
        <v>310</v>
      </c>
      <c r="R1077" s="289" t="str">
        <f t="shared" si="89"/>
        <v xml:space="preserve">Industry: Wood Products </v>
      </c>
      <c r="S1077" s="289" t="str">
        <f t="shared" si="90"/>
        <v>//**Industry: Wood Products : **</v>
      </c>
      <c r="T1077" s="276"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6" t="s">
        <v>2198</v>
      </c>
      <c r="C1078" s="190" t="s">
        <v>1086</v>
      </c>
      <c r="D1078" s="190" t="s">
        <v>1087</v>
      </c>
      <c r="E1078" s="190" t="s">
        <v>1133</v>
      </c>
      <c r="F1078" s="182" t="s">
        <v>2098</v>
      </c>
      <c r="G1078" s="185"/>
      <c r="H1078" s="192" t="s">
        <v>2097</v>
      </c>
      <c r="I1078" s="185"/>
      <c r="J1078" s="43">
        <v>1469</v>
      </c>
      <c r="K1078" s="185" t="s">
        <v>310</v>
      </c>
      <c r="L1078" s="200" t="s">
        <v>2226</v>
      </c>
      <c r="N1078" s="210" t="s">
        <v>2196</v>
      </c>
      <c r="O1078" s="210"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89" t="s">
        <v>2197</v>
      </c>
      <c r="Q1078" s="289" t="s">
        <v>310</v>
      </c>
      <c r="R1078" s="289" t="str">
        <f t="shared" si="89"/>
        <v xml:space="preserve">Industry: Pulp Paper and Printing </v>
      </c>
      <c r="S1078" s="289" t="str">
        <f t="shared" si="90"/>
        <v>//**Industry: Pulp Paper and Printing : **</v>
      </c>
      <c r="T1078" s="276"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6" t="s">
        <v>2198</v>
      </c>
      <c r="C1079" s="190" t="s">
        <v>1086</v>
      </c>
      <c r="D1079" s="190" t="s">
        <v>1087</v>
      </c>
      <c r="E1079" s="190" t="s">
        <v>1133</v>
      </c>
      <c r="F1079" s="182" t="s">
        <v>2096</v>
      </c>
      <c r="G1079" s="185"/>
      <c r="H1079" s="192" t="s">
        <v>2095</v>
      </c>
      <c r="I1079" s="185"/>
      <c r="J1079" s="43">
        <v>1470</v>
      </c>
      <c r="K1079" s="185" t="s">
        <v>310</v>
      </c>
      <c r="L1079" s="200" t="s">
        <v>2226</v>
      </c>
      <c r="N1079" s="210" t="s">
        <v>2196</v>
      </c>
      <c r="O1079" s="210"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89" t="s">
        <v>2197</v>
      </c>
      <c r="Q1079" s="289" t="s">
        <v>310</v>
      </c>
      <c r="R1079" s="289" t="str">
        <f t="shared" si="89"/>
        <v xml:space="preserve">Industry: Refined Petroleum and Coke </v>
      </c>
      <c r="S1079" s="289" t="str">
        <f t="shared" si="90"/>
        <v>//**Industry: Refined Petroleum and Coke : **</v>
      </c>
      <c r="T1079" s="276"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6" t="s">
        <v>2198</v>
      </c>
      <c r="C1080" s="190" t="s">
        <v>1086</v>
      </c>
      <c r="D1080" s="190" t="s">
        <v>1087</v>
      </c>
      <c r="E1080" s="190" t="s">
        <v>1133</v>
      </c>
      <c r="F1080" s="182" t="s">
        <v>2094</v>
      </c>
      <c r="G1080" s="185"/>
      <c r="H1080" s="192" t="s">
        <v>1141</v>
      </c>
      <c r="I1080" s="185"/>
      <c r="J1080" s="43">
        <v>1471</v>
      </c>
      <c r="K1080" s="185" t="s">
        <v>310</v>
      </c>
      <c r="L1080" s="200" t="s">
        <v>2226</v>
      </c>
      <c r="N1080" s="210" t="s">
        <v>2196</v>
      </c>
      <c r="O1080" s="210"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89" t="s">
        <v>2197</v>
      </c>
      <c r="Q1080" s="289" t="s">
        <v>310</v>
      </c>
      <c r="R1080" s="289" t="str">
        <f t="shared" si="89"/>
        <v xml:space="preserve">Industry: Chemicals </v>
      </c>
      <c r="S1080" s="289" t="str">
        <f t="shared" si="90"/>
        <v>//**Industry: Chemicals : **</v>
      </c>
      <c r="T1080" s="276"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6" t="s">
        <v>2198</v>
      </c>
      <c r="C1081" s="190" t="s">
        <v>1086</v>
      </c>
      <c r="D1081" s="190" t="s">
        <v>1087</v>
      </c>
      <c r="E1081" s="190" t="s">
        <v>1133</v>
      </c>
      <c r="F1081" s="182" t="s">
        <v>2093</v>
      </c>
      <c r="G1081" s="185"/>
      <c r="H1081" s="192" t="s">
        <v>2092</v>
      </c>
      <c r="I1081" s="185"/>
      <c r="J1081" s="43">
        <v>1472</v>
      </c>
      <c r="K1081" s="185" t="s">
        <v>310</v>
      </c>
      <c r="L1081" s="200" t="s">
        <v>2226</v>
      </c>
      <c r="N1081" s="210" t="s">
        <v>2196</v>
      </c>
      <c r="O1081" s="210"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89" t="s">
        <v>2197</v>
      </c>
      <c r="Q1081" s="289" t="s">
        <v>310</v>
      </c>
      <c r="R1081" s="289" t="str">
        <f t="shared" si="89"/>
        <v xml:space="preserve">Industry: Rubber and Plastic Products </v>
      </c>
      <c r="S1081" s="289" t="str">
        <f t="shared" si="90"/>
        <v>//**Industry: Rubber and Plastic Products : **</v>
      </c>
      <c r="T1081" s="276"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6" t="s">
        <v>2198</v>
      </c>
      <c r="C1082" s="190" t="s">
        <v>1086</v>
      </c>
      <c r="D1082" s="190" t="s">
        <v>1087</v>
      </c>
      <c r="E1082" s="190" t="s">
        <v>1133</v>
      </c>
      <c r="F1082" s="182" t="s">
        <v>2091</v>
      </c>
      <c r="G1082" s="185"/>
      <c r="H1082" s="192" t="s">
        <v>2090</v>
      </c>
      <c r="I1082" s="185"/>
      <c r="J1082" s="43">
        <v>1473</v>
      </c>
      <c r="K1082" s="185" t="s">
        <v>310</v>
      </c>
      <c r="L1082" s="200" t="s">
        <v>2226</v>
      </c>
      <c r="N1082" s="210" t="s">
        <v>2196</v>
      </c>
      <c r="O1082" s="210"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89" t="s">
        <v>2197</v>
      </c>
      <c r="Q1082" s="289" t="s">
        <v>310</v>
      </c>
      <c r="R1082" s="289" t="str">
        <f t="shared" si="89"/>
        <v xml:space="preserve">Industry: Glass and Glass Products </v>
      </c>
      <c r="S1082" s="289" t="str">
        <f t="shared" si="90"/>
        <v>//**Industry: Glass and Glass Products : **</v>
      </c>
      <c r="T1082" s="276"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6" t="s">
        <v>2198</v>
      </c>
      <c r="C1083" s="190" t="s">
        <v>1086</v>
      </c>
      <c r="D1083" s="190" t="s">
        <v>1087</v>
      </c>
      <c r="E1083" s="190" t="s">
        <v>1133</v>
      </c>
      <c r="F1083" s="182" t="s">
        <v>2089</v>
      </c>
      <c r="G1083" s="185"/>
      <c r="H1083" s="192" t="s">
        <v>2088</v>
      </c>
      <c r="I1083" s="185"/>
      <c r="J1083" s="43">
        <v>1474</v>
      </c>
      <c r="K1083" s="185" t="s">
        <v>310</v>
      </c>
      <c r="L1083" s="200" t="s">
        <v>2226</v>
      </c>
      <c r="N1083" s="210" t="s">
        <v>2196</v>
      </c>
      <c r="O1083" s="210"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89" t="s">
        <v>2197</v>
      </c>
      <c r="Q1083" s="289" t="s">
        <v>310</v>
      </c>
      <c r="R1083" s="289" t="str">
        <f t="shared" si="89"/>
        <v xml:space="preserve">Industry: Cement and Other Nonmetallic Minerals </v>
      </c>
      <c r="S1083" s="289" t="str">
        <f t="shared" si="90"/>
        <v>//**Industry: Cement and Other Nonmetallic Minerals : **</v>
      </c>
      <c r="T1083" s="276"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6" t="s">
        <v>2198</v>
      </c>
      <c r="C1084" s="190" t="s">
        <v>1086</v>
      </c>
      <c r="D1084" s="190" t="s">
        <v>1087</v>
      </c>
      <c r="E1084" s="190" t="s">
        <v>1133</v>
      </c>
      <c r="F1084" s="182" t="s">
        <v>2087</v>
      </c>
      <c r="G1084" s="185"/>
      <c r="H1084" s="192" t="s">
        <v>1139</v>
      </c>
      <c r="I1084" s="185"/>
      <c r="J1084" s="43">
        <v>1475</v>
      </c>
      <c r="K1084" s="185" t="s">
        <v>310</v>
      </c>
      <c r="L1084" s="200" t="s">
        <v>2226</v>
      </c>
      <c r="N1084" s="210" t="s">
        <v>2196</v>
      </c>
      <c r="O1084" s="210"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89" t="s">
        <v>2197</v>
      </c>
      <c r="Q1084" s="289" t="s">
        <v>310</v>
      </c>
      <c r="R1084" s="289" t="str">
        <f t="shared" si="89"/>
        <v xml:space="preserve">Industry: Iron and Steel </v>
      </c>
      <c r="S1084" s="289" t="str">
        <f t="shared" si="90"/>
        <v>//**Industry: Iron and Steel : **</v>
      </c>
      <c r="T1084" s="276"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6" t="s">
        <v>2198</v>
      </c>
      <c r="C1085" s="190" t="s">
        <v>1086</v>
      </c>
      <c r="D1085" s="190" t="s">
        <v>1087</v>
      </c>
      <c r="E1085" s="190" t="s">
        <v>1133</v>
      </c>
      <c r="F1085" s="182" t="s">
        <v>2086</v>
      </c>
      <c r="G1085" s="185"/>
      <c r="H1085" s="192" t="s">
        <v>2085</v>
      </c>
      <c r="I1085" s="185"/>
      <c r="J1085" s="43">
        <v>1476</v>
      </c>
      <c r="K1085" s="185" t="s">
        <v>310</v>
      </c>
      <c r="L1085" s="200" t="s">
        <v>2226</v>
      </c>
      <c r="N1085" s="210" t="s">
        <v>2196</v>
      </c>
      <c r="O1085" s="210"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89" t="s">
        <v>2197</v>
      </c>
      <c r="Q1085" s="289" t="s">
        <v>310</v>
      </c>
      <c r="R1085" s="289" t="str">
        <f t="shared" si="89"/>
        <v xml:space="preserve">Industry: Other Metals </v>
      </c>
      <c r="S1085" s="289" t="str">
        <f t="shared" si="90"/>
        <v>//**Industry: Other Metals : **</v>
      </c>
      <c r="T1085" s="276"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6" t="s">
        <v>2198</v>
      </c>
      <c r="C1086" s="190" t="s">
        <v>1086</v>
      </c>
      <c r="D1086" s="190" t="s">
        <v>1087</v>
      </c>
      <c r="E1086" s="190" t="s">
        <v>1133</v>
      </c>
      <c r="F1086" s="182" t="s">
        <v>2084</v>
      </c>
      <c r="G1086" s="185"/>
      <c r="H1086" s="192" t="s">
        <v>2083</v>
      </c>
      <c r="I1086" s="185"/>
      <c r="J1086" s="43">
        <v>1477</v>
      </c>
      <c r="K1086" s="185" t="s">
        <v>310</v>
      </c>
      <c r="L1086" s="200" t="s">
        <v>2226</v>
      </c>
      <c r="N1086" s="210" t="s">
        <v>2196</v>
      </c>
      <c r="O1086" s="210"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89" t="s">
        <v>2197</v>
      </c>
      <c r="Q1086" s="289" t="s">
        <v>310</v>
      </c>
      <c r="R1086" s="289" t="str">
        <f t="shared" si="89"/>
        <v xml:space="preserve">Industry: Metal Products Except Machinery and Vehicles </v>
      </c>
      <c r="S1086" s="289" t="str">
        <f t="shared" si="90"/>
        <v>//**Industry: Metal Products Except Machinery and Vehicles : **</v>
      </c>
      <c r="T1086" s="276"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6" t="s">
        <v>2198</v>
      </c>
      <c r="C1087" s="190" t="s">
        <v>1086</v>
      </c>
      <c r="D1087" s="190" t="s">
        <v>1087</v>
      </c>
      <c r="E1087" s="190" t="s">
        <v>1133</v>
      </c>
      <c r="F1087" s="182" t="s">
        <v>2082</v>
      </c>
      <c r="G1087" s="185"/>
      <c r="H1087" s="192" t="s">
        <v>2081</v>
      </c>
      <c r="I1087" s="185"/>
      <c r="J1087" s="43">
        <v>1478</v>
      </c>
      <c r="K1087" s="185" t="s">
        <v>310</v>
      </c>
      <c r="L1087" s="200" t="s">
        <v>2226</v>
      </c>
      <c r="N1087" s="210" t="s">
        <v>2196</v>
      </c>
      <c r="O1087" s="210"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89" t="s">
        <v>2197</v>
      </c>
      <c r="Q1087" s="289" t="s">
        <v>310</v>
      </c>
      <c r="R1087" s="289" t="str">
        <f t="shared" si="89"/>
        <v xml:space="preserve">Industry: Computers and Electronics </v>
      </c>
      <c r="S1087" s="289" t="str">
        <f t="shared" si="90"/>
        <v>//**Industry: Computers and Electronics : **</v>
      </c>
      <c r="T1087" s="276"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6" t="s">
        <v>2198</v>
      </c>
      <c r="C1088" s="190" t="s">
        <v>1086</v>
      </c>
      <c r="D1088" s="190" t="s">
        <v>1087</v>
      </c>
      <c r="E1088" s="190" t="s">
        <v>1133</v>
      </c>
      <c r="F1088" s="182" t="s">
        <v>2080</v>
      </c>
      <c r="G1088" s="185"/>
      <c r="H1088" s="192" t="s">
        <v>2079</v>
      </c>
      <c r="I1088" s="185"/>
      <c r="J1088" s="43">
        <v>1479</v>
      </c>
      <c r="K1088" s="185" t="s">
        <v>310</v>
      </c>
      <c r="L1088" s="200" t="s">
        <v>2226</v>
      </c>
      <c r="N1088" s="210" t="s">
        <v>2196</v>
      </c>
      <c r="O1088" s="210"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89" t="s">
        <v>2197</v>
      </c>
      <c r="Q1088" s="289" t="s">
        <v>310</v>
      </c>
      <c r="R1088" s="289" t="str">
        <f t="shared" si="89"/>
        <v xml:space="preserve">Industry: Appliances and Electrical Equipment </v>
      </c>
      <c r="S1088" s="289" t="str">
        <f t="shared" si="90"/>
        <v>//**Industry: Appliances and Electrical Equipment : **</v>
      </c>
      <c r="T1088" s="276"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6" t="s">
        <v>2198</v>
      </c>
      <c r="C1089" s="190" t="s">
        <v>1086</v>
      </c>
      <c r="D1089" s="190" t="s">
        <v>1087</v>
      </c>
      <c r="E1089" s="190" t="s">
        <v>1133</v>
      </c>
      <c r="F1089" s="182" t="s">
        <v>2078</v>
      </c>
      <c r="G1089" s="185"/>
      <c r="H1089" s="192" t="s">
        <v>2077</v>
      </c>
      <c r="I1089" s="185"/>
      <c r="J1089" s="43">
        <v>1480</v>
      </c>
      <c r="K1089" s="185" t="s">
        <v>310</v>
      </c>
      <c r="L1089" s="200" t="s">
        <v>2226</v>
      </c>
      <c r="N1089" s="210" t="s">
        <v>2196</v>
      </c>
      <c r="O1089" s="210"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89" t="s">
        <v>2197</v>
      </c>
      <c r="Q1089" s="289" t="s">
        <v>310</v>
      </c>
      <c r="R1089" s="289" t="str">
        <f t="shared" si="89"/>
        <v xml:space="preserve">Industry: Other Machinery </v>
      </c>
      <c r="S1089" s="289" t="str">
        <f t="shared" si="90"/>
        <v>//**Industry: Other Machinery : **</v>
      </c>
      <c r="T1089" s="276"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6" t="s">
        <v>2198</v>
      </c>
      <c r="C1090" s="190" t="s">
        <v>1086</v>
      </c>
      <c r="D1090" s="190" t="s">
        <v>1087</v>
      </c>
      <c r="E1090" s="190" t="s">
        <v>1133</v>
      </c>
      <c r="F1090" s="182" t="s">
        <v>2076</v>
      </c>
      <c r="G1090" s="185"/>
      <c r="H1090" s="192" t="s">
        <v>2075</v>
      </c>
      <c r="I1090" s="185"/>
      <c r="J1090" s="43">
        <v>1481</v>
      </c>
      <c r="K1090" s="185" t="s">
        <v>310</v>
      </c>
      <c r="L1090" s="200" t="s">
        <v>2226</v>
      </c>
      <c r="N1090" s="210" t="s">
        <v>2196</v>
      </c>
      <c r="O1090" s="210"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89" t="s">
        <v>2197</v>
      </c>
      <c r="Q1090" s="289" t="s">
        <v>310</v>
      </c>
      <c r="R1090" s="289" t="str">
        <f t="shared" si="89"/>
        <v xml:space="preserve">Industry: Road Vehicles </v>
      </c>
      <c r="S1090" s="289" t="str">
        <f t="shared" si="90"/>
        <v>//**Industry: Road Vehicles : **</v>
      </c>
      <c r="T1090" s="276"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6" t="s">
        <v>2198</v>
      </c>
      <c r="C1091" s="190" t="s">
        <v>1086</v>
      </c>
      <c r="D1091" s="190" t="s">
        <v>1087</v>
      </c>
      <c r="E1091" s="190" t="s">
        <v>1133</v>
      </c>
      <c r="F1091" s="182" t="s">
        <v>2074</v>
      </c>
      <c r="G1091" s="185"/>
      <c r="H1091" s="192" t="s">
        <v>2073</v>
      </c>
      <c r="I1091" s="185"/>
      <c r="J1091" s="43">
        <v>1482</v>
      </c>
      <c r="K1091" s="185" t="s">
        <v>310</v>
      </c>
      <c r="L1091" s="200" t="s">
        <v>2226</v>
      </c>
      <c r="N1091" s="210" t="s">
        <v>2196</v>
      </c>
      <c r="O1091" s="210"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89" t="s">
        <v>2197</v>
      </c>
      <c r="Q1091" s="289" t="s">
        <v>310</v>
      </c>
      <c r="R1091" s="289" t="str">
        <f t="shared" si="89"/>
        <v xml:space="preserve">Industry: Nonroad Vehicles </v>
      </c>
      <c r="S1091" s="289" t="str">
        <f t="shared" si="90"/>
        <v>//**Industry: Nonroad Vehicles : **</v>
      </c>
      <c r="T1091" s="276"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6" t="s">
        <v>2198</v>
      </c>
      <c r="C1092" s="190" t="s">
        <v>1086</v>
      </c>
      <c r="D1092" s="190" t="s">
        <v>1087</v>
      </c>
      <c r="E1092" s="190" t="s">
        <v>1133</v>
      </c>
      <c r="F1092" s="182" t="s">
        <v>2072</v>
      </c>
      <c r="G1092" s="185"/>
      <c r="H1092" s="192" t="s">
        <v>2071</v>
      </c>
      <c r="I1092" s="185"/>
      <c r="J1092" s="43">
        <v>1483</v>
      </c>
      <c r="K1092" s="185" t="s">
        <v>310</v>
      </c>
      <c r="L1092" s="200" t="s">
        <v>2226</v>
      </c>
      <c r="N1092" s="210" t="s">
        <v>2196</v>
      </c>
      <c r="O1092" s="210"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89" t="s">
        <v>2197</v>
      </c>
      <c r="Q1092" s="289" t="s">
        <v>310</v>
      </c>
      <c r="R1092" s="289" t="str">
        <f t="shared" si="89"/>
        <v xml:space="preserve">Industry: Other Manufacturing </v>
      </c>
      <c r="S1092" s="289" t="str">
        <f t="shared" si="90"/>
        <v>//**Industry: Other Manufacturing : **</v>
      </c>
      <c r="T1092" s="276"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6" t="s">
        <v>2198</v>
      </c>
      <c r="C1093" s="190" t="s">
        <v>1086</v>
      </c>
      <c r="D1093" s="190" t="s">
        <v>1087</v>
      </c>
      <c r="E1093" s="190" t="s">
        <v>1133</v>
      </c>
      <c r="F1093" s="182" t="s">
        <v>2070</v>
      </c>
      <c r="G1093" s="185"/>
      <c r="H1093" s="192" t="s">
        <v>2069</v>
      </c>
      <c r="I1093" s="185"/>
      <c r="J1093" s="43">
        <v>1484</v>
      </c>
      <c r="K1093" s="185" t="s">
        <v>310</v>
      </c>
      <c r="L1093" s="200" t="s">
        <v>2226</v>
      </c>
      <c r="N1093" s="210" t="s">
        <v>2196</v>
      </c>
      <c r="O1093" s="210"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89" t="s">
        <v>2197</v>
      </c>
      <c r="Q1093" s="289" t="s">
        <v>310</v>
      </c>
      <c r="R1093" s="289" t="str">
        <f t="shared" si="89"/>
        <v xml:space="preserve">Industry: Energy Pipelines and Gas Processing </v>
      </c>
      <c r="S1093" s="289" t="str">
        <f t="shared" si="90"/>
        <v>//**Industry: Energy Pipelines and Gas Processing : **</v>
      </c>
      <c r="T1093" s="276"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6" t="s">
        <v>2198</v>
      </c>
      <c r="C1094" s="190" t="s">
        <v>1086</v>
      </c>
      <c r="D1094" s="190" t="s">
        <v>1087</v>
      </c>
      <c r="E1094" s="190" t="s">
        <v>1133</v>
      </c>
      <c r="F1094" s="182" t="s">
        <v>2068</v>
      </c>
      <c r="G1094" s="185"/>
      <c r="H1094" s="192" t="s">
        <v>2067</v>
      </c>
      <c r="I1094" s="185"/>
      <c r="J1094" s="43">
        <v>1485</v>
      </c>
      <c r="K1094" s="185" t="s">
        <v>310</v>
      </c>
      <c r="L1094" s="200" t="s">
        <v>2226</v>
      </c>
      <c r="N1094" s="210" t="s">
        <v>2196</v>
      </c>
      <c r="O1094" s="210"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89" t="s">
        <v>2197</v>
      </c>
      <c r="Q1094" s="289" t="s">
        <v>310</v>
      </c>
      <c r="R1094" s="289" t="str">
        <f t="shared" si="89"/>
        <v xml:space="preserve">Industry: Water and Waste </v>
      </c>
      <c r="S1094" s="289" t="str">
        <f t="shared" si="90"/>
        <v>//**Industry: Water and Waste : **</v>
      </c>
      <c r="T1094" s="276"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6" t="s">
        <v>2198</v>
      </c>
      <c r="C1095" s="190" t="s">
        <v>1086</v>
      </c>
      <c r="D1095" s="190" t="s">
        <v>1087</v>
      </c>
      <c r="E1095" s="190" t="s">
        <v>1133</v>
      </c>
      <c r="F1095" s="182" t="s">
        <v>2066</v>
      </c>
      <c r="G1095" s="185"/>
      <c r="H1095" s="192" t="s">
        <v>2065</v>
      </c>
      <c r="I1095" s="185"/>
      <c r="J1095" s="43">
        <v>1486</v>
      </c>
      <c r="K1095" s="185" t="s">
        <v>310</v>
      </c>
      <c r="L1095" s="200" t="s">
        <v>2226</v>
      </c>
      <c r="N1095" s="210" t="s">
        <v>2196</v>
      </c>
      <c r="O1095" s="210"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89" t="s">
        <v>2197</v>
      </c>
      <c r="Q1095" s="289" t="s">
        <v>310</v>
      </c>
      <c r="R1095" s="289" t="str">
        <f t="shared" si="89"/>
        <v xml:space="preserve">Industry: Construction </v>
      </c>
      <c r="S1095" s="289" t="str">
        <f t="shared" si="90"/>
        <v>//**Industry: Construction : **</v>
      </c>
      <c r="T1095" s="276"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1" customFormat="1" ht="261" x14ac:dyDescent="0.35">
      <c r="A1096" s="291" t="s">
        <v>2195</v>
      </c>
      <c r="B1096" s="277"/>
      <c r="C1096" s="292" t="s">
        <v>1086</v>
      </c>
      <c r="D1096" s="292" t="s">
        <v>1087</v>
      </c>
      <c r="E1096" s="292" t="s">
        <v>1151</v>
      </c>
      <c r="M1096" s="277"/>
      <c r="N1096" s="293" t="s">
        <v>2196</v>
      </c>
      <c r="O1096" s="293"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1" t="s">
        <v>2197</v>
      </c>
      <c r="Q1096" s="291" t="s">
        <v>310</v>
      </c>
      <c r="S1096" s="291" t="str">
        <f t="shared" si="84"/>
        <v/>
      </c>
      <c r="T1096" s="291" t="str">
        <f t="shared" si="83"/>
        <v/>
      </c>
      <c r="U1096" s="304"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6" t="s">
        <v>2198</v>
      </c>
      <c r="C1097" s="182" t="s">
        <v>1086</v>
      </c>
      <c r="D1097" s="190" t="s">
        <v>1087</v>
      </c>
      <c r="E1097" s="183" t="s">
        <v>1151</v>
      </c>
      <c r="F1097" s="185" t="s">
        <v>1152</v>
      </c>
      <c r="G1097" s="185"/>
      <c r="H1097" s="185" t="s">
        <v>1153</v>
      </c>
      <c r="I1097" s="185"/>
      <c r="J1097" s="43">
        <v>108</v>
      </c>
      <c r="K1097" s="185" t="s">
        <v>310</v>
      </c>
      <c r="L1097" s="192" t="s">
        <v>2226</v>
      </c>
      <c r="N1097" s="210" t="s">
        <v>2196</v>
      </c>
      <c r="O1097" s="210"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89" t="s">
        <v>2197</v>
      </c>
      <c r="Q1097" s="289" t="s">
        <v>310</v>
      </c>
      <c r="R1097" s="289" t="str">
        <f t="shared" ref="R1097:R1104" si="92">H1097&amp;" "&amp;I1097</f>
        <v xml:space="preserve">Vehicles: Battery Electric </v>
      </c>
      <c r="S1097" s="289" t="str">
        <f t="shared" si="84"/>
        <v>//**Vehicles: Battery Electric : **</v>
      </c>
      <c r="T1097" s="276"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6" t="s">
        <v>2198</v>
      </c>
      <c r="C1098" s="190" t="s">
        <v>1086</v>
      </c>
      <c r="D1098" s="190" t="s">
        <v>1087</v>
      </c>
      <c r="E1098" s="190" t="s">
        <v>1151</v>
      </c>
      <c r="F1098" s="185" t="s">
        <v>1156</v>
      </c>
      <c r="G1098" s="185"/>
      <c r="H1098" s="185" t="s">
        <v>1157</v>
      </c>
      <c r="I1098" s="185"/>
      <c r="J1098" s="43">
        <v>109</v>
      </c>
      <c r="K1098" s="185" t="s">
        <v>310</v>
      </c>
      <c r="L1098" s="187" t="s">
        <v>2226</v>
      </c>
      <c r="N1098" s="210" t="s">
        <v>2196</v>
      </c>
      <c r="O1098" s="210"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89" t="s">
        <v>2197</v>
      </c>
      <c r="Q1098" s="289" t="s">
        <v>310</v>
      </c>
      <c r="R1098" s="289" t="str">
        <f t="shared" si="92"/>
        <v xml:space="preserve">Vehicles: Natural Gas </v>
      </c>
      <c r="S1098" s="289" t="str">
        <f t="shared" si="84"/>
        <v>//**Vehicles: Natural Gas : **</v>
      </c>
      <c r="T1098" s="276"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6" t="s">
        <v>2198</v>
      </c>
      <c r="C1099" s="190" t="s">
        <v>1086</v>
      </c>
      <c r="D1099" s="190" t="s">
        <v>1087</v>
      </c>
      <c r="E1099" s="190" t="s">
        <v>1151</v>
      </c>
      <c r="F1099" s="185" t="s">
        <v>1159</v>
      </c>
      <c r="G1099" s="185"/>
      <c r="H1099" s="185" t="s">
        <v>1160</v>
      </c>
      <c r="I1099" s="185"/>
      <c r="J1099" s="43">
        <v>110</v>
      </c>
      <c r="K1099" s="185" t="s">
        <v>310</v>
      </c>
      <c r="L1099" s="187" t="s">
        <v>2226</v>
      </c>
      <c r="N1099" s="210" t="s">
        <v>2196</v>
      </c>
      <c r="O1099" s="210"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89" t="s">
        <v>2197</v>
      </c>
      <c r="Q1099" s="289" t="s">
        <v>310</v>
      </c>
      <c r="R1099" s="289" t="str">
        <f t="shared" si="92"/>
        <v xml:space="preserve">Vehicles: Gasoline Engine </v>
      </c>
      <c r="S1099" s="289" t="str">
        <f t="shared" si="84"/>
        <v>//**Vehicles: Gasoline Engine : **</v>
      </c>
      <c r="T1099" s="276"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6" t="s">
        <v>2198</v>
      </c>
      <c r="C1100" s="190" t="s">
        <v>1086</v>
      </c>
      <c r="D1100" s="190" t="s">
        <v>1087</v>
      </c>
      <c r="E1100" s="190" t="s">
        <v>1151</v>
      </c>
      <c r="F1100" s="185" t="s">
        <v>1162</v>
      </c>
      <c r="G1100" s="185"/>
      <c r="H1100" s="185" t="s">
        <v>1163</v>
      </c>
      <c r="I1100" s="185"/>
      <c r="J1100" s="43">
        <v>111</v>
      </c>
      <c r="K1100" s="185" t="s">
        <v>310</v>
      </c>
      <c r="L1100" s="187" t="s">
        <v>2226</v>
      </c>
      <c r="N1100" s="210" t="s">
        <v>2196</v>
      </c>
      <c r="O1100" s="210"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89" t="s">
        <v>2197</v>
      </c>
      <c r="Q1100" s="289" t="s">
        <v>310</v>
      </c>
      <c r="R1100" s="289" t="str">
        <f t="shared" si="92"/>
        <v xml:space="preserve">Vehicles: Diesel Engine </v>
      </c>
      <c r="S1100" s="289" t="str">
        <f t="shared" si="84"/>
        <v>//**Vehicles: Diesel Engine : **</v>
      </c>
      <c r="T1100" s="276"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6" t="s">
        <v>2198</v>
      </c>
      <c r="C1101" s="190" t="s">
        <v>1086</v>
      </c>
      <c r="D1101" s="190" t="s">
        <v>1087</v>
      </c>
      <c r="E1101" s="190" t="s">
        <v>1151</v>
      </c>
      <c r="F1101" s="185" t="s">
        <v>1165</v>
      </c>
      <c r="G1101" s="185"/>
      <c r="H1101" s="185" t="s">
        <v>1166</v>
      </c>
      <c r="I1101" s="185"/>
      <c r="J1101" s="43">
        <v>112</v>
      </c>
      <c r="K1101" s="185" t="s">
        <v>310</v>
      </c>
      <c r="L1101" s="187" t="s">
        <v>2226</v>
      </c>
      <c r="N1101" s="210" t="s">
        <v>2196</v>
      </c>
      <c r="O1101" s="210"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89" t="s">
        <v>2197</v>
      </c>
      <c r="Q1101" s="289" t="s">
        <v>310</v>
      </c>
      <c r="R1101" s="289" t="str">
        <f t="shared" si="92"/>
        <v xml:space="preserve">Vehicles: Plug-in Hybrid </v>
      </c>
      <c r="S1101" s="289" t="str">
        <f t="shared" si="84"/>
        <v>//**Vehicles: Plug-in Hybrid : **</v>
      </c>
      <c r="T1101" s="276"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6" t="s">
        <v>2198</v>
      </c>
      <c r="C1102" s="190" t="s">
        <v>1086</v>
      </c>
      <c r="D1102" s="190" t="s">
        <v>1087</v>
      </c>
      <c r="E1102" s="190" t="s">
        <v>1151</v>
      </c>
      <c r="F1102" s="185" t="s">
        <v>1168</v>
      </c>
      <c r="G1102" s="185"/>
      <c r="H1102" s="185" t="s">
        <v>1169</v>
      </c>
      <c r="I1102" s="185"/>
      <c r="J1102" s="43">
        <v>113</v>
      </c>
      <c r="K1102" s="185" t="s">
        <v>310</v>
      </c>
      <c r="L1102" s="187" t="s">
        <v>2226</v>
      </c>
      <c r="N1102" s="210" t="s">
        <v>2196</v>
      </c>
      <c r="O1102" s="210"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89" t="s">
        <v>2197</v>
      </c>
      <c r="Q1102" s="289" t="s">
        <v>310</v>
      </c>
      <c r="R1102" s="289" t="str">
        <f t="shared" si="92"/>
        <v xml:space="preserve">Vehicles: LPG </v>
      </c>
      <c r="S1102" s="289" t="str">
        <f t="shared" si="84"/>
        <v>//**Vehicles: LPG : **</v>
      </c>
      <c r="T1102" s="276"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6" t="s">
        <v>2198</v>
      </c>
      <c r="C1103" s="190" t="s">
        <v>1086</v>
      </c>
      <c r="D1103" s="190" t="s">
        <v>1087</v>
      </c>
      <c r="E1103" s="190" t="s">
        <v>1151</v>
      </c>
      <c r="F1103" s="185" t="s">
        <v>1171</v>
      </c>
      <c r="G1103" s="185"/>
      <c r="H1103" s="185" t="s">
        <v>1172</v>
      </c>
      <c r="I1103" s="185"/>
      <c r="J1103" s="43">
        <v>523</v>
      </c>
      <c r="K1103" s="185" t="s">
        <v>310</v>
      </c>
      <c r="L1103" s="187" t="s">
        <v>2226</v>
      </c>
      <c r="N1103" s="210" t="s">
        <v>2196</v>
      </c>
      <c r="O1103" s="210"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89" t="s">
        <v>2197</v>
      </c>
      <c r="Q1103" s="289" t="s">
        <v>310</v>
      </c>
      <c r="R1103" s="289" t="str">
        <f t="shared" si="92"/>
        <v xml:space="preserve">Vehicles: Hydrogen </v>
      </c>
      <c r="S1103" s="289" t="str">
        <f t="shared" si="84"/>
        <v>//**Vehicles: Hydrogen : **</v>
      </c>
      <c r="T1103" s="276"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1" t="s">
        <v>2195</v>
      </c>
      <c r="C1104" s="308" t="s">
        <v>1086</v>
      </c>
      <c r="D1104" s="308" t="s">
        <v>1174</v>
      </c>
      <c r="E1104" s="308" t="s">
        <v>1175</v>
      </c>
      <c r="F1104" s="310"/>
      <c r="G1104" s="310"/>
      <c r="H1104" s="310"/>
      <c r="I1104" s="310"/>
      <c r="J1104" s="309">
        <v>525</v>
      </c>
      <c r="K1104" s="310" t="s">
        <v>310</v>
      </c>
      <c r="L1104" s="313" t="s">
        <v>2227</v>
      </c>
      <c r="N1104" s="293" t="s">
        <v>2196</v>
      </c>
      <c r="O1104" s="293"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1" t="s">
        <v>2197</v>
      </c>
      <c r="Q1104" s="291" t="s">
        <v>332</v>
      </c>
      <c r="R1104" s="291" t="str">
        <f t="shared" si="92"/>
        <v xml:space="preserve"> </v>
      </c>
      <c r="S1104" s="291"/>
      <c r="T1104" s="291"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4"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1" t="s">
        <v>2195</v>
      </c>
      <c r="C1105" s="291" t="s">
        <v>1086</v>
      </c>
      <c r="D1105" s="291" t="s">
        <v>1181</v>
      </c>
      <c r="E1105" s="291" t="s">
        <v>1182</v>
      </c>
      <c r="F1105" s="291"/>
      <c r="G1105" s="291"/>
      <c r="H1105" s="291"/>
      <c r="I1105" s="291"/>
      <c r="J1105" s="291"/>
      <c r="K1105" s="291"/>
      <c r="L1105" s="291"/>
      <c r="N1105" s="293" t="s">
        <v>2196</v>
      </c>
      <c r="O1105" s="293"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1" t="s">
        <v>2197</v>
      </c>
      <c r="Q1105" s="291" t="s">
        <v>310</v>
      </c>
      <c r="R1105" s="291"/>
      <c r="S1105" s="291" t="str">
        <f t="shared" si="84"/>
        <v/>
      </c>
      <c r="T1105" s="291" t="str">
        <f t="shared" si="93"/>
        <v/>
      </c>
      <c r="U1105" s="304"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6" t="s">
        <v>2198</v>
      </c>
      <c r="C1106" s="182" t="s">
        <v>1086</v>
      </c>
      <c r="D1106" s="182" t="s">
        <v>1181</v>
      </c>
      <c r="E1106" s="182" t="s">
        <v>1182</v>
      </c>
      <c r="F1106" s="185" t="s">
        <v>493</v>
      </c>
      <c r="G1106" s="185"/>
      <c r="H1106" s="185" t="s">
        <v>1089</v>
      </c>
      <c r="I1106" s="185"/>
      <c r="J1106" s="43">
        <v>114</v>
      </c>
      <c r="K1106" s="185" t="s">
        <v>310</v>
      </c>
      <c r="L1106" s="187" t="s">
        <v>2226</v>
      </c>
      <c r="N1106" s="210" t="s">
        <v>2196</v>
      </c>
      <c r="O1106" s="210"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89" t="s">
        <v>2197</v>
      </c>
      <c r="Q1106" s="289" t="s">
        <v>310</v>
      </c>
      <c r="R1106" s="289" t="str">
        <f t="shared" ref="R1106:R1112" si="94">H1106&amp;" "&amp;I1106</f>
        <v xml:space="preserve">Buildings: Heating </v>
      </c>
      <c r="S1106" s="289" t="str">
        <f t="shared" si="84"/>
        <v>//**Buildings: Heating : **</v>
      </c>
      <c r="T1106" s="276"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6" t="s">
        <v>2198</v>
      </c>
      <c r="C1107" s="190" t="s">
        <v>1086</v>
      </c>
      <c r="D1107" s="190" t="s">
        <v>1181</v>
      </c>
      <c r="E1107" s="190" t="s">
        <v>1182</v>
      </c>
      <c r="F1107" s="185" t="s">
        <v>501</v>
      </c>
      <c r="G1107" s="185"/>
      <c r="H1107" s="185" t="s">
        <v>1096</v>
      </c>
      <c r="I1107" s="185"/>
      <c r="J1107" s="43">
        <v>115</v>
      </c>
      <c r="K1107" s="185" t="s">
        <v>310</v>
      </c>
      <c r="L1107" s="187" t="s">
        <v>2226</v>
      </c>
      <c r="N1107" s="210" t="s">
        <v>2196</v>
      </c>
      <c r="O1107" s="210"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89" t="s">
        <v>2197</v>
      </c>
      <c r="Q1107" s="289" t="s">
        <v>310</v>
      </c>
      <c r="R1107" s="289" t="str">
        <f t="shared" si="94"/>
        <v xml:space="preserve">Buildings: Cooling and Ventilation </v>
      </c>
      <c r="S1107" s="289" t="str">
        <f t="shared" si="84"/>
        <v>//**Buildings: Cooling and Ventilation : **</v>
      </c>
      <c r="T1107" s="276"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6" t="s">
        <v>2198</v>
      </c>
      <c r="C1108" s="190" t="s">
        <v>1086</v>
      </c>
      <c r="D1108" s="190" t="s">
        <v>1181</v>
      </c>
      <c r="E1108" s="190" t="s">
        <v>1182</v>
      </c>
      <c r="F1108" s="185" t="s">
        <v>523</v>
      </c>
      <c r="G1108" s="185"/>
      <c r="H1108" s="185" t="s">
        <v>1098</v>
      </c>
      <c r="I1108" s="185"/>
      <c r="J1108" s="43">
        <v>750</v>
      </c>
      <c r="K1108" s="185" t="s">
        <v>332</v>
      </c>
      <c r="L1108" s="187"/>
      <c r="N1108" s="210" t="s">
        <v>2196</v>
      </c>
      <c r="O1108" s="210"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89" t="s">
        <v>2197</v>
      </c>
      <c r="Q1108" s="289" t="s">
        <v>310</v>
      </c>
      <c r="R1108" s="289" t="str">
        <f t="shared" si="94"/>
        <v xml:space="preserve">Buildings: Envelope </v>
      </c>
      <c r="S1108" s="289" t="str">
        <f t="shared" si="84"/>
        <v>//**Buildings: Envelope : **</v>
      </c>
      <c r="T1108" s="276" t="str">
        <f t="shared" si="93"/>
        <v/>
      </c>
    </row>
    <row r="1109" spans="1:22" x14ac:dyDescent="0.35">
      <c r="A1109" s="276" t="s">
        <v>2198</v>
      </c>
      <c r="C1109" s="190" t="s">
        <v>1086</v>
      </c>
      <c r="D1109" s="190" t="s">
        <v>1181</v>
      </c>
      <c r="E1109" s="190" t="s">
        <v>1182</v>
      </c>
      <c r="F1109" s="185" t="s">
        <v>503</v>
      </c>
      <c r="G1109" s="185"/>
      <c r="H1109" s="185" t="s">
        <v>1100</v>
      </c>
      <c r="I1109" s="185"/>
      <c r="J1109" s="43">
        <v>117</v>
      </c>
      <c r="K1109" s="185" t="s">
        <v>310</v>
      </c>
      <c r="L1109" s="187" t="s">
        <v>2226</v>
      </c>
      <c r="N1109" s="210" t="s">
        <v>2196</v>
      </c>
      <c r="O1109" s="210"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89" t="s">
        <v>2197</v>
      </c>
      <c r="Q1109" s="289" t="s">
        <v>310</v>
      </c>
      <c r="R1109" s="289" t="str">
        <f t="shared" si="94"/>
        <v xml:space="preserve">Buildings: Lighting </v>
      </c>
      <c r="S1109" s="289" t="str">
        <f t="shared" si="84"/>
        <v>//**Buildings: Lighting : **</v>
      </c>
      <c r="T1109" s="276"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6" t="s">
        <v>2198</v>
      </c>
      <c r="C1110" s="190" t="s">
        <v>1086</v>
      </c>
      <c r="D1110" s="190" t="s">
        <v>1181</v>
      </c>
      <c r="E1110" s="190" t="s">
        <v>1182</v>
      </c>
      <c r="F1110" s="185" t="s">
        <v>505</v>
      </c>
      <c r="G1110" s="185"/>
      <c r="H1110" s="185" t="s">
        <v>1102</v>
      </c>
      <c r="I1110" s="185"/>
      <c r="J1110" s="43">
        <v>118</v>
      </c>
      <c r="K1110" s="185" t="s">
        <v>310</v>
      </c>
      <c r="L1110" s="187" t="s">
        <v>2226</v>
      </c>
      <c r="N1110" s="210" t="s">
        <v>2196</v>
      </c>
      <c r="O1110" s="210"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89" t="s">
        <v>2197</v>
      </c>
      <c r="Q1110" s="289" t="s">
        <v>310</v>
      </c>
      <c r="R1110" s="289" t="str">
        <f t="shared" si="94"/>
        <v xml:space="preserve">Buildings: Appliances </v>
      </c>
      <c r="S1110" s="289" t="str">
        <f t="shared" si="84"/>
        <v>//**Buildings: Appliances : **</v>
      </c>
      <c r="T1110" s="276"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6" t="s">
        <v>2198</v>
      </c>
      <c r="C1111" s="190" t="s">
        <v>1086</v>
      </c>
      <c r="D1111" s="190" t="s">
        <v>1181</v>
      </c>
      <c r="E1111" s="190" t="s">
        <v>1182</v>
      </c>
      <c r="F1111" s="185" t="s">
        <v>507</v>
      </c>
      <c r="G1111" s="185"/>
      <c r="H1111" s="185" t="s">
        <v>1104</v>
      </c>
      <c r="I1111" s="185"/>
      <c r="J1111" s="43">
        <v>119</v>
      </c>
      <c r="K1111" s="185" t="s">
        <v>310</v>
      </c>
      <c r="L1111" s="187" t="s">
        <v>2226</v>
      </c>
      <c r="N1111" s="210" t="s">
        <v>2196</v>
      </c>
      <c r="O1111" s="210"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89" t="s">
        <v>2197</v>
      </c>
      <c r="Q1111" s="289" t="s">
        <v>310</v>
      </c>
      <c r="R1111" s="289" t="str">
        <f t="shared" si="94"/>
        <v xml:space="preserve">Buildings: Other Components </v>
      </c>
      <c r="S1111" s="289" t="str">
        <f t="shared" si="84"/>
        <v>//**Buildings: Other Components : **</v>
      </c>
      <c r="T1111" s="276"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2" t="s">
        <v>2195</v>
      </c>
      <c r="B1112" s="278"/>
      <c r="C1112" s="292" t="s">
        <v>1086</v>
      </c>
      <c r="D1112" s="292" t="s">
        <v>1181</v>
      </c>
      <c r="E1112" s="292" t="s">
        <v>1191</v>
      </c>
      <c r="F1112" s="292"/>
      <c r="G1112" s="292"/>
      <c r="H1112" s="292" t="s">
        <v>619</v>
      </c>
      <c r="I1112" s="292"/>
      <c r="J1112" s="292">
        <v>120</v>
      </c>
      <c r="K1112" s="292" t="s">
        <v>310</v>
      </c>
      <c r="L1112" s="292" t="s">
        <v>2226</v>
      </c>
      <c r="M1112" s="278"/>
      <c r="N1112" s="294" t="s">
        <v>2196</v>
      </c>
      <c r="O1112" s="294"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2" t="s">
        <v>2197</v>
      </c>
      <c r="Q1112" s="292" t="s">
        <v>310</v>
      </c>
      <c r="R1112" s="292" t="str">
        <f t="shared" si="94"/>
        <v xml:space="preserve">Carbon Capture and Sequestration </v>
      </c>
      <c r="S1112" s="292" t="str">
        <f t="shared" si="84"/>
        <v>//**Carbon Capture and Sequestration : **</v>
      </c>
      <c r="T1112" s="292"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4"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2"/>
    </row>
    <row r="1113" spans="1:22" ht="58" x14ac:dyDescent="0.35">
      <c r="A1113" s="292" t="s">
        <v>2195</v>
      </c>
      <c r="B1113" s="278"/>
      <c r="C1113" s="292" t="s">
        <v>1086</v>
      </c>
      <c r="D1113" s="292" t="s">
        <v>1181</v>
      </c>
      <c r="E1113" s="292" t="s">
        <v>1194</v>
      </c>
      <c r="F1113" s="292"/>
      <c r="G1113" s="292"/>
      <c r="H1113" s="292"/>
      <c r="I1113" s="292"/>
      <c r="J1113" s="292"/>
      <c r="K1113" s="292"/>
      <c r="L1113" s="292"/>
      <c r="M1113" s="278"/>
      <c r="N1113" s="294" t="s">
        <v>2196</v>
      </c>
      <c r="O1113" s="294"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2" t="s">
        <v>2197</v>
      </c>
      <c r="Q1113" s="292" t="s">
        <v>310</v>
      </c>
      <c r="R1113" s="292"/>
      <c r="S1113" s="292" t="str">
        <f t="shared" ref="S1113:S1193" si="95">IF(R1113="","","//**"&amp;R1113&amp;": **")</f>
        <v/>
      </c>
      <c r="T1113" s="292" t="str">
        <f t="shared" si="93"/>
        <v/>
      </c>
      <c r="U1113" s="304"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2"/>
    </row>
    <row r="1114" spans="1:22" x14ac:dyDescent="0.35">
      <c r="A1114" s="276" t="s">
        <v>2198</v>
      </c>
      <c r="C1114" s="333" t="s">
        <v>1086</v>
      </c>
      <c r="D1114" s="334" t="s">
        <v>1181</v>
      </c>
      <c r="E1114" s="333" t="s">
        <v>1194</v>
      </c>
      <c r="F1114" s="335" t="s">
        <v>578</v>
      </c>
      <c r="G1114" s="335"/>
      <c r="H1114" s="336" t="s">
        <v>1110</v>
      </c>
      <c r="I1114" s="335"/>
      <c r="J1114" s="337">
        <v>121</v>
      </c>
      <c r="K1114" s="335" t="s">
        <v>310</v>
      </c>
      <c r="L1114" s="338"/>
      <c r="N1114" s="210" t="s">
        <v>2196</v>
      </c>
      <c r="O1114" s="210"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89" t="s">
        <v>2197</v>
      </c>
      <c r="Q1114" s="289" t="s">
        <v>310</v>
      </c>
      <c r="R1114" s="289" t="str">
        <f t="shared" ref="R1114:R1124" si="96">H1114&amp;" "&amp;I1114</f>
        <v xml:space="preserve">Electricity: Hard Coal </v>
      </c>
      <c r="S1114" s="289" t="str">
        <f t="shared" si="95"/>
        <v>//**Electricity: Hard Coal : **</v>
      </c>
      <c r="T1114" s="276" t="str">
        <f t="shared" si="93"/>
        <v>//**Electricity: Hard Coal : **</v>
      </c>
    </row>
    <row r="1115" spans="1:22" x14ac:dyDescent="0.35">
      <c r="A1115" s="276" t="s">
        <v>2198</v>
      </c>
      <c r="C1115" s="334" t="s">
        <v>1086</v>
      </c>
      <c r="D1115" s="334" t="s">
        <v>1181</v>
      </c>
      <c r="E1115" s="334" t="s">
        <v>1194</v>
      </c>
      <c r="F1115" s="336" t="s">
        <v>585</v>
      </c>
      <c r="G1115" s="339"/>
      <c r="H1115" s="336" t="s">
        <v>1113</v>
      </c>
      <c r="I1115" s="335"/>
      <c r="J1115" s="337">
        <v>122</v>
      </c>
      <c r="K1115" s="335" t="s">
        <v>310</v>
      </c>
      <c r="L1115" s="338"/>
      <c r="N1115" s="210" t="s">
        <v>2196</v>
      </c>
      <c r="O1115" s="210"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89" t="s">
        <v>2197</v>
      </c>
      <c r="Q1115" s="289" t="s">
        <v>310</v>
      </c>
      <c r="R1115" s="289" t="str">
        <f t="shared" si="96"/>
        <v xml:space="preserve">Electricity: Natural Gas Nonpeaker </v>
      </c>
      <c r="S1115" s="289" t="str">
        <f t="shared" si="95"/>
        <v>//**Electricity: Natural Gas Nonpeaker : **</v>
      </c>
      <c r="T1115" s="276" t="str">
        <f t="shared" si="93"/>
        <v>//**Electricity: Natural Gas Nonpeaker : **</v>
      </c>
    </row>
    <row r="1116" spans="1:22" x14ac:dyDescent="0.35">
      <c r="A1116" s="276" t="s">
        <v>2198</v>
      </c>
      <c r="C1116" s="334" t="s">
        <v>1086</v>
      </c>
      <c r="D1116" s="334" t="s">
        <v>1181</v>
      </c>
      <c r="E1116" s="334" t="s">
        <v>1194</v>
      </c>
      <c r="F1116" s="336" t="s">
        <v>588</v>
      </c>
      <c r="G1116" s="339"/>
      <c r="H1116" s="336" t="s">
        <v>1115</v>
      </c>
      <c r="I1116" s="335"/>
      <c r="J1116" s="337">
        <v>123</v>
      </c>
      <c r="K1116" s="335" t="s">
        <v>310</v>
      </c>
      <c r="L1116" s="338"/>
      <c r="N1116" s="210" t="s">
        <v>2196</v>
      </c>
      <c r="O1116" s="210"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89" t="s">
        <v>2197</v>
      </c>
      <c r="Q1116" s="289" t="s">
        <v>310</v>
      </c>
      <c r="R1116" s="289" t="str">
        <f t="shared" si="96"/>
        <v xml:space="preserve">Electricity: Nuclear </v>
      </c>
      <c r="S1116" s="289" t="str">
        <f t="shared" si="95"/>
        <v>//**Electricity: Nuclear : **</v>
      </c>
      <c r="T1116" s="276" t="str">
        <f t="shared" si="93"/>
        <v>//**Electricity: Nuclear : **</v>
      </c>
    </row>
    <row r="1117" spans="1:22" x14ac:dyDescent="0.35">
      <c r="A1117" s="276" t="s">
        <v>2198</v>
      </c>
      <c r="C1117" s="334" t="s">
        <v>1086</v>
      </c>
      <c r="D1117" s="334" t="s">
        <v>1181</v>
      </c>
      <c r="E1117" s="334" t="s">
        <v>1194</v>
      </c>
      <c r="F1117" s="336" t="s">
        <v>591</v>
      </c>
      <c r="G1117" s="339"/>
      <c r="H1117" s="336" t="s">
        <v>1117</v>
      </c>
      <c r="I1117" s="335"/>
      <c r="J1117" s="337">
        <v>751</v>
      </c>
      <c r="K1117" s="335" t="s">
        <v>332</v>
      </c>
      <c r="L1117" s="338"/>
      <c r="N1117" s="210" t="s">
        <v>2196</v>
      </c>
      <c r="O1117" s="210"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89" t="s">
        <v>2197</v>
      </c>
      <c r="Q1117" s="289" t="s">
        <v>310</v>
      </c>
      <c r="R1117" s="289" t="str">
        <f t="shared" si="96"/>
        <v xml:space="preserve">Electricity: Hydro </v>
      </c>
      <c r="S1117" s="289" t="str">
        <f t="shared" si="95"/>
        <v>//**Electricity: Hydro : **</v>
      </c>
      <c r="T1117" s="276" t="str">
        <f t="shared" si="93"/>
        <v/>
      </c>
    </row>
    <row r="1118" spans="1:22" x14ac:dyDescent="0.35">
      <c r="A1118" s="276" t="s">
        <v>2198</v>
      </c>
      <c r="C1118" s="334" t="s">
        <v>1086</v>
      </c>
      <c r="D1118" s="334" t="s">
        <v>1181</v>
      </c>
      <c r="E1118" s="334" t="s">
        <v>1194</v>
      </c>
      <c r="F1118" s="336" t="s">
        <v>594</v>
      </c>
      <c r="G1118" s="339"/>
      <c r="H1118" s="336" t="s">
        <v>1119</v>
      </c>
      <c r="I1118" s="335"/>
      <c r="J1118" s="337">
        <v>752</v>
      </c>
      <c r="K1118" s="335" t="s">
        <v>332</v>
      </c>
      <c r="L1118" s="338"/>
      <c r="N1118" s="210" t="s">
        <v>2196</v>
      </c>
      <c r="O1118" s="210"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89" t="s">
        <v>2197</v>
      </c>
      <c r="Q1118" s="289" t="s">
        <v>310</v>
      </c>
      <c r="R1118" s="289" t="str">
        <f t="shared" si="96"/>
        <v xml:space="preserve">Electricity: Onshore Wind </v>
      </c>
      <c r="S1118" s="289" t="str">
        <f t="shared" si="95"/>
        <v>//**Electricity: Onshore Wind : **</v>
      </c>
      <c r="T1118" s="276" t="str">
        <f t="shared" si="93"/>
        <v/>
      </c>
    </row>
    <row r="1119" spans="1:22" x14ac:dyDescent="0.35">
      <c r="A1119" s="276" t="s">
        <v>2198</v>
      </c>
      <c r="C1119" s="334" t="s">
        <v>1086</v>
      </c>
      <c r="D1119" s="334" t="s">
        <v>1181</v>
      </c>
      <c r="E1119" s="334" t="s">
        <v>1194</v>
      </c>
      <c r="F1119" s="336" t="s">
        <v>596</v>
      </c>
      <c r="G1119" s="339"/>
      <c r="H1119" s="336" t="s">
        <v>1121</v>
      </c>
      <c r="I1119" s="335"/>
      <c r="J1119" s="337">
        <v>753</v>
      </c>
      <c r="K1119" s="335" t="s">
        <v>332</v>
      </c>
      <c r="L1119" s="338"/>
      <c r="N1119" s="210" t="s">
        <v>2196</v>
      </c>
      <c r="O1119" s="210"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89" t="s">
        <v>2197</v>
      </c>
      <c r="Q1119" s="289" t="s">
        <v>310</v>
      </c>
      <c r="R1119" s="289" t="str">
        <f t="shared" si="96"/>
        <v xml:space="preserve">Electricity: Solar PV </v>
      </c>
      <c r="S1119" s="289" t="str">
        <f t="shared" si="95"/>
        <v>//**Electricity: Solar PV : **</v>
      </c>
      <c r="T1119" s="276" t="str">
        <f t="shared" si="93"/>
        <v/>
      </c>
    </row>
    <row r="1120" spans="1:22" x14ac:dyDescent="0.35">
      <c r="A1120" s="276" t="s">
        <v>2198</v>
      </c>
      <c r="C1120" s="334" t="s">
        <v>1086</v>
      </c>
      <c r="D1120" s="334" t="s">
        <v>1181</v>
      </c>
      <c r="E1120" s="334" t="s">
        <v>1194</v>
      </c>
      <c r="F1120" s="336" t="s">
        <v>598</v>
      </c>
      <c r="G1120" s="339"/>
      <c r="H1120" s="336" t="s">
        <v>1123</v>
      </c>
      <c r="I1120" s="335"/>
      <c r="J1120" s="337">
        <v>754</v>
      </c>
      <c r="K1120" s="335" t="s">
        <v>332</v>
      </c>
      <c r="L1120" s="338"/>
      <c r="N1120" s="210" t="s">
        <v>2196</v>
      </c>
      <c r="O1120" s="210"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89" t="s">
        <v>2197</v>
      </c>
      <c r="Q1120" s="289" t="s">
        <v>310</v>
      </c>
      <c r="R1120" s="289" t="str">
        <f t="shared" si="96"/>
        <v xml:space="preserve">Electricity: Solar Thermal </v>
      </c>
      <c r="S1120" s="289" t="str">
        <f t="shared" si="95"/>
        <v>//**Electricity: Solar Thermal : **</v>
      </c>
      <c r="T1120" s="276" t="str">
        <f t="shared" si="93"/>
        <v/>
      </c>
    </row>
    <row r="1121" spans="1:21" x14ac:dyDescent="0.35">
      <c r="A1121" s="276" t="s">
        <v>2198</v>
      </c>
      <c r="C1121" s="334" t="s">
        <v>1086</v>
      </c>
      <c r="D1121" s="334" t="s">
        <v>1181</v>
      </c>
      <c r="E1121" s="334" t="s">
        <v>1194</v>
      </c>
      <c r="F1121" s="336" t="s">
        <v>600</v>
      </c>
      <c r="G1121" s="339"/>
      <c r="H1121" s="336" t="s">
        <v>1125</v>
      </c>
      <c r="I1121" s="335"/>
      <c r="J1121" s="337">
        <v>124</v>
      </c>
      <c r="K1121" s="335" t="s">
        <v>310</v>
      </c>
      <c r="L1121" s="338"/>
      <c r="N1121" s="210" t="s">
        <v>2196</v>
      </c>
      <c r="O1121" s="210"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89" t="s">
        <v>2197</v>
      </c>
      <c r="Q1121" s="289" t="s">
        <v>310</v>
      </c>
      <c r="R1121" s="289" t="str">
        <f t="shared" si="96"/>
        <v xml:space="preserve">Electricity: Biomass </v>
      </c>
      <c r="S1121" s="289" t="str">
        <f t="shared" si="95"/>
        <v>//**Electricity: Biomass : **</v>
      </c>
      <c r="T1121" s="276" t="str">
        <f t="shared" si="93"/>
        <v>//**Electricity: Biomass : **</v>
      </c>
    </row>
    <row r="1122" spans="1:21" x14ac:dyDescent="0.35">
      <c r="A1122" s="276" t="s">
        <v>2198</v>
      </c>
      <c r="C1122" s="334" t="s">
        <v>1086</v>
      </c>
      <c r="D1122" s="334" t="s">
        <v>1181</v>
      </c>
      <c r="E1122" s="334" t="s">
        <v>1194</v>
      </c>
      <c r="F1122" s="336" t="s">
        <v>606</v>
      </c>
      <c r="G1122" s="339"/>
      <c r="H1122" s="336" t="s">
        <v>1127</v>
      </c>
      <c r="I1122" s="335"/>
      <c r="J1122" s="337">
        <v>193</v>
      </c>
      <c r="K1122" s="335" t="s">
        <v>310</v>
      </c>
      <c r="L1122" s="338"/>
      <c r="N1122" s="210" t="s">
        <v>2196</v>
      </c>
      <c r="O1122" s="210"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89" t="s">
        <v>2197</v>
      </c>
      <c r="Q1122" s="289" t="s">
        <v>310</v>
      </c>
      <c r="R1122" s="289" t="str">
        <f t="shared" si="96"/>
        <v xml:space="preserve">Electricity: Natural Gas Peaker </v>
      </c>
      <c r="S1122" s="289" t="str">
        <f t="shared" si="95"/>
        <v>//**Electricity: Natural Gas Peaker : **</v>
      </c>
      <c r="T1122" s="276" t="str">
        <f t="shared" si="93"/>
        <v>//**Electricity: Natural Gas Peaker : **</v>
      </c>
    </row>
    <row r="1123" spans="1:21" x14ac:dyDescent="0.35">
      <c r="A1123" s="276" t="s">
        <v>2198</v>
      </c>
      <c r="C1123" s="334" t="s">
        <v>1086</v>
      </c>
      <c r="D1123" s="334" t="s">
        <v>1181</v>
      </c>
      <c r="E1123" s="334" t="s">
        <v>1194</v>
      </c>
      <c r="F1123" s="336" t="s">
        <v>608</v>
      </c>
      <c r="G1123" s="339"/>
      <c r="H1123" s="336" t="s">
        <v>1129</v>
      </c>
      <c r="I1123" s="335"/>
      <c r="J1123" s="337">
        <v>181</v>
      </c>
      <c r="K1123" s="335" t="s">
        <v>310</v>
      </c>
      <c r="L1123" s="338"/>
      <c r="N1123" s="210" t="s">
        <v>2196</v>
      </c>
      <c r="O1123" s="210"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89" t="s">
        <v>2197</v>
      </c>
      <c r="Q1123" s="289" t="s">
        <v>310</v>
      </c>
      <c r="R1123" s="289" t="str">
        <f t="shared" si="96"/>
        <v xml:space="preserve">Electricity: Lignite </v>
      </c>
      <c r="S1123" s="289" t="str">
        <f t="shared" si="95"/>
        <v>//**Electricity: Lignite : **</v>
      </c>
      <c r="T1123" s="276" t="str">
        <f t="shared" si="93"/>
        <v>//**Electricity: Lignite : **</v>
      </c>
    </row>
    <row r="1124" spans="1:21" x14ac:dyDescent="0.35">
      <c r="A1124" s="276" t="s">
        <v>2198</v>
      </c>
      <c r="C1124" s="334" t="s">
        <v>1086</v>
      </c>
      <c r="D1124" s="334" t="s">
        <v>1181</v>
      </c>
      <c r="E1124" s="334" t="s">
        <v>1194</v>
      </c>
      <c r="F1124" s="336" t="s">
        <v>611</v>
      </c>
      <c r="G1124" s="339"/>
      <c r="H1124" s="336" t="s">
        <v>1131</v>
      </c>
      <c r="I1124" s="335"/>
      <c r="J1124" s="337">
        <v>755</v>
      </c>
      <c r="K1124" s="335" t="s">
        <v>332</v>
      </c>
      <c r="L1124" s="338"/>
      <c r="N1124" s="210" t="s">
        <v>2196</v>
      </c>
      <c r="O1124" s="210"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89" t="s">
        <v>2197</v>
      </c>
      <c r="Q1124" s="289" t="s">
        <v>310</v>
      </c>
      <c r="R1124" s="289" t="str">
        <f t="shared" si="96"/>
        <v xml:space="preserve">Electricity: Offshore Wind </v>
      </c>
      <c r="S1124" s="289" t="str">
        <f t="shared" si="95"/>
        <v>//**Electricity: Offshore Wind : **</v>
      </c>
      <c r="T1124" s="276" t="str">
        <f t="shared" si="93"/>
        <v/>
      </c>
    </row>
    <row r="1125" spans="1:21" s="292" customFormat="1" ht="409.5" x14ac:dyDescent="0.35">
      <c r="A1125" s="292" t="s">
        <v>2195</v>
      </c>
      <c r="B1125" s="278"/>
      <c r="C1125" s="292" t="s">
        <v>1086</v>
      </c>
      <c r="D1125" s="292" t="s">
        <v>1181</v>
      </c>
      <c r="E1125" s="292" t="s">
        <v>1202</v>
      </c>
      <c r="M1125" s="278"/>
      <c r="N1125" s="294" t="s">
        <v>2196</v>
      </c>
      <c r="O1125" s="294"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2" t="s">
        <v>2197</v>
      </c>
      <c r="Q1125" s="292" t="s">
        <v>310</v>
      </c>
      <c r="S1125" s="292" t="str">
        <f t="shared" si="95"/>
        <v/>
      </c>
      <c r="T1125" s="292" t="str">
        <f t="shared" si="93"/>
        <v/>
      </c>
      <c r="U1125" s="304"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6" t="s">
        <v>2198</v>
      </c>
      <c r="C1126" s="182" t="s">
        <v>1086</v>
      </c>
      <c r="D1126" s="190" t="s">
        <v>1181</v>
      </c>
      <c r="E1126" s="182" t="s">
        <v>1202</v>
      </c>
      <c r="F1126" s="182" t="s">
        <v>2112</v>
      </c>
      <c r="G1126" s="185"/>
      <c r="H1126" s="192" t="s">
        <v>2111</v>
      </c>
      <c r="I1126" s="185"/>
      <c r="J1126" s="43">
        <v>1487</v>
      </c>
      <c r="K1126" s="185" t="s">
        <v>310</v>
      </c>
      <c r="L1126" s="185" t="s">
        <v>2226</v>
      </c>
      <c r="N1126" s="210" t="s">
        <v>2196</v>
      </c>
      <c r="O1126" s="210"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89" t="s">
        <v>2197</v>
      </c>
      <c r="Q1126" s="289" t="s">
        <v>310</v>
      </c>
      <c r="R1126" s="289" t="str">
        <f t="shared" ref="R1126" si="97">H1126&amp;" "&amp;I1126</f>
        <v xml:space="preserve">Industry: Agriculture and Forestry </v>
      </c>
      <c r="S1126" s="289" t="str">
        <f t="shared" si="95"/>
        <v>//**Industry: Agriculture and Forestry : **</v>
      </c>
      <c r="T1126" s="276"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6" t="s">
        <v>2198</v>
      </c>
      <c r="C1127" s="190" t="s">
        <v>1086</v>
      </c>
      <c r="D1127" s="190" t="s">
        <v>1181</v>
      </c>
      <c r="E1127" s="190" t="s">
        <v>1202</v>
      </c>
      <c r="F1127" s="182" t="s">
        <v>2110</v>
      </c>
      <c r="G1127" s="185"/>
      <c r="H1127" s="192" t="s">
        <v>2109</v>
      </c>
      <c r="I1127" s="185"/>
      <c r="J1127" s="43">
        <v>1488</v>
      </c>
      <c r="K1127" s="185" t="s">
        <v>310</v>
      </c>
      <c r="L1127" s="200" t="s">
        <v>2226</v>
      </c>
      <c r="N1127" s="210" t="s">
        <v>2196</v>
      </c>
      <c r="O1127" s="210"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89" t="s">
        <v>2197</v>
      </c>
      <c r="Q1127" s="289" t="s">
        <v>310</v>
      </c>
      <c r="R1127" s="289" t="str">
        <f t="shared" ref="R1127:R1150" si="98">H1127&amp;" "&amp;I1127</f>
        <v xml:space="preserve">Industry: Coal Mining </v>
      </c>
      <c r="S1127" s="289" t="str">
        <f t="shared" ref="S1127:S1150" si="99">IF(R1127="","","//**"&amp;R1127&amp;": **")</f>
        <v>//**Industry: Coal Mining : **</v>
      </c>
      <c r="T1127" s="276"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6" t="s">
        <v>2198</v>
      </c>
      <c r="C1128" s="190" t="s">
        <v>1086</v>
      </c>
      <c r="D1128" s="190" t="s">
        <v>1181</v>
      </c>
      <c r="E1128" s="190" t="s">
        <v>1202</v>
      </c>
      <c r="F1128" s="182" t="s">
        <v>2108</v>
      </c>
      <c r="G1128" s="185"/>
      <c r="H1128" s="192" t="s">
        <v>2107</v>
      </c>
      <c r="I1128" s="185"/>
      <c r="J1128" s="43">
        <v>1489</v>
      </c>
      <c r="K1128" s="185" t="s">
        <v>310</v>
      </c>
      <c r="L1128" s="200" t="s">
        <v>2226</v>
      </c>
      <c r="N1128" s="210" t="s">
        <v>2196</v>
      </c>
      <c r="O1128" s="210"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89" t="s">
        <v>2197</v>
      </c>
      <c r="Q1128" s="289" t="s">
        <v>310</v>
      </c>
      <c r="R1128" s="289" t="str">
        <f t="shared" si="98"/>
        <v xml:space="preserve">Industry: Oil and Gas Extraction </v>
      </c>
      <c r="S1128" s="289" t="str">
        <f t="shared" si="99"/>
        <v>//**Industry: Oil and Gas Extraction : **</v>
      </c>
      <c r="T1128" s="276"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6" t="s">
        <v>2198</v>
      </c>
      <c r="C1129" s="190" t="s">
        <v>1086</v>
      </c>
      <c r="D1129" s="190" t="s">
        <v>1181</v>
      </c>
      <c r="E1129" s="190" t="s">
        <v>1202</v>
      </c>
      <c r="F1129" s="182" t="s">
        <v>2106</v>
      </c>
      <c r="G1129" s="185"/>
      <c r="H1129" s="192" t="s">
        <v>2105</v>
      </c>
      <c r="I1129" s="185"/>
      <c r="J1129" s="43">
        <v>1490</v>
      </c>
      <c r="K1129" s="185" t="s">
        <v>310</v>
      </c>
      <c r="L1129" s="200" t="s">
        <v>2226</v>
      </c>
      <c r="N1129" s="210" t="s">
        <v>2196</v>
      </c>
      <c r="O1129" s="210"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89" t="s">
        <v>2197</v>
      </c>
      <c r="Q1129" s="289" t="s">
        <v>310</v>
      </c>
      <c r="R1129" s="289" t="str">
        <f t="shared" si="98"/>
        <v xml:space="preserve">Industry: Other Mining and Quarrying </v>
      </c>
      <c r="S1129" s="289" t="str">
        <f t="shared" si="99"/>
        <v>//**Industry: Other Mining and Quarrying : **</v>
      </c>
      <c r="T1129" s="276"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6" t="s">
        <v>2198</v>
      </c>
      <c r="C1130" s="190" t="s">
        <v>1086</v>
      </c>
      <c r="D1130" s="190" t="s">
        <v>1181</v>
      </c>
      <c r="E1130" s="190" t="s">
        <v>1202</v>
      </c>
      <c r="F1130" s="182" t="s">
        <v>2104</v>
      </c>
      <c r="G1130" s="185"/>
      <c r="H1130" s="192" t="s">
        <v>2103</v>
      </c>
      <c r="I1130" s="185"/>
      <c r="J1130" s="43">
        <v>1491</v>
      </c>
      <c r="K1130" s="185" t="s">
        <v>310</v>
      </c>
      <c r="L1130" s="200" t="s">
        <v>2226</v>
      </c>
      <c r="N1130" s="210" t="s">
        <v>2196</v>
      </c>
      <c r="O1130" s="210"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89" t="s">
        <v>2197</v>
      </c>
      <c r="Q1130" s="289" t="s">
        <v>310</v>
      </c>
      <c r="R1130" s="289" t="str">
        <f t="shared" si="98"/>
        <v xml:space="preserve">Industry: Food Beverage and Tobacco </v>
      </c>
      <c r="S1130" s="289" t="str">
        <f t="shared" si="99"/>
        <v>//**Industry: Food Beverage and Tobacco : **</v>
      </c>
      <c r="T1130" s="276"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6" t="s">
        <v>2198</v>
      </c>
      <c r="C1131" s="190" t="s">
        <v>1086</v>
      </c>
      <c r="D1131" s="190" t="s">
        <v>1181</v>
      </c>
      <c r="E1131" s="190" t="s">
        <v>1202</v>
      </c>
      <c r="F1131" s="182" t="s">
        <v>2102</v>
      </c>
      <c r="G1131" s="185"/>
      <c r="H1131" s="192" t="s">
        <v>2101</v>
      </c>
      <c r="I1131" s="185"/>
      <c r="J1131" s="43">
        <v>1492</v>
      </c>
      <c r="K1131" s="185" t="s">
        <v>310</v>
      </c>
      <c r="L1131" s="200" t="s">
        <v>2226</v>
      </c>
      <c r="N1131" s="210" t="s">
        <v>2196</v>
      </c>
      <c r="O1131" s="210"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89" t="s">
        <v>2197</v>
      </c>
      <c r="Q1131" s="289" t="s">
        <v>310</v>
      </c>
      <c r="R1131" s="289" t="str">
        <f t="shared" si="98"/>
        <v xml:space="preserve">Industry: Textiles Apparel and Leather </v>
      </c>
      <c r="S1131" s="289" t="str">
        <f t="shared" si="99"/>
        <v>//**Industry: Textiles Apparel and Leather : **</v>
      </c>
      <c r="T1131" s="276"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6" t="s">
        <v>2198</v>
      </c>
      <c r="C1132" s="190" t="s">
        <v>1086</v>
      </c>
      <c r="D1132" s="190" t="s">
        <v>1181</v>
      </c>
      <c r="E1132" s="190" t="s">
        <v>1202</v>
      </c>
      <c r="F1132" s="182" t="s">
        <v>2100</v>
      </c>
      <c r="G1132" s="185"/>
      <c r="H1132" s="192" t="s">
        <v>2099</v>
      </c>
      <c r="I1132" s="185"/>
      <c r="J1132" s="43">
        <v>1493</v>
      </c>
      <c r="K1132" s="185" t="s">
        <v>310</v>
      </c>
      <c r="L1132" s="200" t="s">
        <v>2226</v>
      </c>
      <c r="N1132" s="210" t="s">
        <v>2196</v>
      </c>
      <c r="O1132" s="210"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89" t="s">
        <v>2197</v>
      </c>
      <c r="Q1132" s="289" t="s">
        <v>310</v>
      </c>
      <c r="R1132" s="289" t="str">
        <f t="shared" si="98"/>
        <v xml:space="preserve">Industry: Wood Products </v>
      </c>
      <c r="S1132" s="289" t="str">
        <f t="shared" si="99"/>
        <v>//**Industry: Wood Products : **</v>
      </c>
      <c r="T1132" s="276"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6" t="s">
        <v>2198</v>
      </c>
      <c r="C1133" s="190" t="s">
        <v>1086</v>
      </c>
      <c r="D1133" s="190" t="s">
        <v>1181</v>
      </c>
      <c r="E1133" s="190" t="s">
        <v>1202</v>
      </c>
      <c r="F1133" s="182" t="s">
        <v>2098</v>
      </c>
      <c r="G1133" s="185"/>
      <c r="H1133" s="192" t="s">
        <v>2097</v>
      </c>
      <c r="I1133" s="185"/>
      <c r="J1133" s="43">
        <v>1494</v>
      </c>
      <c r="K1133" s="185" t="s">
        <v>310</v>
      </c>
      <c r="L1133" s="200" t="s">
        <v>2226</v>
      </c>
      <c r="N1133" s="210" t="s">
        <v>2196</v>
      </c>
      <c r="O1133" s="210"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89" t="s">
        <v>2197</v>
      </c>
      <c r="Q1133" s="289" t="s">
        <v>310</v>
      </c>
      <c r="R1133" s="289" t="str">
        <f t="shared" si="98"/>
        <v xml:space="preserve">Industry: Pulp Paper and Printing </v>
      </c>
      <c r="S1133" s="289" t="str">
        <f t="shared" si="99"/>
        <v>//**Industry: Pulp Paper and Printing : **</v>
      </c>
      <c r="T1133" s="276"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6" t="s">
        <v>2198</v>
      </c>
      <c r="C1134" s="190" t="s">
        <v>1086</v>
      </c>
      <c r="D1134" s="190" t="s">
        <v>1181</v>
      </c>
      <c r="E1134" s="190" t="s">
        <v>1202</v>
      </c>
      <c r="F1134" s="182" t="s">
        <v>2096</v>
      </c>
      <c r="G1134" s="185"/>
      <c r="H1134" s="192" t="s">
        <v>2095</v>
      </c>
      <c r="I1134" s="185"/>
      <c r="J1134" s="43">
        <v>1495</v>
      </c>
      <c r="K1134" s="185" t="s">
        <v>310</v>
      </c>
      <c r="L1134" s="200" t="s">
        <v>2226</v>
      </c>
      <c r="N1134" s="210" t="s">
        <v>2196</v>
      </c>
      <c r="O1134" s="210"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89" t="s">
        <v>2197</v>
      </c>
      <c r="Q1134" s="289" t="s">
        <v>310</v>
      </c>
      <c r="R1134" s="289" t="str">
        <f t="shared" si="98"/>
        <v xml:space="preserve">Industry: Refined Petroleum and Coke </v>
      </c>
      <c r="S1134" s="289" t="str">
        <f t="shared" si="99"/>
        <v>//**Industry: Refined Petroleum and Coke : **</v>
      </c>
      <c r="T1134" s="276"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6" t="s">
        <v>2198</v>
      </c>
      <c r="C1135" s="190" t="s">
        <v>1086</v>
      </c>
      <c r="D1135" s="190" t="s">
        <v>1181</v>
      </c>
      <c r="E1135" s="190" t="s">
        <v>1202</v>
      </c>
      <c r="F1135" s="182" t="s">
        <v>2094</v>
      </c>
      <c r="G1135" s="185"/>
      <c r="H1135" s="192" t="s">
        <v>1141</v>
      </c>
      <c r="I1135" s="185"/>
      <c r="J1135" s="43">
        <v>1496</v>
      </c>
      <c r="K1135" s="185" t="s">
        <v>310</v>
      </c>
      <c r="L1135" s="200" t="s">
        <v>2226</v>
      </c>
      <c r="N1135" s="210" t="s">
        <v>2196</v>
      </c>
      <c r="O1135" s="210"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89" t="s">
        <v>2197</v>
      </c>
      <c r="Q1135" s="289" t="s">
        <v>310</v>
      </c>
      <c r="R1135" s="289" t="str">
        <f t="shared" si="98"/>
        <v xml:space="preserve">Industry: Chemicals </v>
      </c>
      <c r="S1135" s="289" t="str">
        <f t="shared" si="99"/>
        <v>//**Industry: Chemicals : **</v>
      </c>
      <c r="T1135" s="276"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6" t="s">
        <v>2198</v>
      </c>
      <c r="C1136" s="190" t="s">
        <v>1086</v>
      </c>
      <c r="D1136" s="190" t="s">
        <v>1181</v>
      </c>
      <c r="E1136" s="190" t="s">
        <v>1202</v>
      </c>
      <c r="F1136" s="182" t="s">
        <v>2093</v>
      </c>
      <c r="G1136" s="185"/>
      <c r="H1136" s="192" t="s">
        <v>2092</v>
      </c>
      <c r="I1136" s="185"/>
      <c r="J1136" s="43">
        <v>1497</v>
      </c>
      <c r="K1136" s="185" t="s">
        <v>310</v>
      </c>
      <c r="L1136" s="200" t="s">
        <v>2226</v>
      </c>
      <c r="N1136" s="210" t="s">
        <v>2196</v>
      </c>
      <c r="O1136" s="210"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89" t="s">
        <v>2197</v>
      </c>
      <c r="Q1136" s="289" t="s">
        <v>310</v>
      </c>
      <c r="R1136" s="289" t="str">
        <f t="shared" si="98"/>
        <v xml:space="preserve">Industry: Rubber and Plastic Products </v>
      </c>
      <c r="S1136" s="289" t="str">
        <f t="shared" si="99"/>
        <v>//**Industry: Rubber and Plastic Products : **</v>
      </c>
      <c r="T1136" s="276"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6" t="s">
        <v>2198</v>
      </c>
      <c r="C1137" s="190" t="s">
        <v>1086</v>
      </c>
      <c r="D1137" s="190" t="s">
        <v>1181</v>
      </c>
      <c r="E1137" s="190" t="s">
        <v>1202</v>
      </c>
      <c r="F1137" s="182" t="s">
        <v>2091</v>
      </c>
      <c r="G1137" s="185"/>
      <c r="H1137" s="192" t="s">
        <v>2090</v>
      </c>
      <c r="I1137" s="185"/>
      <c r="J1137" s="43">
        <v>1498</v>
      </c>
      <c r="K1137" s="185" t="s">
        <v>310</v>
      </c>
      <c r="L1137" s="200" t="s">
        <v>2226</v>
      </c>
      <c r="N1137" s="210" t="s">
        <v>2196</v>
      </c>
      <c r="O1137" s="210"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89" t="s">
        <v>2197</v>
      </c>
      <c r="Q1137" s="289" t="s">
        <v>310</v>
      </c>
      <c r="R1137" s="289" t="str">
        <f t="shared" si="98"/>
        <v xml:space="preserve">Industry: Glass and Glass Products </v>
      </c>
      <c r="S1137" s="289" t="str">
        <f t="shared" si="99"/>
        <v>//**Industry: Glass and Glass Products : **</v>
      </c>
      <c r="T1137" s="276"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6" t="s">
        <v>2198</v>
      </c>
      <c r="C1138" s="190" t="s">
        <v>1086</v>
      </c>
      <c r="D1138" s="190" t="s">
        <v>1181</v>
      </c>
      <c r="E1138" s="190" t="s">
        <v>1202</v>
      </c>
      <c r="F1138" s="182" t="s">
        <v>2089</v>
      </c>
      <c r="G1138" s="185"/>
      <c r="H1138" s="192" t="s">
        <v>2088</v>
      </c>
      <c r="I1138" s="185"/>
      <c r="J1138" s="43">
        <v>1499</v>
      </c>
      <c r="K1138" s="185" t="s">
        <v>310</v>
      </c>
      <c r="L1138" s="200" t="s">
        <v>2226</v>
      </c>
      <c r="N1138" s="210" t="s">
        <v>2196</v>
      </c>
      <c r="O1138" s="210"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89" t="s">
        <v>2197</v>
      </c>
      <c r="Q1138" s="289" t="s">
        <v>310</v>
      </c>
      <c r="R1138" s="289" t="str">
        <f t="shared" si="98"/>
        <v xml:space="preserve">Industry: Cement and Other Nonmetallic Minerals </v>
      </c>
      <c r="S1138" s="289" t="str">
        <f t="shared" si="99"/>
        <v>//**Industry: Cement and Other Nonmetallic Minerals : **</v>
      </c>
      <c r="T1138" s="276"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6" t="s">
        <v>2198</v>
      </c>
      <c r="C1139" s="190" t="s">
        <v>1086</v>
      </c>
      <c r="D1139" s="190" t="s">
        <v>1181</v>
      </c>
      <c r="E1139" s="190" t="s">
        <v>1202</v>
      </c>
      <c r="F1139" s="182" t="s">
        <v>2087</v>
      </c>
      <c r="G1139" s="185"/>
      <c r="H1139" s="192" t="s">
        <v>1139</v>
      </c>
      <c r="I1139" s="185"/>
      <c r="J1139" s="43">
        <v>1500</v>
      </c>
      <c r="K1139" s="185" t="s">
        <v>310</v>
      </c>
      <c r="L1139" s="200" t="s">
        <v>2226</v>
      </c>
      <c r="N1139" s="210" t="s">
        <v>2196</v>
      </c>
      <c r="O1139" s="210"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89" t="s">
        <v>2197</v>
      </c>
      <c r="Q1139" s="289" t="s">
        <v>310</v>
      </c>
      <c r="R1139" s="289" t="str">
        <f t="shared" si="98"/>
        <v xml:space="preserve">Industry: Iron and Steel </v>
      </c>
      <c r="S1139" s="289" t="str">
        <f t="shared" si="99"/>
        <v>//**Industry: Iron and Steel : **</v>
      </c>
      <c r="T1139" s="276"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6" t="s">
        <v>2198</v>
      </c>
      <c r="C1140" s="190" t="s">
        <v>1086</v>
      </c>
      <c r="D1140" s="190" t="s">
        <v>1181</v>
      </c>
      <c r="E1140" s="190" t="s">
        <v>1202</v>
      </c>
      <c r="F1140" s="182" t="s">
        <v>2086</v>
      </c>
      <c r="G1140" s="185"/>
      <c r="H1140" s="192" t="s">
        <v>2085</v>
      </c>
      <c r="I1140" s="185"/>
      <c r="J1140" s="43">
        <v>1501</v>
      </c>
      <c r="K1140" s="185" t="s">
        <v>310</v>
      </c>
      <c r="L1140" s="200" t="s">
        <v>2226</v>
      </c>
      <c r="N1140" s="210" t="s">
        <v>2196</v>
      </c>
      <c r="O1140" s="210"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89" t="s">
        <v>2197</v>
      </c>
      <c r="Q1140" s="289" t="s">
        <v>310</v>
      </c>
      <c r="R1140" s="289" t="str">
        <f t="shared" si="98"/>
        <v xml:space="preserve">Industry: Other Metals </v>
      </c>
      <c r="S1140" s="289" t="str">
        <f t="shared" si="99"/>
        <v>//**Industry: Other Metals : **</v>
      </c>
      <c r="T1140" s="276"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6" t="s">
        <v>2198</v>
      </c>
      <c r="C1141" s="190" t="s">
        <v>1086</v>
      </c>
      <c r="D1141" s="190" t="s">
        <v>1181</v>
      </c>
      <c r="E1141" s="190" t="s">
        <v>1202</v>
      </c>
      <c r="F1141" s="182" t="s">
        <v>2084</v>
      </c>
      <c r="G1141" s="185"/>
      <c r="H1141" s="192" t="s">
        <v>2083</v>
      </c>
      <c r="I1141" s="185"/>
      <c r="J1141" s="43">
        <v>1502</v>
      </c>
      <c r="K1141" s="185" t="s">
        <v>310</v>
      </c>
      <c r="L1141" s="200" t="s">
        <v>2226</v>
      </c>
      <c r="N1141" s="210" t="s">
        <v>2196</v>
      </c>
      <c r="O1141" s="210"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89" t="s">
        <v>2197</v>
      </c>
      <c r="Q1141" s="289" t="s">
        <v>310</v>
      </c>
      <c r="R1141" s="289" t="str">
        <f t="shared" si="98"/>
        <v xml:space="preserve">Industry: Metal Products Except Machinery and Vehicles </v>
      </c>
      <c r="S1141" s="289" t="str">
        <f t="shared" si="99"/>
        <v>//**Industry: Metal Products Except Machinery and Vehicles : **</v>
      </c>
      <c r="T1141" s="276"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6" t="s">
        <v>2198</v>
      </c>
      <c r="C1142" s="190" t="s">
        <v>1086</v>
      </c>
      <c r="D1142" s="190" t="s">
        <v>1181</v>
      </c>
      <c r="E1142" s="190" t="s">
        <v>1202</v>
      </c>
      <c r="F1142" s="182" t="s">
        <v>2082</v>
      </c>
      <c r="G1142" s="185"/>
      <c r="H1142" s="192" t="s">
        <v>2081</v>
      </c>
      <c r="I1142" s="185"/>
      <c r="J1142" s="43">
        <v>1503</v>
      </c>
      <c r="K1142" s="185" t="s">
        <v>310</v>
      </c>
      <c r="L1142" s="200" t="s">
        <v>2226</v>
      </c>
      <c r="N1142" s="210" t="s">
        <v>2196</v>
      </c>
      <c r="O1142" s="210"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89" t="s">
        <v>2197</v>
      </c>
      <c r="Q1142" s="289" t="s">
        <v>310</v>
      </c>
      <c r="R1142" s="289" t="str">
        <f t="shared" si="98"/>
        <v xml:space="preserve">Industry: Computers and Electronics </v>
      </c>
      <c r="S1142" s="289" t="str">
        <f t="shared" si="99"/>
        <v>//**Industry: Computers and Electronics : **</v>
      </c>
      <c r="T1142" s="276"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6" t="s">
        <v>2198</v>
      </c>
      <c r="C1143" s="190" t="s">
        <v>1086</v>
      </c>
      <c r="D1143" s="190" t="s">
        <v>1181</v>
      </c>
      <c r="E1143" s="190" t="s">
        <v>1202</v>
      </c>
      <c r="F1143" s="182" t="s">
        <v>2080</v>
      </c>
      <c r="G1143" s="185"/>
      <c r="H1143" s="192" t="s">
        <v>2079</v>
      </c>
      <c r="I1143" s="185"/>
      <c r="J1143" s="43">
        <v>1504</v>
      </c>
      <c r="K1143" s="185" t="s">
        <v>310</v>
      </c>
      <c r="L1143" s="200" t="s">
        <v>2226</v>
      </c>
      <c r="N1143" s="210" t="s">
        <v>2196</v>
      </c>
      <c r="O1143" s="210"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89" t="s">
        <v>2197</v>
      </c>
      <c r="Q1143" s="289" t="s">
        <v>310</v>
      </c>
      <c r="R1143" s="289" t="str">
        <f t="shared" si="98"/>
        <v xml:space="preserve">Industry: Appliances and Electrical Equipment </v>
      </c>
      <c r="S1143" s="289" t="str">
        <f t="shared" si="99"/>
        <v>//**Industry: Appliances and Electrical Equipment : **</v>
      </c>
      <c r="T1143" s="276"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6" t="s">
        <v>2198</v>
      </c>
      <c r="C1144" s="190" t="s">
        <v>1086</v>
      </c>
      <c r="D1144" s="190" t="s">
        <v>1181</v>
      </c>
      <c r="E1144" s="190" t="s">
        <v>1202</v>
      </c>
      <c r="F1144" s="182" t="s">
        <v>2078</v>
      </c>
      <c r="G1144" s="185"/>
      <c r="H1144" s="192" t="s">
        <v>2077</v>
      </c>
      <c r="I1144" s="185"/>
      <c r="J1144" s="43">
        <v>1505</v>
      </c>
      <c r="K1144" s="185" t="s">
        <v>310</v>
      </c>
      <c r="L1144" s="200" t="s">
        <v>2226</v>
      </c>
      <c r="N1144" s="210" t="s">
        <v>2196</v>
      </c>
      <c r="O1144" s="210"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89" t="s">
        <v>2197</v>
      </c>
      <c r="Q1144" s="289" t="s">
        <v>310</v>
      </c>
      <c r="R1144" s="289" t="str">
        <f t="shared" si="98"/>
        <v xml:space="preserve">Industry: Other Machinery </v>
      </c>
      <c r="S1144" s="289" t="str">
        <f t="shared" si="99"/>
        <v>//**Industry: Other Machinery : **</v>
      </c>
      <c r="T1144" s="276"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6" t="s">
        <v>2198</v>
      </c>
      <c r="C1145" s="190" t="s">
        <v>1086</v>
      </c>
      <c r="D1145" s="190" t="s">
        <v>1181</v>
      </c>
      <c r="E1145" s="190" t="s">
        <v>1202</v>
      </c>
      <c r="F1145" s="182" t="s">
        <v>2076</v>
      </c>
      <c r="G1145" s="185"/>
      <c r="H1145" s="192" t="s">
        <v>2075</v>
      </c>
      <c r="I1145" s="185"/>
      <c r="J1145" s="43">
        <v>1506</v>
      </c>
      <c r="K1145" s="185" t="s">
        <v>310</v>
      </c>
      <c r="L1145" s="200" t="s">
        <v>2226</v>
      </c>
      <c r="N1145" s="210" t="s">
        <v>2196</v>
      </c>
      <c r="O1145" s="210"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89" t="s">
        <v>2197</v>
      </c>
      <c r="Q1145" s="289" t="s">
        <v>310</v>
      </c>
      <c r="R1145" s="289" t="str">
        <f t="shared" si="98"/>
        <v xml:space="preserve">Industry: Road Vehicles </v>
      </c>
      <c r="S1145" s="289" t="str">
        <f t="shared" si="99"/>
        <v>//**Industry: Road Vehicles : **</v>
      </c>
      <c r="T1145" s="276"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6" t="s">
        <v>2198</v>
      </c>
      <c r="C1146" s="190" t="s">
        <v>1086</v>
      </c>
      <c r="D1146" s="190" t="s">
        <v>1181</v>
      </c>
      <c r="E1146" s="190" t="s">
        <v>1202</v>
      </c>
      <c r="F1146" s="182" t="s">
        <v>2074</v>
      </c>
      <c r="G1146" s="185"/>
      <c r="H1146" s="192" t="s">
        <v>2073</v>
      </c>
      <c r="I1146" s="185"/>
      <c r="J1146" s="43">
        <v>1507</v>
      </c>
      <c r="K1146" s="185" t="s">
        <v>310</v>
      </c>
      <c r="L1146" s="200" t="s">
        <v>2226</v>
      </c>
      <c r="N1146" s="210" t="s">
        <v>2196</v>
      </c>
      <c r="O1146" s="210"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89" t="s">
        <v>2197</v>
      </c>
      <c r="Q1146" s="289" t="s">
        <v>310</v>
      </c>
      <c r="R1146" s="289" t="str">
        <f t="shared" si="98"/>
        <v xml:space="preserve">Industry: Nonroad Vehicles </v>
      </c>
      <c r="S1146" s="289" t="str">
        <f t="shared" si="99"/>
        <v>//**Industry: Nonroad Vehicles : **</v>
      </c>
      <c r="T1146" s="276"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6" t="s">
        <v>2198</v>
      </c>
      <c r="C1147" s="190" t="s">
        <v>1086</v>
      </c>
      <c r="D1147" s="190" t="s">
        <v>1181</v>
      </c>
      <c r="E1147" s="190" t="s">
        <v>1202</v>
      </c>
      <c r="F1147" s="182" t="s">
        <v>2072</v>
      </c>
      <c r="G1147" s="185"/>
      <c r="H1147" s="192" t="s">
        <v>2071</v>
      </c>
      <c r="I1147" s="185"/>
      <c r="J1147" s="43">
        <v>1508</v>
      </c>
      <c r="K1147" s="185" t="s">
        <v>310</v>
      </c>
      <c r="L1147" s="200" t="s">
        <v>2226</v>
      </c>
      <c r="N1147" s="210" t="s">
        <v>2196</v>
      </c>
      <c r="O1147" s="210"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89" t="s">
        <v>2197</v>
      </c>
      <c r="Q1147" s="289" t="s">
        <v>310</v>
      </c>
      <c r="R1147" s="289" t="str">
        <f t="shared" si="98"/>
        <v xml:space="preserve">Industry: Other Manufacturing </v>
      </c>
      <c r="S1147" s="289" t="str">
        <f t="shared" si="99"/>
        <v>//**Industry: Other Manufacturing : **</v>
      </c>
      <c r="T1147" s="276"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6" t="s">
        <v>2198</v>
      </c>
      <c r="C1148" s="190" t="s">
        <v>1086</v>
      </c>
      <c r="D1148" s="190" t="s">
        <v>1181</v>
      </c>
      <c r="E1148" s="190" t="s">
        <v>1202</v>
      </c>
      <c r="F1148" s="182" t="s">
        <v>2070</v>
      </c>
      <c r="G1148" s="185"/>
      <c r="H1148" s="192" t="s">
        <v>2069</v>
      </c>
      <c r="I1148" s="185"/>
      <c r="J1148" s="43">
        <v>1509</v>
      </c>
      <c r="K1148" s="185" t="s">
        <v>310</v>
      </c>
      <c r="L1148" s="200" t="s">
        <v>2226</v>
      </c>
      <c r="N1148" s="210" t="s">
        <v>2196</v>
      </c>
      <c r="O1148" s="210"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89" t="s">
        <v>2197</v>
      </c>
      <c r="Q1148" s="289" t="s">
        <v>310</v>
      </c>
      <c r="R1148" s="289" t="str">
        <f t="shared" si="98"/>
        <v xml:space="preserve">Industry: Energy Pipelines and Gas Processing </v>
      </c>
      <c r="S1148" s="289" t="str">
        <f t="shared" si="99"/>
        <v>//**Industry: Energy Pipelines and Gas Processing : **</v>
      </c>
      <c r="T1148" s="276"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6" t="s">
        <v>2198</v>
      </c>
      <c r="C1149" s="190" t="s">
        <v>1086</v>
      </c>
      <c r="D1149" s="190" t="s">
        <v>1181</v>
      </c>
      <c r="E1149" s="190" t="s">
        <v>1202</v>
      </c>
      <c r="F1149" s="182" t="s">
        <v>2068</v>
      </c>
      <c r="G1149" s="185"/>
      <c r="H1149" s="192" t="s">
        <v>2067</v>
      </c>
      <c r="I1149" s="185"/>
      <c r="J1149" s="43">
        <v>1510</v>
      </c>
      <c r="K1149" s="185" t="s">
        <v>310</v>
      </c>
      <c r="L1149" s="200" t="s">
        <v>2226</v>
      </c>
      <c r="N1149" s="210" t="s">
        <v>2196</v>
      </c>
      <c r="O1149" s="210"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89" t="s">
        <v>2197</v>
      </c>
      <c r="Q1149" s="289" t="s">
        <v>310</v>
      </c>
      <c r="R1149" s="289" t="str">
        <f t="shared" si="98"/>
        <v xml:space="preserve">Industry: Water and Waste </v>
      </c>
      <c r="S1149" s="289" t="str">
        <f t="shared" si="99"/>
        <v>//**Industry: Water and Waste : **</v>
      </c>
      <c r="T1149" s="276"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6" t="s">
        <v>2198</v>
      </c>
      <c r="C1150" s="190" t="s">
        <v>1086</v>
      </c>
      <c r="D1150" s="190" t="s">
        <v>1181</v>
      </c>
      <c r="E1150" s="190" t="s">
        <v>1202</v>
      </c>
      <c r="F1150" s="182" t="s">
        <v>2066</v>
      </c>
      <c r="G1150" s="185"/>
      <c r="H1150" s="192" t="s">
        <v>2065</v>
      </c>
      <c r="I1150" s="185"/>
      <c r="J1150" s="43">
        <v>1511</v>
      </c>
      <c r="K1150" s="185" t="s">
        <v>310</v>
      </c>
      <c r="L1150" s="200" t="s">
        <v>2226</v>
      </c>
      <c r="N1150" s="210" t="s">
        <v>2196</v>
      </c>
      <c r="O1150" s="210"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89" t="s">
        <v>2197</v>
      </c>
      <c r="Q1150" s="289" t="s">
        <v>310</v>
      </c>
      <c r="R1150" s="289" t="str">
        <f t="shared" si="98"/>
        <v xml:space="preserve">Industry: Construction </v>
      </c>
      <c r="S1150" s="289" t="str">
        <f t="shared" si="99"/>
        <v>//**Industry: Construction : **</v>
      </c>
      <c r="T1150" s="276"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2" customFormat="1" ht="261" x14ac:dyDescent="0.35">
      <c r="A1151" s="292" t="s">
        <v>2195</v>
      </c>
      <c r="B1151" s="278"/>
      <c r="C1151" s="292" t="s">
        <v>1086</v>
      </c>
      <c r="D1151" s="292" t="s">
        <v>1181</v>
      </c>
      <c r="E1151" s="292" t="s">
        <v>1212</v>
      </c>
      <c r="M1151" s="278"/>
      <c r="N1151" s="293" t="s">
        <v>2196</v>
      </c>
      <c r="O1151" s="293"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1" t="s">
        <v>2197</v>
      </c>
      <c r="Q1151" s="291" t="s">
        <v>310</v>
      </c>
      <c r="S1151" s="291" t="str">
        <f t="shared" si="95"/>
        <v/>
      </c>
      <c r="T1151" s="291" t="str">
        <f t="shared" si="93"/>
        <v/>
      </c>
      <c r="U1151" s="304"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6" t="s">
        <v>2198</v>
      </c>
      <c r="C1152" s="182" t="s">
        <v>1086</v>
      </c>
      <c r="D1152" s="190" t="s">
        <v>1181</v>
      </c>
      <c r="E1152" s="182" t="s">
        <v>1212</v>
      </c>
      <c r="F1152" s="185" t="s">
        <v>1152</v>
      </c>
      <c r="G1152" s="185"/>
      <c r="H1152" s="185" t="s">
        <v>1153</v>
      </c>
      <c r="I1152" s="185"/>
      <c r="J1152" s="43">
        <v>133</v>
      </c>
      <c r="K1152" s="185" t="s">
        <v>310</v>
      </c>
      <c r="L1152" s="185" t="s">
        <v>2226</v>
      </c>
      <c r="N1152" s="210" t="s">
        <v>2196</v>
      </c>
      <c r="O1152" s="210"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89" t="s">
        <v>2197</v>
      </c>
      <c r="Q1152" s="289" t="s">
        <v>310</v>
      </c>
      <c r="R1152" s="289" t="str">
        <f t="shared" ref="R1152:R1159" si="101">H1152&amp;" "&amp;I1152</f>
        <v xml:space="preserve">Vehicles: Battery Electric </v>
      </c>
      <c r="S1152" s="289" t="str">
        <f t="shared" si="95"/>
        <v>//**Vehicles: Battery Electric : **</v>
      </c>
      <c r="T1152" s="276"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6" t="s">
        <v>2198</v>
      </c>
      <c r="C1153" s="190" t="s">
        <v>1086</v>
      </c>
      <c r="D1153" s="190" t="s">
        <v>1181</v>
      </c>
      <c r="E1153" s="190" t="s">
        <v>1212</v>
      </c>
      <c r="F1153" s="185" t="s">
        <v>1156</v>
      </c>
      <c r="G1153" s="185"/>
      <c r="H1153" s="185" t="s">
        <v>1157</v>
      </c>
      <c r="I1153" s="185"/>
      <c r="J1153" s="43">
        <v>134</v>
      </c>
      <c r="K1153" s="185" t="s">
        <v>310</v>
      </c>
      <c r="L1153" s="187" t="s">
        <v>2226</v>
      </c>
      <c r="N1153" s="210" t="s">
        <v>2196</v>
      </c>
      <c r="O1153" s="210"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89" t="s">
        <v>2197</v>
      </c>
      <c r="Q1153" s="289" t="s">
        <v>310</v>
      </c>
      <c r="R1153" s="289" t="str">
        <f t="shared" si="101"/>
        <v xml:space="preserve">Vehicles: Natural Gas </v>
      </c>
      <c r="S1153" s="289" t="str">
        <f t="shared" si="95"/>
        <v>//**Vehicles: Natural Gas : **</v>
      </c>
      <c r="T1153" s="276"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6" t="s">
        <v>2198</v>
      </c>
      <c r="C1154" s="190" t="s">
        <v>1086</v>
      </c>
      <c r="D1154" s="190" t="s">
        <v>1181</v>
      </c>
      <c r="E1154" s="190" t="s">
        <v>1212</v>
      </c>
      <c r="F1154" s="185" t="s">
        <v>1159</v>
      </c>
      <c r="G1154" s="185"/>
      <c r="H1154" s="185" t="s">
        <v>1160</v>
      </c>
      <c r="I1154" s="185"/>
      <c r="J1154" s="43">
        <v>135</v>
      </c>
      <c r="K1154" s="185" t="s">
        <v>310</v>
      </c>
      <c r="L1154" s="187" t="s">
        <v>2226</v>
      </c>
      <c r="N1154" s="210" t="s">
        <v>2196</v>
      </c>
      <c r="O1154" s="210"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89" t="s">
        <v>2197</v>
      </c>
      <c r="Q1154" s="289" t="s">
        <v>310</v>
      </c>
      <c r="R1154" s="289" t="str">
        <f t="shared" si="101"/>
        <v xml:space="preserve">Vehicles: Gasoline Engine </v>
      </c>
      <c r="S1154" s="289" t="str">
        <f t="shared" si="95"/>
        <v>//**Vehicles: Gasoline Engine : **</v>
      </c>
      <c r="T1154" s="276"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6" t="s">
        <v>2198</v>
      </c>
      <c r="C1155" s="190" t="s">
        <v>1086</v>
      </c>
      <c r="D1155" s="190" t="s">
        <v>1181</v>
      </c>
      <c r="E1155" s="190" t="s">
        <v>1212</v>
      </c>
      <c r="F1155" s="185" t="s">
        <v>1162</v>
      </c>
      <c r="G1155" s="185"/>
      <c r="H1155" s="185" t="s">
        <v>1163</v>
      </c>
      <c r="I1155" s="185"/>
      <c r="J1155" s="43">
        <v>136</v>
      </c>
      <c r="K1155" s="185" t="s">
        <v>310</v>
      </c>
      <c r="L1155" s="187" t="s">
        <v>2226</v>
      </c>
      <c r="N1155" s="210" t="s">
        <v>2196</v>
      </c>
      <c r="O1155" s="210"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89" t="s">
        <v>2197</v>
      </c>
      <c r="Q1155" s="289" t="s">
        <v>310</v>
      </c>
      <c r="R1155" s="289" t="str">
        <f t="shared" si="101"/>
        <v xml:space="preserve">Vehicles: Diesel Engine </v>
      </c>
      <c r="S1155" s="289" t="str">
        <f t="shared" si="95"/>
        <v>//**Vehicles: Diesel Engine : **</v>
      </c>
      <c r="T1155" s="276"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6" t="s">
        <v>2198</v>
      </c>
      <c r="C1156" s="190" t="s">
        <v>1086</v>
      </c>
      <c r="D1156" s="190" t="s">
        <v>1181</v>
      </c>
      <c r="E1156" s="190" t="s">
        <v>1212</v>
      </c>
      <c r="F1156" s="185" t="s">
        <v>1165</v>
      </c>
      <c r="G1156" s="185"/>
      <c r="H1156" s="185" t="s">
        <v>1166</v>
      </c>
      <c r="I1156" s="185"/>
      <c r="J1156" s="43">
        <v>137</v>
      </c>
      <c r="K1156" s="185" t="s">
        <v>310</v>
      </c>
      <c r="L1156" s="187" t="s">
        <v>2226</v>
      </c>
      <c r="N1156" s="210" t="s">
        <v>2196</v>
      </c>
      <c r="O1156" s="210"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89" t="s">
        <v>2197</v>
      </c>
      <c r="Q1156" s="289" t="s">
        <v>310</v>
      </c>
      <c r="R1156" s="289" t="str">
        <f t="shared" si="101"/>
        <v xml:space="preserve">Vehicles: Plug-in Hybrid </v>
      </c>
      <c r="S1156" s="289" t="str">
        <f t="shared" si="95"/>
        <v>//**Vehicles: Plug-in Hybrid : **</v>
      </c>
      <c r="T1156" s="276"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6" t="s">
        <v>2198</v>
      </c>
      <c r="C1157" s="190" t="s">
        <v>1086</v>
      </c>
      <c r="D1157" s="190" t="s">
        <v>1181</v>
      </c>
      <c r="E1157" s="190" t="s">
        <v>1212</v>
      </c>
      <c r="F1157" s="185" t="s">
        <v>1168</v>
      </c>
      <c r="G1157" s="185"/>
      <c r="H1157" s="185" t="s">
        <v>1169</v>
      </c>
      <c r="I1157" s="185"/>
      <c r="J1157" s="43">
        <v>138</v>
      </c>
      <c r="K1157" s="185" t="s">
        <v>310</v>
      </c>
      <c r="L1157" s="187" t="s">
        <v>2226</v>
      </c>
      <c r="N1157" s="210" t="s">
        <v>2196</v>
      </c>
      <c r="O1157" s="210"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89" t="s">
        <v>2197</v>
      </c>
      <c r="Q1157" s="289" t="s">
        <v>310</v>
      </c>
      <c r="R1157" s="289" t="str">
        <f t="shared" si="101"/>
        <v xml:space="preserve">Vehicles: LPG </v>
      </c>
      <c r="S1157" s="289" t="str">
        <f t="shared" si="95"/>
        <v>//**Vehicles: LPG : **</v>
      </c>
      <c r="T1157" s="276"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6" t="s">
        <v>2198</v>
      </c>
      <c r="C1158" s="190" t="s">
        <v>1086</v>
      </c>
      <c r="D1158" s="190" t="s">
        <v>1181</v>
      </c>
      <c r="E1158" s="190" t="s">
        <v>1212</v>
      </c>
      <c r="F1158" s="185" t="s">
        <v>1171</v>
      </c>
      <c r="G1158" s="185"/>
      <c r="H1158" s="185" t="s">
        <v>1172</v>
      </c>
      <c r="I1158" s="185"/>
      <c r="J1158" s="43">
        <v>524</v>
      </c>
      <c r="K1158" s="185" t="s">
        <v>310</v>
      </c>
      <c r="L1158" s="187" t="s">
        <v>2226</v>
      </c>
      <c r="N1158" s="210" t="s">
        <v>2196</v>
      </c>
      <c r="O1158" s="210"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89" t="s">
        <v>2197</v>
      </c>
      <c r="Q1158" s="289" t="s">
        <v>310</v>
      </c>
      <c r="R1158" s="289" t="str">
        <f t="shared" si="101"/>
        <v xml:space="preserve">Vehicles: Hydrogen </v>
      </c>
      <c r="S1158" s="289" t="str">
        <f t="shared" si="95"/>
        <v>//**Vehicles: Hydrogen : **</v>
      </c>
      <c r="T1158" s="276"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1" customFormat="1" ht="43.5" x14ac:dyDescent="0.35">
      <c r="A1159" s="291" t="s">
        <v>2195</v>
      </c>
      <c r="B1159" s="277"/>
      <c r="C1159" s="311" t="s">
        <v>1221</v>
      </c>
      <c r="D1159" s="311" t="s">
        <v>1222</v>
      </c>
      <c r="E1159" s="311" t="s">
        <v>1223</v>
      </c>
      <c r="F1159" s="311"/>
      <c r="G1159" s="311"/>
      <c r="H1159" s="311"/>
      <c r="I1159" s="311"/>
      <c r="J1159" s="324">
        <v>543</v>
      </c>
      <c r="K1159" s="311" t="s">
        <v>332</v>
      </c>
      <c r="L1159" s="340" t="s">
        <v>2346</v>
      </c>
      <c r="M1159" s="277"/>
      <c r="N1159" s="293" t="s">
        <v>2196</v>
      </c>
      <c r="O1159" s="293"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1" t="s">
        <v>2197</v>
      </c>
      <c r="Q1159" s="291" t="s">
        <v>332</v>
      </c>
      <c r="R1159" s="291" t="str">
        <f t="shared" si="101"/>
        <v xml:space="preserve"> </v>
      </c>
      <c r="T1159" s="291" t="str">
        <f t="shared" si="93"/>
        <v/>
      </c>
      <c r="U1159" s="304"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1" customFormat="1" ht="232" x14ac:dyDescent="0.35">
      <c r="A1160" s="291" t="s">
        <v>2195</v>
      </c>
      <c r="C1160" s="291" t="s">
        <v>1228</v>
      </c>
      <c r="D1160" s="291" t="s">
        <v>1229</v>
      </c>
      <c r="E1160" s="291" t="str">
        <f>E1161</f>
        <v>GRA for Carbon Tax Revenue</v>
      </c>
      <c r="N1160" s="293" t="s">
        <v>2196</v>
      </c>
      <c r="O1160" s="293"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1" t="s">
        <v>2197</v>
      </c>
      <c r="Q1160" s="291" t="s">
        <v>310</v>
      </c>
      <c r="S1160" s="291" t="str">
        <f t="shared" si="95"/>
        <v/>
      </c>
      <c r="T1160" s="291" t="str">
        <f t="shared" si="93"/>
        <v/>
      </c>
      <c r="U1160" s="304"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6" t="s">
        <v>2198</v>
      </c>
      <c r="C1161" s="182" t="s">
        <v>1228</v>
      </c>
      <c r="D1161" s="182" t="s">
        <v>1229</v>
      </c>
      <c r="E1161" s="182" t="s">
        <v>1230</v>
      </c>
      <c r="F1161" s="182" t="s">
        <v>1231</v>
      </c>
      <c r="G1161" s="182"/>
      <c r="H1161" s="182" t="s">
        <v>1232</v>
      </c>
      <c r="I1161" s="182"/>
      <c r="J1161" s="43">
        <v>545</v>
      </c>
      <c r="K1161" s="182" t="s">
        <v>310</v>
      </c>
      <c r="L1161" s="162" t="s">
        <v>2228</v>
      </c>
      <c r="N1161" s="210" t="s">
        <v>2196</v>
      </c>
      <c r="O1161" s="210"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89" t="s">
        <v>2197</v>
      </c>
      <c r="Q1161" s="289" t="s">
        <v>310</v>
      </c>
      <c r="R1161" s="289" t="str">
        <f>H1161&amp;" "&amp;I1161</f>
        <v xml:space="preserve">Regular Spending </v>
      </c>
      <c r="S1161" s="289" t="str">
        <f t="shared" si="95"/>
        <v>//**Regular Spending : **</v>
      </c>
      <c r="T1161" s="276"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6" t="s">
        <v>2198</v>
      </c>
      <c r="C1162" s="190" t="s">
        <v>1228</v>
      </c>
      <c r="D1162" s="190" t="s">
        <v>1229</v>
      </c>
      <c r="E1162" s="190" t="s">
        <v>1230</v>
      </c>
      <c r="F1162" s="182" t="s">
        <v>1237</v>
      </c>
      <c r="G1162" s="182"/>
      <c r="H1162" s="182" t="s">
        <v>1238</v>
      </c>
      <c r="I1162" s="182"/>
      <c r="J1162" s="43">
        <v>546</v>
      </c>
      <c r="K1162" s="190" t="s">
        <v>310</v>
      </c>
      <c r="L1162" s="162" t="s">
        <v>2228</v>
      </c>
      <c r="N1162" s="210" t="s">
        <v>2196</v>
      </c>
      <c r="O1162" s="210"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89" t="s">
        <v>2197</v>
      </c>
      <c r="Q1162" s="289" t="s">
        <v>310</v>
      </c>
      <c r="R1162" s="289" t="str">
        <f>H1162&amp;" "&amp;I1162</f>
        <v xml:space="preserve">Budget Deficit </v>
      </c>
      <c r="S1162" s="289" t="str">
        <f t="shared" si="95"/>
        <v>//**Budget Deficit : **</v>
      </c>
      <c r="T1162" s="276"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6" t="s">
        <v>2198</v>
      </c>
      <c r="C1163" s="190" t="s">
        <v>1228</v>
      </c>
      <c r="D1163" s="190" t="s">
        <v>1229</v>
      </c>
      <c r="E1163" s="190" t="s">
        <v>1230</v>
      </c>
      <c r="F1163" s="182" t="s">
        <v>1240</v>
      </c>
      <c r="G1163" s="182"/>
      <c r="H1163" s="182" t="s">
        <v>1241</v>
      </c>
      <c r="I1163" s="182"/>
      <c r="J1163" s="43">
        <v>547</v>
      </c>
      <c r="K1163" s="190" t="s">
        <v>310</v>
      </c>
      <c r="L1163" s="162" t="s">
        <v>2228</v>
      </c>
      <c r="N1163" s="210" t="s">
        <v>2196</v>
      </c>
      <c r="O1163" s="210"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89" t="s">
        <v>2197</v>
      </c>
      <c r="Q1163" s="289" t="s">
        <v>310</v>
      </c>
      <c r="R1163" s="289" t="str">
        <f>H1163&amp;" "&amp;I1163</f>
        <v xml:space="preserve">Household Taxes </v>
      </c>
      <c r="S1163" s="289" t="str">
        <f t="shared" si="95"/>
        <v>//**Household Taxes : **</v>
      </c>
      <c r="T1163" s="276"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6" t="s">
        <v>2198</v>
      </c>
      <c r="C1164" s="190" t="s">
        <v>1228</v>
      </c>
      <c r="D1164" s="190" t="s">
        <v>1229</v>
      </c>
      <c r="E1164" s="190" t="s">
        <v>1230</v>
      </c>
      <c r="F1164" s="182" t="s">
        <v>1243</v>
      </c>
      <c r="G1164" s="182"/>
      <c r="H1164" s="182" t="s">
        <v>1244</v>
      </c>
      <c r="I1164" s="182"/>
      <c r="J1164" s="43">
        <v>548</v>
      </c>
      <c r="K1164" s="190" t="s">
        <v>310</v>
      </c>
      <c r="L1164" s="162" t="s">
        <v>2228</v>
      </c>
      <c r="N1164" s="210" t="s">
        <v>2196</v>
      </c>
      <c r="O1164" s="210"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89" t="s">
        <v>2197</v>
      </c>
      <c r="Q1164" s="289" t="s">
        <v>310</v>
      </c>
      <c r="R1164" s="289" t="str">
        <f>H1164&amp;" "&amp;I1164</f>
        <v xml:space="preserve">Payroll Taxes </v>
      </c>
      <c r="S1164" s="289" t="str">
        <f t="shared" si="95"/>
        <v>//**Payroll Taxes : **</v>
      </c>
      <c r="T1164" s="276"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6" t="s">
        <v>2198</v>
      </c>
      <c r="C1165" s="190" t="s">
        <v>1228</v>
      </c>
      <c r="D1165" s="190" t="s">
        <v>1229</v>
      </c>
      <c r="E1165" s="190" t="s">
        <v>1230</v>
      </c>
      <c r="F1165" s="182" t="s">
        <v>1246</v>
      </c>
      <c r="G1165" s="182"/>
      <c r="H1165" s="182" t="s">
        <v>1247</v>
      </c>
      <c r="I1165" s="182"/>
      <c r="J1165" s="43">
        <v>549</v>
      </c>
      <c r="K1165" s="190" t="s">
        <v>310</v>
      </c>
      <c r="L1165" s="162" t="s">
        <v>2228</v>
      </c>
      <c r="N1165" s="210" t="s">
        <v>2196</v>
      </c>
      <c r="O1165" s="210"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89" t="s">
        <v>2197</v>
      </c>
      <c r="Q1165" s="289" t="s">
        <v>310</v>
      </c>
      <c r="R1165" s="289" t="str">
        <f>H1165&amp;" "&amp;I1165</f>
        <v xml:space="preserve">Corporate Income Taxes </v>
      </c>
      <c r="S1165" s="289" t="str">
        <f t="shared" si="95"/>
        <v>//**Corporate Income Taxes : **</v>
      </c>
      <c r="T1165" s="276"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1" customFormat="1" ht="232" x14ac:dyDescent="0.35">
      <c r="A1166" s="291" t="s">
        <v>2195</v>
      </c>
      <c r="B1166" s="277"/>
      <c r="C1166" s="291" t="s">
        <v>1228</v>
      </c>
      <c r="D1166" s="291" t="s">
        <v>1249</v>
      </c>
      <c r="E1166" s="291" t="str">
        <f>E1167</f>
        <v>GRA for Fuel Tax Revenue</v>
      </c>
      <c r="M1166" s="277"/>
      <c r="N1166" s="293" t="s">
        <v>2196</v>
      </c>
      <c r="O1166" s="293"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1" t="s">
        <v>2197</v>
      </c>
      <c r="Q1166" s="291" t="s">
        <v>310</v>
      </c>
      <c r="S1166" s="291" t="str">
        <f t="shared" si="95"/>
        <v/>
      </c>
      <c r="T1166" s="291" t="str">
        <f t="shared" si="93"/>
        <v/>
      </c>
      <c r="U1166" s="304"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6" t="s">
        <v>2198</v>
      </c>
      <c r="C1167" s="182" t="s">
        <v>1228</v>
      </c>
      <c r="D1167" s="182" t="s">
        <v>1249</v>
      </c>
      <c r="E1167" s="182" t="s">
        <v>1250</v>
      </c>
      <c r="F1167" s="182" t="s">
        <v>1231</v>
      </c>
      <c r="G1167" s="182"/>
      <c r="H1167" s="182" t="s">
        <v>1232</v>
      </c>
      <c r="I1167" s="182"/>
      <c r="J1167" s="43">
        <v>550</v>
      </c>
      <c r="K1167" s="182" t="s">
        <v>310</v>
      </c>
      <c r="L1167" s="241" t="s">
        <v>2228</v>
      </c>
      <c r="N1167" s="210" t="s">
        <v>2196</v>
      </c>
      <c r="O1167" s="210"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89" t="s">
        <v>2197</v>
      </c>
      <c r="Q1167" s="289" t="s">
        <v>310</v>
      </c>
      <c r="R1167" s="289" t="str">
        <f>H1167&amp;" "&amp;I1167</f>
        <v xml:space="preserve">Regular Spending </v>
      </c>
      <c r="S1167" s="289" t="str">
        <f t="shared" si="95"/>
        <v>//**Regular Spending : **</v>
      </c>
      <c r="T1167" s="276"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6" t="s">
        <v>2198</v>
      </c>
      <c r="C1168" s="190" t="s">
        <v>1228</v>
      </c>
      <c r="D1168" s="190" t="s">
        <v>1249</v>
      </c>
      <c r="E1168" s="190" t="s">
        <v>1250</v>
      </c>
      <c r="F1168" s="182" t="s">
        <v>1237</v>
      </c>
      <c r="G1168" s="182"/>
      <c r="H1168" s="182" t="s">
        <v>1238</v>
      </c>
      <c r="I1168" s="182"/>
      <c r="J1168" s="43">
        <v>551</v>
      </c>
      <c r="K1168" s="190" t="s">
        <v>310</v>
      </c>
      <c r="L1168" s="241" t="s">
        <v>2228</v>
      </c>
      <c r="N1168" s="210" t="s">
        <v>2196</v>
      </c>
      <c r="O1168" s="210"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89" t="s">
        <v>2197</v>
      </c>
      <c r="Q1168" s="289" t="s">
        <v>310</v>
      </c>
      <c r="R1168" s="289" t="str">
        <f>H1168&amp;" "&amp;I1168</f>
        <v xml:space="preserve">Budget Deficit </v>
      </c>
      <c r="S1168" s="289" t="str">
        <f t="shared" si="95"/>
        <v>//**Budget Deficit : **</v>
      </c>
      <c r="T1168" s="276"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6" t="s">
        <v>2198</v>
      </c>
      <c r="C1169" s="190" t="s">
        <v>1228</v>
      </c>
      <c r="D1169" s="190" t="s">
        <v>1249</v>
      </c>
      <c r="E1169" s="190" t="s">
        <v>1250</v>
      </c>
      <c r="F1169" s="182" t="s">
        <v>1240</v>
      </c>
      <c r="G1169" s="182"/>
      <c r="H1169" s="182" t="s">
        <v>1241</v>
      </c>
      <c r="I1169" s="182"/>
      <c r="J1169" s="43">
        <v>552</v>
      </c>
      <c r="K1169" s="190" t="s">
        <v>310</v>
      </c>
      <c r="L1169" s="241" t="s">
        <v>2228</v>
      </c>
      <c r="N1169" s="210" t="s">
        <v>2196</v>
      </c>
      <c r="O1169" s="210"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89" t="s">
        <v>2197</v>
      </c>
      <c r="Q1169" s="289" t="s">
        <v>310</v>
      </c>
      <c r="R1169" s="289" t="str">
        <f>H1169&amp;" "&amp;I1169</f>
        <v xml:space="preserve">Household Taxes </v>
      </c>
      <c r="S1169" s="289" t="str">
        <f t="shared" si="95"/>
        <v>//**Household Taxes : **</v>
      </c>
      <c r="T1169" s="276"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6" t="s">
        <v>2198</v>
      </c>
      <c r="C1170" s="190" t="s">
        <v>1228</v>
      </c>
      <c r="D1170" s="190" t="s">
        <v>1249</v>
      </c>
      <c r="E1170" s="190" t="s">
        <v>1250</v>
      </c>
      <c r="F1170" s="182" t="s">
        <v>1243</v>
      </c>
      <c r="G1170" s="182"/>
      <c r="H1170" s="182" t="s">
        <v>1244</v>
      </c>
      <c r="I1170" s="182"/>
      <c r="J1170" s="43">
        <v>553</v>
      </c>
      <c r="K1170" s="190" t="s">
        <v>310</v>
      </c>
      <c r="L1170" s="241" t="s">
        <v>2228</v>
      </c>
      <c r="N1170" s="210" t="s">
        <v>2196</v>
      </c>
      <c r="O1170" s="210"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89" t="s">
        <v>2197</v>
      </c>
      <c r="Q1170" s="289" t="s">
        <v>310</v>
      </c>
      <c r="R1170" s="289" t="str">
        <f>H1170&amp;" "&amp;I1170</f>
        <v xml:space="preserve">Payroll Taxes </v>
      </c>
      <c r="S1170" s="289" t="str">
        <f t="shared" si="95"/>
        <v>//**Payroll Taxes : **</v>
      </c>
      <c r="T1170" s="276"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6" t="s">
        <v>2198</v>
      </c>
      <c r="C1171" s="190" t="s">
        <v>1228</v>
      </c>
      <c r="D1171" s="190" t="s">
        <v>1249</v>
      </c>
      <c r="E1171" s="190" t="s">
        <v>1250</v>
      </c>
      <c r="F1171" s="182" t="s">
        <v>1246</v>
      </c>
      <c r="G1171" s="182"/>
      <c r="H1171" s="182" t="s">
        <v>1247</v>
      </c>
      <c r="I1171" s="182"/>
      <c r="J1171" s="43">
        <v>554</v>
      </c>
      <c r="K1171" s="190" t="s">
        <v>310</v>
      </c>
      <c r="L1171" s="241" t="s">
        <v>2228</v>
      </c>
      <c r="N1171" s="210" t="s">
        <v>2196</v>
      </c>
      <c r="O1171" s="210"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89" t="s">
        <v>2197</v>
      </c>
      <c r="Q1171" s="289" t="s">
        <v>310</v>
      </c>
      <c r="R1171" s="289" t="str">
        <f>H1171&amp;" "&amp;I1171</f>
        <v xml:space="preserve">Corporate Income Taxes </v>
      </c>
      <c r="S1171" s="289" t="str">
        <f t="shared" si="95"/>
        <v>//**Corporate Income Taxes : **</v>
      </c>
      <c r="T1171" s="276"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1" customFormat="1" ht="232" x14ac:dyDescent="0.35">
      <c r="A1172" s="291" t="s">
        <v>2195</v>
      </c>
      <c r="B1172" s="277"/>
      <c r="C1172" s="291" t="s">
        <v>1228</v>
      </c>
      <c r="D1172" s="291" t="s">
        <v>414</v>
      </c>
      <c r="E1172" s="291" t="str">
        <f>E1173</f>
        <v>GRA for EV Subsidy</v>
      </c>
      <c r="M1172" s="277"/>
      <c r="N1172" s="293" t="s">
        <v>2196</v>
      </c>
      <c r="O1172" s="293"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1" t="s">
        <v>2197</v>
      </c>
      <c r="Q1172" s="291" t="s">
        <v>310</v>
      </c>
      <c r="S1172" s="291" t="str">
        <f t="shared" si="95"/>
        <v/>
      </c>
      <c r="T1172" s="291" t="str">
        <f t="shared" si="93"/>
        <v/>
      </c>
      <c r="U1172" s="304"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6" t="s">
        <v>2198</v>
      </c>
      <c r="C1173" s="182" t="s">
        <v>1228</v>
      </c>
      <c r="D1173" s="182" t="s">
        <v>414</v>
      </c>
      <c r="E1173" s="182" t="s">
        <v>1252</v>
      </c>
      <c r="F1173" s="182" t="s">
        <v>1231</v>
      </c>
      <c r="G1173" s="182"/>
      <c r="H1173" s="182" t="s">
        <v>1232</v>
      </c>
      <c r="I1173" s="182"/>
      <c r="J1173" s="43">
        <v>555</v>
      </c>
      <c r="K1173" s="182" t="s">
        <v>310</v>
      </c>
      <c r="L1173" s="241" t="s">
        <v>2228</v>
      </c>
      <c r="N1173" s="210" t="s">
        <v>2196</v>
      </c>
      <c r="O1173" s="210"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89" t="s">
        <v>2197</v>
      </c>
      <c r="Q1173" s="289" t="s">
        <v>310</v>
      </c>
      <c r="R1173" s="289" t="str">
        <f>H1173&amp;" "&amp;I1173</f>
        <v xml:space="preserve">Regular Spending </v>
      </c>
      <c r="S1173" s="289" t="str">
        <f t="shared" si="95"/>
        <v>//**Regular Spending : **</v>
      </c>
      <c r="T1173" s="276"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6" t="s">
        <v>2198</v>
      </c>
      <c r="C1174" s="190" t="s">
        <v>1228</v>
      </c>
      <c r="D1174" s="190" t="s">
        <v>414</v>
      </c>
      <c r="E1174" s="190" t="s">
        <v>1252</v>
      </c>
      <c r="F1174" s="182" t="s">
        <v>1237</v>
      </c>
      <c r="G1174" s="182"/>
      <c r="H1174" s="182" t="s">
        <v>1238</v>
      </c>
      <c r="I1174" s="182"/>
      <c r="J1174" s="43">
        <v>556</v>
      </c>
      <c r="K1174" s="190" t="s">
        <v>310</v>
      </c>
      <c r="L1174" s="241" t="s">
        <v>2228</v>
      </c>
      <c r="N1174" s="210" t="s">
        <v>2196</v>
      </c>
      <c r="O1174" s="210"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89" t="s">
        <v>2197</v>
      </c>
      <c r="Q1174" s="289" t="s">
        <v>310</v>
      </c>
      <c r="R1174" s="289" t="str">
        <f>H1174&amp;" "&amp;I1174</f>
        <v xml:space="preserve">Budget Deficit </v>
      </c>
      <c r="S1174" s="289" t="str">
        <f t="shared" si="95"/>
        <v>//**Budget Deficit : **</v>
      </c>
      <c r="T1174" s="276"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6" t="s">
        <v>2198</v>
      </c>
      <c r="C1175" s="190" t="s">
        <v>1228</v>
      </c>
      <c r="D1175" s="190" t="s">
        <v>414</v>
      </c>
      <c r="E1175" s="190" t="s">
        <v>1252</v>
      </c>
      <c r="F1175" s="182" t="s">
        <v>1240</v>
      </c>
      <c r="G1175" s="182"/>
      <c r="H1175" s="182" t="s">
        <v>1241</v>
      </c>
      <c r="I1175" s="182"/>
      <c r="J1175" s="43">
        <v>557</v>
      </c>
      <c r="K1175" s="190" t="s">
        <v>310</v>
      </c>
      <c r="L1175" s="241" t="s">
        <v>2228</v>
      </c>
      <c r="N1175" s="210" t="s">
        <v>2196</v>
      </c>
      <c r="O1175" s="210"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89" t="s">
        <v>2197</v>
      </c>
      <c r="Q1175" s="289" t="s">
        <v>310</v>
      </c>
      <c r="R1175" s="289" t="str">
        <f>H1175&amp;" "&amp;I1175</f>
        <v xml:space="preserve">Household Taxes </v>
      </c>
      <c r="S1175" s="289" t="str">
        <f t="shared" si="95"/>
        <v>//**Household Taxes : **</v>
      </c>
      <c r="T1175" s="276"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6" t="s">
        <v>2198</v>
      </c>
      <c r="C1176" s="190" t="s">
        <v>1228</v>
      </c>
      <c r="D1176" s="190" t="s">
        <v>414</v>
      </c>
      <c r="E1176" s="190" t="s">
        <v>1252</v>
      </c>
      <c r="F1176" s="182" t="s">
        <v>1243</v>
      </c>
      <c r="G1176" s="182"/>
      <c r="H1176" s="182" t="s">
        <v>1244</v>
      </c>
      <c r="I1176" s="182"/>
      <c r="J1176" s="43">
        <v>558</v>
      </c>
      <c r="K1176" s="190" t="s">
        <v>310</v>
      </c>
      <c r="L1176" s="241" t="s">
        <v>2228</v>
      </c>
      <c r="N1176" s="210" t="s">
        <v>2196</v>
      </c>
      <c r="O1176" s="210"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89" t="s">
        <v>2197</v>
      </c>
      <c r="Q1176" s="289" t="s">
        <v>310</v>
      </c>
      <c r="R1176" s="289" t="str">
        <f>H1176&amp;" "&amp;I1176</f>
        <v xml:space="preserve">Payroll Taxes </v>
      </c>
      <c r="S1176" s="289" t="str">
        <f t="shared" si="95"/>
        <v>//**Payroll Taxes : **</v>
      </c>
      <c r="T1176" s="276"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6" t="s">
        <v>2198</v>
      </c>
      <c r="C1177" s="190" t="s">
        <v>1228</v>
      </c>
      <c r="D1177" s="190" t="s">
        <v>414</v>
      </c>
      <c r="E1177" s="190" t="s">
        <v>1252</v>
      </c>
      <c r="F1177" s="182" t="s">
        <v>1246</v>
      </c>
      <c r="G1177" s="182"/>
      <c r="H1177" s="182" t="s">
        <v>1247</v>
      </c>
      <c r="I1177" s="182"/>
      <c r="J1177" s="43">
        <v>559</v>
      </c>
      <c r="K1177" s="190" t="s">
        <v>310</v>
      </c>
      <c r="L1177" s="241" t="s">
        <v>2228</v>
      </c>
      <c r="N1177" s="210" t="s">
        <v>2196</v>
      </c>
      <c r="O1177" s="210"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89" t="s">
        <v>2197</v>
      </c>
      <c r="Q1177" s="289" t="s">
        <v>310</v>
      </c>
      <c r="R1177" s="289" t="str">
        <f>H1177&amp;" "&amp;I1177</f>
        <v xml:space="preserve">Corporate Income Taxes </v>
      </c>
      <c r="S1177" s="289" t="str">
        <f t="shared" si="95"/>
        <v>//**Corporate Income Taxes : **</v>
      </c>
      <c r="T1177" s="276"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1" customFormat="1" ht="232" x14ac:dyDescent="0.35">
      <c r="A1178" s="291" t="s">
        <v>2195</v>
      </c>
      <c r="B1178" s="277"/>
      <c r="C1178" s="291" t="s">
        <v>1228</v>
      </c>
      <c r="D1178" s="291" t="s">
        <v>1254</v>
      </c>
      <c r="E1178" s="291" t="str">
        <f>E1179</f>
        <v>GRA for Electricity Generation Subsidies</v>
      </c>
      <c r="M1178" s="277"/>
      <c r="N1178" s="293" t="s">
        <v>2196</v>
      </c>
      <c r="O1178" s="293"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1" t="s">
        <v>2197</v>
      </c>
      <c r="Q1178" s="291" t="s">
        <v>310</v>
      </c>
      <c r="S1178" s="291" t="str">
        <f t="shared" si="95"/>
        <v/>
      </c>
      <c r="T1178" s="291" t="str">
        <f t="shared" si="93"/>
        <v/>
      </c>
      <c r="U1178" s="304"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6" t="s">
        <v>2198</v>
      </c>
      <c r="C1179" s="182" t="s">
        <v>1228</v>
      </c>
      <c r="D1179" s="182" t="s">
        <v>1254</v>
      </c>
      <c r="E1179" s="182" t="s">
        <v>1255</v>
      </c>
      <c r="F1179" s="182" t="s">
        <v>1231</v>
      </c>
      <c r="G1179" s="182"/>
      <c r="H1179" s="182" t="s">
        <v>1232</v>
      </c>
      <c r="I1179" s="182"/>
      <c r="J1179" s="43">
        <v>560</v>
      </c>
      <c r="K1179" s="182" t="s">
        <v>310</v>
      </c>
      <c r="L1179" s="241" t="s">
        <v>2228</v>
      </c>
      <c r="N1179" s="210" t="s">
        <v>2196</v>
      </c>
      <c r="O1179" s="210"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89" t="s">
        <v>2197</v>
      </c>
      <c r="Q1179" s="289" t="s">
        <v>310</v>
      </c>
      <c r="R1179" s="289" t="str">
        <f>H1179&amp;" "&amp;I1179</f>
        <v xml:space="preserve">Regular Spending </v>
      </c>
      <c r="S1179" s="289" t="str">
        <f t="shared" si="95"/>
        <v>//**Regular Spending : **</v>
      </c>
      <c r="T1179" s="276"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6" t="s">
        <v>2198</v>
      </c>
      <c r="C1180" s="190" t="s">
        <v>1228</v>
      </c>
      <c r="D1180" s="190" t="s">
        <v>1254</v>
      </c>
      <c r="E1180" s="190" t="s">
        <v>1255</v>
      </c>
      <c r="F1180" s="182" t="s">
        <v>1237</v>
      </c>
      <c r="G1180" s="182"/>
      <c r="H1180" s="182" t="s">
        <v>1238</v>
      </c>
      <c r="I1180" s="182"/>
      <c r="J1180" s="43">
        <v>561</v>
      </c>
      <c r="K1180" s="190" t="s">
        <v>310</v>
      </c>
      <c r="L1180" s="241" t="s">
        <v>2228</v>
      </c>
      <c r="N1180" s="210" t="s">
        <v>2196</v>
      </c>
      <c r="O1180" s="210"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89" t="s">
        <v>2197</v>
      </c>
      <c r="Q1180" s="289" t="s">
        <v>310</v>
      </c>
      <c r="R1180" s="289" t="str">
        <f>H1180&amp;" "&amp;I1180</f>
        <v xml:space="preserve">Budget Deficit </v>
      </c>
      <c r="S1180" s="289" t="str">
        <f t="shared" si="95"/>
        <v>//**Budget Deficit : **</v>
      </c>
      <c r="T1180" s="276"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6" t="s">
        <v>2198</v>
      </c>
      <c r="C1181" s="190" t="s">
        <v>1228</v>
      </c>
      <c r="D1181" s="190" t="s">
        <v>1254</v>
      </c>
      <c r="E1181" s="190" t="s">
        <v>1255</v>
      </c>
      <c r="F1181" s="182" t="s">
        <v>1240</v>
      </c>
      <c r="G1181" s="182"/>
      <c r="H1181" s="182" t="s">
        <v>1241</v>
      </c>
      <c r="I1181" s="182"/>
      <c r="J1181" s="43">
        <v>562</v>
      </c>
      <c r="K1181" s="190" t="s">
        <v>310</v>
      </c>
      <c r="L1181" s="241" t="s">
        <v>2228</v>
      </c>
      <c r="N1181" s="210" t="s">
        <v>2196</v>
      </c>
      <c r="O1181" s="210"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89" t="s">
        <v>2197</v>
      </c>
      <c r="Q1181" s="289" t="s">
        <v>310</v>
      </c>
      <c r="R1181" s="289" t="str">
        <f>H1181&amp;" "&amp;I1181</f>
        <v xml:space="preserve">Household Taxes </v>
      </c>
      <c r="S1181" s="289" t="str">
        <f t="shared" si="95"/>
        <v>//**Household Taxes : **</v>
      </c>
      <c r="T1181" s="276"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6" t="s">
        <v>2198</v>
      </c>
      <c r="C1182" s="190" t="s">
        <v>1228</v>
      </c>
      <c r="D1182" s="190" t="s">
        <v>1254</v>
      </c>
      <c r="E1182" s="190" t="s">
        <v>1255</v>
      </c>
      <c r="F1182" s="182" t="s">
        <v>1243</v>
      </c>
      <c r="G1182" s="182"/>
      <c r="H1182" s="182" t="s">
        <v>1244</v>
      </c>
      <c r="I1182" s="182"/>
      <c r="J1182" s="43">
        <v>563</v>
      </c>
      <c r="K1182" s="190" t="s">
        <v>310</v>
      </c>
      <c r="L1182" s="241" t="s">
        <v>2228</v>
      </c>
      <c r="N1182" s="210" t="s">
        <v>2196</v>
      </c>
      <c r="O1182" s="210"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89" t="s">
        <v>2197</v>
      </c>
      <c r="Q1182" s="289" t="s">
        <v>310</v>
      </c>
      <c r="R1182" s="289" t="str">
        <f>H1182&amp;" "&amp;I1182</f>
        <v xml:space="preserve">Payroll Taxes </v>
      </c>
      <c r="S1182" s="289" t="str">
        <f t="shared" si="95"/>
        <v>//**Payroll Taxes : **</v>
      </c>
      <c r="T1182" s="276"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6" t="s">
        <v>2198</v>
      </c>
      <c r="C1183" s="190" t="s">
        <v>1228</v>
      </c>
      <c r="D1183" s="190" t="s">
        <v>1254</v>
      </c>
      <c r="E1183" s="190" t="s">
        <v>1255</v>
      </c>
      <c r="F1183" s="182" t="s">
        <v>1246</v>
      </c>
      <c r="G1183" s="182"/>
      <c r="H1183" s="182" t="s">
        <v>1247</v>
      </c>
      <c r="I1183" s="182"/>
      <c r="J1183" s="43">
        <v>564</v>
      </c>
      <c r="K1183" s="190" t="s">
        <v>310</v>
      </c>
      <c r="L1183" s="241" t="s">
        <v>2228</v>
      </c>
      <c r="N1183" s="210" t="s">
        <v>2196</v>
      </c>
      <c r="O1183" s="210"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89" t="s">
        <v>2197</v>
      </c>
      <c r="Q1183" s="289" t="s">
        <v>310</v>
      </c>
      <c r="R1183" s="289" t="str">
        <f>H1183&amp;" "&amp;I1183</f>
        <v xml:space="preserve">Corporate Income Taxes </v>
      </c>
      <c r="S1183" s="289" t="str">
        <f t="shared" si="95"/>
        <v>//**Corporate Income Taxes : **</v>
      </c>
      <c r="T1183"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1" customFormat="1" ht="232" x14ac:dyDescent="0.35">
      <c r="A1184" s="291" t="s">
        <v>2195</v>
      </c>
      <c r="B1184" s="277"/>
      <c r="C1184" s="291" t="s">
        <v>1228</v>
      </c>
      <c r="D1184" s="291" t="s">
        <v>1257</v>
      </c>
      <c r="E1184" s="291" t="str">
        <f>E1185</f>
        <v>GRA for Electricity Capacity Construction Subsidies</v>
      </c>
      <c r="M1184" s="277"/>
      <c r="N1184" s="293" t="s">
        <v>2196</v>
      </c>
      <c r="O1184" s="293"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1" t="s">
        <v>2197</v>
      </c>
      <c r="Q1184" s="291" t="s">
        <v>310</v>
      </c>
      <c r="S1184" s="291" t="str">
        <f t="shared" si="95"/>
        <v/>
      </c>
      <c r="T1184" s="291" t="str">
        <f t="shared" si="102"/>
        <v/>
      </c>
      <c r="U1184" s="304"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6" t="s">
        <v>2198</v>
      </c>
      <c r="C1185" s="182" t="s">
        <v>1228</v>
      </c>
      <c r="D1185" s="182" t="s">
        <v>1257</v>
      </c>
      <c r="E1185" s="182" t="s">
        <v>1258</v>
      </c>
      <c r="F1185" s="182" t="s">
        <v>1231</v>
      </c>
      <c r="G1185" s="182"/>
      <c r="H1185" s="182" t="s">
        <v>1232</v>
      </c>
      <c r="I1185" s="182"/>
      <c r="J1185" s="43">
        <v>565</v>
      </c>
      <c r="K1185" s="182" t="s">
        <v>310</v>
      </c>
      <c r="L1185" s="241" t="s">
        <v>2228</v>
      </c>
      <c r="N1185" s="210" t="s">
        <v>2196</v>
      </c>
      <c r="O1185" s="210"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89" t="s">
        <v>2197</v>
      </c>
      <c r="Q1185" s="289" t="s">
        <v>310</v>
      </c>
      <c r="R1185" s="289" t="str">
        <f>H1185&amp;" "&amp;I1185</f>
        <v xml:space="preserve">Regular Spending </v>
      </c>
      <c r="S1185" s="289" t="str">
        <f t="shared" si="95"/>
        <v>//**Regular Spending : **</v>
      </c>
      <c r="T1185"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6" t="s">
        <v>2198</v>
      </c>
      <c r="C1186" s="190" t="s">
        <v>1228</v>
      </c>
      <c r="D1186" s="190" t="s">
        <v>1257</v>
      </c>
      <c r="E1186" s="190" t="s">
        <v>1258</v>
      </c>
      <c r="F1186" s="182" t="s">
        <v>1237</v>
      </c>
      <c r="G1186" s="182"/>
      <c r="H1186" s="182" t="s">
        <v>1238</v>
      </c>
      <c r="I1186" s="182"/>
      <c r="J1186" s="43">
        <v>566</v>
      </c>
      <c r="K1186" s="190" t="s">
        <v>310</v>
      </c>
      <c r="L1186" s="241" t="s">
        <v>2228</v>
      </c>
      <c r="N1186" s="210" t="s">
        <v>2196</v>
      </c>
      <c r="O1186" s="210"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89" t="s">
        <v>2197</v>
      </c>
      <c r="Q1186" s="289" t="s">
        <v>310</v>
      </c>
      <c r="R1186" s="289" t="str">
        <f t="shared" ref="R1186:R1213" si="103">H1186&amp;" "&amp;I1186</f>
        <v xml:space="preserve">Budget Deficit </v>
      </c>
      <c r="S1186" s="289" t="str">
        <f t="shared" si="95"/>
        <v>//**Budget Deficit : **</v>
      </c>
      <c r="T1186"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6" t="s">
        <v>2198</v>
      </c>
      <c r="C1187" s="190" t="s">
        <v>1228</v>
      </c>
      <c r="D1187" s="190" t="s">
        <v>1257</v>
      </c>
      <c r="E1187" s="190" t="s">
        <v>1258</v>
      </c>
      <c r="F1187" s="182" t="s">
        <v>1240</v>
      </c>
      <c r="G1187" s="182"/>
      <c r="H1187" s="182" t="s">
        <v>1241</v>
      </c>
      <c r="I1187" s="182"/>
      <c r="J1187" s="43">
        <v>567</v>
      </c>
      <c r="K1187" s="190" t="s">
        <v>310</v>
      </c>
      <c r="L1187" s="241" t="s">
        <v>2228</v>
      </c>
      <c r="N1187" s="210" t="s">
        <v>2196</v>
      </c>
      <c r="O1187" s="210"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89" t="s">
        <v>2197</v>
      </c>
      <c r="Q1187" s="289" t="s">
        <v>310</v>
      </c>
      <c r="R1187" s="289" t="str">
        <f t="shared" si="103"/>
        <v xml:space="preserve">Household Taxes </v>
      </c>
      <c r="S1187" s="289" t="str">
        <f t="shared" si="95"/>
        <v>//**Household Taxes : **</v>
      </c>
      <c r="T1187"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6" t="s">
        <v>2198</v>
      </c>
      <c r="C1188" s="190" t="s">
        <v>1228</v>
      </c>
      <c r="D1188" s="190" t="s">
        <v>1257</v>
      </c>
      <c r="E1188" s="190" t="s">
        <v>1258</v>
      </c>
      <c r="F1188" s="182" t="s">
        <v>1243</v>
      </c>
      <c r="G1188" s="182"/>
      <c r="H1188" s="182" t="s">
        <v>1244</v>
      </c>
      <c r="I1188" s="182"/>
      <c r="J1188" s="43">
        <v>568</v>
      </c>
      <c r="K1188" s="190" t="s">
        <v>310</v>
      </c>
      <c r="L1188" s="241" t="s">
        <v>2228</v>
      </c>
      <c r="N1188" s="210" t="s">
        <v>2196</v>
      </c>
      <c r="O1188" s="210"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89" t="s">
        <v>2197</v>
      </c>
      <c r="Q1188" s="289" t="s">
        <v>310</v>
      </c>
      <c r="R1188" s="289" t="str">
        <f t="shared" si="103"/>
        <v xml:space="preserve">Payroll Taxes </v>
      </c>
      <c r="S1188" s="289" t="str">
        <f t="shared" si="95"/>
        <v>//**Payroll Taxes : **</v>
      </c>
      <c r="T1188"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6" t="s">
        <v>2198</v>
      </c>
      <c r="C1189" s="190" t="s">
        <v>1228</v>
      </c>
      <c r="D1189" s="190" t="s">
        <v>1257</v>
      </c>
      <c r="E1189" s="190" t="s">
        <v>1258</v>
      </c>
      <c r="F1189" s="182" t="s">
        <v>1246</v>
      </c>
      <c r="G1189" s="182"/>
      <c r="H1189" s="182" t="s">
        <v>1247</v>
      </c>
      <c r="I1189" s="182"/>
      <c r="J1189" s="43">
        <v>569</v>
      </c>
      <c r="K1189" s="190" t="s">
        <v>310</v>
      </c>
      <c r="L1189" s="241" t="s">
        <v>2228</v>
      </c>
      <c r="N1189" s="210" t="s">
        <v>2196</v>
      </c>
      <c r="O1189" s="210"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89" t="s">
        <v>2197</v>
      </c>
      <c r="Q1189" s="289" t="s">
        <v>310</v>
      </c>
      <c r="R1189" s="289" t="str">
        <f t="shared" si="103"/>
        <v xml:space="preserve">Corporate Income Taxes </v>
      </c>
      <c r="S1189" s="289" t="str">
        <f t="shared" si="95"/>
        <v>//**Corporate Income Taxes : **</v>
      </c>
      <c r="T1189"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1" customFormat="1" ht="232" x14ac:dyDescent="0.35">
      <c r="A1190" s="291" t="s">
        <v>2195</v>
      </c>
      <c r="B1190" s="277"/>
      <c r="C1190" s="291" t="s">
        <v>1228</v>
      </c>
      <c r="D1190" s="291" t="s">
        <v>543</v>
      </c>
      <c r="E1190" s="291" t="str">
        <f>E1191</f>
        <v>GRA for Distributed Solar Subsidy</v>
      </c>
      <c r="M1190" s="277"/>
      <c r="N1190" s="293" t="s">
        <v>2196</v>
      </c>
      <c r="O1190" s="293"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1" t="s">
        <v>2197</v>
      </c>
      <c r="Q1190" s="291" t="s">
        <v>310</v>
      </c>
      <c r="S1190" s="291" t="str">
        <f t="shared" si="95"/>
        <v/>
      </c>
      <c r="T1190" s="291" t="str">
        <f t="shared" si="102"/>
        <v/>
      </c>
      <c r="U1190" s="304"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6" t="s">
        <v>2198</v>
      </c>
      <c r="C1191" s="182" t="s">
        <v>1228</v>
      </c>
      <c r="D1191" s="182" t="s">
        <v>543</v>
      </c>
      <c r="E1191" s="182" t="s">
        <v>1260</v>
      </c>
      <c r="F1191" s="182" t="s">
        <v>1231</v>
      </c>
      <c r="G1191" s="182"/>
      <c r="H1191" s="182" t="s">
        <v>1232</v>
      </c>
      <c r="I1191" s="182"/>
      <c r="J1191" s="43">
        <v>570</v>
      </c>
      <c r="K1191" s="182" t="s">
        <v>310</v>
      </c>
      <c r="L1191" s="241" t="s">
        <v>2228</v>
      </c>
      <c r="N1191" s="210" t="s">
        <v>2196</v>
      </c>
      <c r="O1191" s="210"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89" t="s">
        <v>2197</v>
      </c>
      <c r="Q1191" s="289" t="s">
        <v>310</v>
      </c>
      <c r="R1191" s="289" t="str">
        <f t="shared" si="103"/>
        <v xml:space="preserve">Regular Spending </v>
      </c>
      <c r="S1191" s="289" t="str">
        <f t="shared" si="95"/>
        <v>//**Regular Spending : **</v>
      </c>
      <c r="T1191"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6" t="s">
        <v>2198</v>
      </c>
      <c r="C1192" s="190" t="s">
        <v>1228</v>
      </c>
      <c r="D1192" s="190" t="s">
        <v>543</v>
      </c>
      <c r="E1192" s="190" t="s">
        <v>1260</v>
      </c>
      <c r="F1192" s="182" t="s">
        <v>1237</v>
      </c>
      <c r="G1192" s="182"/>
      <c r="H1192" s="182" t="s">
        <v>1238</v>
      </c>
      <c r="I1192" s="182"/>
      <c r="J1192" s="43">
        <v>571</v>
      </c>
      <c r="K1192" s="190" t="s">
        <v>310</v>
      </c>
      <c r="L1192" s="241" t="s">
        <v>2228</v>
      </c>
      <c r="N1192" s="210" t="s">
        <v>2196</v>
      </c>
      <c r="O1192" s="210"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89" t="s">
        <v>2197</v>
      </c>
      <c r="Q1192" s="289" t="s">
        <v>310</v>
      </c>
      <c r="R1192" s="289" t="str">
        <f t="shared" si="103"/>
        <v xml:space="preserve">Budget Deficit </v>
      </c>
      <c r="S1192" s="289" t="str">
        <f t="shared" si="95"/>
        <v>//**Budget Deficit : **</v>
      </c>
      <c r="T1192"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6" t="s">
        <v>2198</v>
      </c>
      <c r="C1193" s="190" t="s">
        <v>1228</v>
      </c>
      <c r="D1193" s="190" t="s">
        <v>543</v>
      </c>
      <c r="E1193" s="190" t="s">
        <v>1260</v>
      </c>
      <c r="F1193" s="182" t="s">
        <v>1240</v>
      </c>
      <c r="G1193" s="182"/>
      <c r="H1193" s="182" t="s">
        <v>1241</v>
      </c>
      <c r="I1193" s="182"/>
      <c r="J1193" s="43">
        <v>572</v>
      </c>
      <c r="K1193" s="190" t="s">
        <v>310</v>
      </c>
      <c r="L1193" s="241" t="s">
        <v>2228</v>
      </c>
      <c r="N1193" s="210" t="s">
        <v>2196</v>
      </c>
      <c r="O1193" s="210"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89" t="s">
        <v>2197</v>
      </c>
      <c r="Q1193" s="289" t="s">
        <v>310</v>
      </c>
      <c r="R1193" s="289" t="str">
        <f t="shared" si="103"/>
        <v xml:space="preserve">Household Taxes </v>
      </c>
      <c r="S1193" s="289" t="str">
        <f t="shared" si="95"/>
        <v>//**Household Taxes : **</v>
      </c>
      <c r="T1193"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6" t="s">
        <v>2198</v>
      </c>
      <c r="C1194" s="190" t="s">
        <v>1228</v>
      </c>
      <c r="D1194" s="190" t="s">
        <v>543</v>
      </c>
      <c r="E1194" s="190" t="s">
        <v>1260</v>
      </c>
      <c r="F1194" s="182" t="s">
        <v>1243</v>
      </c>
      <c r="G1194" s="182"/>
      <c r="H1194" s="182" t="s">
        <v>1244</v>
      </c>
      <c r="I1194" s="182"/>
      <c r="J1194" s="43">
        <v>573</v>
      </c>
      <c r="K1194" s="190" t="s">
        <v>310</v>
      </c>
      <c r="L1194" s="241" t="s">
        <v>2228</v>
      </c>
      <c r="N1194" s="210" t="s">
        <v>2196</v>
      </c>
      <c r="O1194" s="210"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89" t="s">
        <v>2197</v>
      </c>
      <c r="Q1194" s="289" t="s">
        <v>310</v>
      </c>
      <c r="R1194" s="289" t="str">
        <f t="shared" si="103"/>
        <v xml:space="preserve">Payroll Taxes </v>
      </c>
      <c r="S1194" s="289" t="str">
        <f t="shared" ref="S1194:S1213" si="104">IF(R1194="","","//**"&amp;R1194&amp;": **")</f>
        <v>//**Payroll Taxes : **</v>
      </c>
      <c r="T1194"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6" t="s">
        <v>2198</v>
      </c>
      <c r="C1195" s="190" t="s">
        <v>1228</v>
      </c>
      <c r="D1195" s="190" t="s">
        <v>543</v>
      </c>
      <c r="E1195" s="190" t="s">
        <v>1260</v>
      </c>
      <c r="F1195" s="182" t="s">
        <v>1246</v>
      </c>
      <c r="G1195" s="182"/>
      <c r="H1195" s="182" t="s">
        <v>1247</v>
      </c>
      <c r="I1195" s="182"/>
      <c r="J1195" s="43">
        <v>574</v>
      </c>
      <c r="K1195" s="190" t="s">
        <v>310</v>
      </c>
      <c r="L1195" s="241" t="s">
        <v>2228</v>
      </c>
      <c r="N1195" s="210" t="s">
        <v>2196</v>
      </c>
      <c r="O1195" s="210"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89" t="s">
        <v>2197</v>
      </c>
      <c r="Q1195" s="289" t="s">
        <v>310</v>
      </c>
      <c r="R1195" s="289" t="str">
        <f t="shared" si="103"/>
        <v xml:space="preserve">Corporate Income Taxes </v>
      </c>
      <c r="S1195" s="289" t="str">
        <f t="shared" si="104"/>
        <v>//**Corporate Income Taxes : **</v>
      </c>
      <c r="T1195"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1" customFormat="1" ht="232" x14ac:dyDescent="0.35">
      <c r="A1196" s="291" t="s">
        <v>2195</v>
      </c>
      <c r="B1196" s="277"/>
      <c r="C1196" s="291" t="s">
        <v>1228</v>
      </c>
      <c r="D1196" s="291" t="s">
        <v>1262</v>
      </c>
      <c r="E1196" s="291" t="str">
        <f>E1197</f>
        <v>GRA for Fuel Subsidies</v>
      </c>
      <c r="M1196" s="277"/>
      <c r="N1196" s="293" t="s">
        <v>2196</v>
      </c>
      <c r="O1196" s="293"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1" t="s">
        <v>2197</v>
      </c>
      <c r="Q1196" s="291" t="s">
        <v>310</v>
      </c>
      <c r="S1196" s="291" t="str">
        <f t="shared" si="104"/>
        <v/>
      </c>
      <c r="T1196" s="291" t="str">
        <f t="shared" si="102"/>
        <v/>
      </c>
      <c r="U1196" s="304"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6" t="s">
        <v>2198</v>
      </c>
      <c r="C1197" s="182" t="s">
        <v>1228</v>
      </c>
      <c r="D1197" s="182" t="s">
        <v>1262</v>
      </c>
      <c r="E1197" s="182" t="s">
        <v>1263</v>
      </c>
      <c r="F1197" s="182" t="s">
        <v>1231</v>
      </c>
      <c r="G1197" s="182"/>
      <c r="H1197" s="182" t="s">
        <v>1232</v>
      </c>
      <c r="I1197" s="182"/>
      <c r="J1197" s="43">
        <v>575</v>
      </c>
      <c r="K1197" s="182" t="s">
        <v>310</v>
      </c>
      <c r="L1197" s="241" t="s">
        <v>2228</v>
      </c>
      <c r="N1197" s="210" t="s">
        <v>2196</v>
      </c>
      <c r="O1197" s="210"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89" t="s">
        <v>2197</v>
      </c>
      <c r="Q1197" s="289" t="s">
        <v>310</v>
      </c>
      <c r="R1197" s="289" t="str">
        <f t="shared" si="103"/>
        <v xml:space="preserve">Regular Spending </v>
      </c>
      <c r="S1197" s="289" t="str">
        <f t="shared" si="104"/>
        <v>//**Regular Spending : **</v>
      </c>
      <c r="T1197"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6" t="s">
        <v>2198</v>
      </c>
      <c r="C1198" s="190" t="s">
        <v>1228</v>
      </c>
      <c r="D1198" s="190" t="s">
        <v>1262</v>
      </c>
      <c r="E1198" s="190" t="s">
        <v>1263</v>
      </c>
      <c r="F1198" s="182" t="s">
        <v>1237</v>
      </c>
      <c r="G1198" s="182"/>
      <c r="H1198" s="182" t="s">
        <v>1238</v>
      </c>
      <c r="I1198" s="182"/>
      <c r="J1198" s="43">
        <v>576</v>
      </c>
      <c r="K1198" s="190" t="s">
        <v>310</v>
      </c>
      <c r="L1198" s="241" t="s">
        <v>2228</v>
      </c>
      <c r="N1198" s="210" t="s">
        <v>2196</v>
      </c>
      <c r="O1198" s="210"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89" t="s">
        <v>2197</v>
      </c>
      <c r="Q1198" s="289" t="s">
        <v>310</v>
      </c>
      <c r="R1198" s="289" t="str">
        <f t="shared" si="103"/>
        <v xml:space="preserve">Budget Deficit </v>
      </c>
      <c r="S1198" s="289" t="str">
        <f t="shared" si="104"/>
        <v>//**Budget Deficit : **</v>
      </c>
      <c r="T1198"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6" t="s">
        <v>2198</v>
      </c>
      <c r="C1199" s="190" t="s">
        <v>1228</v>
      </c>
      <c r="D1199" s="190" t="s">
        <v>1262</v>
      </c>
      <c r="E1199" s="190" t="s">
        <v>1263</v>
      </c>
      <c r="F1199" s="182" t="s">
        <v>1240</v>
      </c>
      <c r="G1199" s="182"/>
      <c r="H1199" s="182" t="s">
        <v>1241</v>
      </c>
      <c r="I1199" s="182"/>
      <c r="J1199" s="43">
        <v>577</v>
      </c>
      <c r="K1199" s="190" t="s">
        <v>310</v>
      </c>
      <c r="L1199" s="241" t="s">
        <v>2228</v>
      </c>
      <c r="N1199" s="210" t="s">
        <v>2196</v>
      </c>
      <c r="O1199" s="210"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89" t="s">
        <v>2197</v>
      </c>
      <c r="Q1199" s="289" t="s">
        <v>310</v>
      </c>
      <c r="R1199" s="289" t="str">
        <f t="shared" si="103"/>
        <v xml:space="preserve">Household Taxes </v>
      </c>
      <c r="S1199" s="289" t="str">
        <f t="shared" si="104"/>
        <v>//**Household Taxes : **</v>
      </c>
      <c r="T1199"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6" t="s">
        <v>2198</v>
      </c>
      <c r="C1200" s="190" t="s">
        <v>1228</v>
      </c>
      <c r="D1200" s="190" t="s">
        <v>1262</v>
      </c>
      <c r="E1200" s="190" t="s">
        <v>1263</v>
      </c>
      <c r="F1200" s="182" t="s">
        <v>1243</v>
      </c>
      <c r="G1200" s="182"/>
      <c r="H1200" s="182" t="s">
        <v>1244</v>
      </c>
      <c r="I1200" s="182"/>
      <c r="J1200" s="43">
        <v>578</v>
      </c>
      <c r="K1200" s="190" t="s">
        <v>310</v>
      </c>
      <c r="L1200" s="241" t="s">
        <v>2228</v>
      </c>
      <c r="N1200" s="210" t="s">
        <v>2196</v>
      </c>
      <c r="O1200" s="210"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89" t="s">
        <v>2197</v>
      </c>
      <c r="Q1200" s="289" t="s">
        <v>310</v>
      </c>
      <c r="R1200" s="289" t="str">
        <f t="shared" si="103"/>
        <v xml:space="preserve">Payroll Taxes </v>
      </c>
      <c r="S1200" s="289" t="str">
        <f t="shared" si="104"/>
        <v>//**Payroll Taxes : **</v>
      </c>
      <c r="T1200"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6" t="s">
        <v>2198</v>
      </c>
      <c r="C1201" s="190" t="s">
        <v>1228</v>
      </c>
      <c r="D1201" s="190" t="s">
        <v>1262</v>
      </c>
      <c r="E1201" s="190" t="s">
        <v>1263</v>
      </c>
      <c r="F1201" s="182" t="s">
        <v>1246</v>
      </c>
      <c r="G1201" s="182"/>
      <c r="H1201" s="182" t="s">
        <v>1247</v>
      </c>
      <c r="I1201" s="182"/>
      <c r="J1201" s="43">
        <v>579</v>
      </c>
      <c r="K1201" s="190" t="s">
        <v>310</v>
      </c>
      <c r="L1201" s="241" t="s">
        <v>2228</v>
      </c>
      <c r="N1201" s="210" t="s">
        <v>2196</v>
      </c>
      <c r="O1201" s="210"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89" t="s">
        <v>2197</v>
      </c>
      <c r="Q1201" s="289" t="s">
        <v>310</v>
      </c>
      <c r="R1201" s="289" t="str">
        <f t="shared" si="103"/>
        <v xml:space="preserve">Corporate Income Taxes </v>
      </c>
      <c r="S1201" s="289" t="str">
        <f t="shared" si="104"/>
        <v>//**Corporate Income Taxes : **</v>
      </c>
      <c r="T1201"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1" customFormat="1" ht="232" x14ac:dyDescent="0.35">
      <c r="A1202" s="291" t="s">
        <v>2195</v>
      </c>
      <c r="B1202" s="277"/>
      <c r="C1202" s="291" t="s">
        <v>1228</v>
      </c>
      <c r="D1202" s="291" t="s">
        <v>1265</v>
      </c>
      <c r="E1202" s="291" t="str">
        <f>E1203</f>
        <v>GRA for National Debt Interest</v>
      </c>
      <c r="M1202" s="277"/>
      <c r="N1202" s="293" t="s">
        <v>2196</v>
      </c>
      <c r="O1202" s="293"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1" t="s">
        <v>2197</v>
      </c>
      <c r="Q1202" s="291" t="s">
        <v>310</v>
      </c>
      <c r="S1202" s="291" t="str">
        <f t="shared" si="104"/>
        <v/>
      </c>
      <c r="T1202" s="291" t="str">
        <f t="shared" si="102"/>
        <v/>
      </c>
      <c r="U1202" s="304"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6" t="s">
        <v>2198</v>
      </c>
      <c r="C1203" s="182" t="s">
        <v>1228</v>
      </c>
      <c r="D1203" s="182" t="s">
        <v>1265</v>
      </c>
      <c r="E1203" s="182" t="s">
        <v>1266</v>
      </c>
      <c r="F1203" s="182" t="s">
        <v>1231</v>
      </c>
      <c r="G1203" s="182"/>
      <c r="H1203" s="182" t="s">
        <v>1232</v>
      </c>
      <c r="I1203" s="182"/>
      <c r="J1203" s="43">
        <v>580</v>
      </c>
      <c r="K1203" s="182" t="s">
        <v>310</v>
      </c>
      <c r="L1203" s="241" t="s">
        <v>2228</v>
      </c>
      <c r="N1203" s="210" t="s">
        <v>2196</v>
      </c>
      <c r="O1203" s="210"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89" t="s">
        <v>2197</v>
      </c>
      <c r="Q1203" s="289" t="s">
        <v>310</v>
      </c>
      <c r="R1203" s="289" t="str">
        <f t="shared" si="103"/>
        <v xml:space="preserve">Regular Spending </v>
      </c>
      <c r="S1203" s="289" t="str">
        <f t="shared" si="104"/>
        <v>//**Regular Spending : **</v>
      </c>
      <c r="T1203"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6" t="s">
        <v>2198</v>
      </c>
      <c r="C1204" s="190" t="s">
        <v>1228</v>
      </c>
      <c r="D1204" s="190" t="s">
        <v>1265</v>
      </c>
      <c r="E1204" s="190" t="s">
        <v>1266</v>
      </c>
      <c r="F1204" s="182" t="s">
        <v>1237</v>
      </c>
      <c r="G1204" s="182"/>
      <c r="H1204" s="182" t="s">
        <v>1238</v>
      </c>
      <c r="I1204" s="182"/>
      <c r="J1204" s="43">
        <v>581</v>
      </c>
      <c r="K1204" s="190" t="s">
        <v>310</v>
      </c>
      <c r="L1204" s="241" t="s">
        <v>2228</v>
      </c>
      <c r="N1204" s="210" t="s">
        <v>2196</v>
      </c>
      <c r="O1204" s="210"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89" t="s">
        <v>2197</v>
      </c>
      <c r="Q1204" s="289" t="s">
        <v>310</v>
      </c>
      <c r="R1204" s="289" t="str">
        <f t="shared" si="103"/>
        <v xml:space="preserve">Budget Deficit </v>
      </c>
      <c r="S1204" s="289" t="str">
        <f t="shared" si="104"/>
        <v>//**Budget Deficit : **</v>
      </c>
      <c r="T1204"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6" t="s">
        <v>2198</v>
      </c>
      <c r="C1205" s="190" t="s">
        <v>1228</v>
      </c>
      <c r="D1205" s="190" t="s">
        <v>1265</v>
      </c>
      <c r="E1205" s="190" t="s">
        <v>1266</v>
      </c>
      <c r="F1205" s="182" t="s">
        <v>1240</v>
      </c>
      <c r="G1205" s="182"/>
      <c r="H1205" s="182" t="s">
        <v>1241</v>
      </c>
      <c r="I1205" s="182"/>
      <c r="J1205" s="43">
        <v>582</v>
      </c>
      <c r="K1205" s="190" t="s">
        <v>310</v>
      </c>
      <c r="L1205" s="241" t="s">
        <v>2228</v>
      </c>
      <c r="N1205" s="210" t="s">
        <v>2196</v>
      </c>
      <c r="O1205" s="210"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89" t="s">
        <v>2197</v>
      </c>
      <c r="Q1205" s="289" t="s">
        <v>310</v>
      </c>
      <c r="R1205" s="289" t="str">
        <f t="shared" si="103"/>
        <v xml:space="preserve">Household Taxes </v>
      </c>
      <c r="S1205" s="289" t="str">
        <f t="shared" si="104"/>
        <v>//**Household Taxes : **</v>
      </c>
      <c r="T1205"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6" t="s">
        <v>2198</v>
      </c>
      <c r="C1206" s="190" t="s">
        <v>1228</v>
      </c>
      <c r="D1206" s="190" t="s">
        <v>1265</v>
      </c>
      <c r="E1206" s="190" t="s">
        <v>1266</v>
      </c>
      <c r="F1206" s="182" t="s">
        <v>1243</v>
      </c>
      <c r="G1206" s="182"/>
      <c r="H1206" s="182" t="s">
        <v>1244</v>
      </c>
      <c r="I1206" s="182"/>
      <c r="J1206" s="43">
        <v>583</v>
      </c>
      <c r="K1206" s="190" t="s">
        <v>310</v>
      </c>
      <c r="L1206" s="241" t="s">
        <v>2228</v>
      </c>
      <c r="N1206" s="210" t="s">
        <v>2196</v>
      </c>
      <c r="O1206" s="210"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89" t="s">
        <v>2197</v>
      </c>
      <c r="Q1206" s="289" t="s">
        <v>310</v>
      </c>
      <c r="R1206" s="289" t="str">
        <f t="shared" si="103"/>
        <v xml:space="preserve">Payroll Taxes </v>
      </c>
      <c r="S1206" s="289" t="str">
        <f t="shared" si="104"/>
        <v>//**Payroll Taxes : **</v>
      </c>
      <c r="T1206"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6" t="s">
        <v>2198</v>
      </c>
      <c r="C1207" s="190" t="s">
        <v>1228</v>
      </c>
      <c r="D1207" s="190" t="s">
        <v>1265</v>
      </c>
      <c r="E1207" s="190" t="s">
        <v>1266</v>
      </c>
      <c r="F1207" s="182" t="s">
        <v>1246</v>
      </c>
      <c r="G1207" s="182"/>
      <c r="H1207" s="182" t="s">
        <v>1247</v>
      </c>
      <c r="I1207" s="182"/>
      <c r="J1207" s="43">
        <v>584</v>
      </c>
      <c r="K1207" s="190" t="s">
        <v>310</v>
      </c>
      <c r="L1207" s="241" t="s">
        <v>2228</v>
      </c>
      <c r="N1207" s="210" t="s">
        <v>2196</v>
      </c>
      <c r="O1207" s="210"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89" t="s">
        <v>2197</v>
      </c>
      <c r="Q1207" s="289" t="s">
        <v>310</v>
      </c>
      <c r="R1207" s="289" t="str">
        <f t="shared" si="103"/>
        <v xml:space="preserve">Corporate Income Taxes </v>
      </c>
      <c r="S1207" s="289" t="str">
        <f t="shared" si="104"/>
        <v>//**Corporate Income Taxes : **</v>
      </c>
      <c r="T1207"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1" customFormat="1" ht="232" x14ac:dyDescent="0.35">
      <c r="A1208" s="291" t="s">
        <v>2195</v>
      </c>
      <c r="B1208" s="277"/>
      <c r="C1208" s="291" t="s">
        <v>1228</v>
      </c>
      <c r="D1208" s="291" t="s">
        <v>1268</v>
      </c>
      <c r="E1208" s="291" t="str">
        <f>E1209</f>
        <v>GRA for Remaining Government Cash Flow Changes</v>
      </c>
      <c r="M1208" s="277"/>
      <c r="N1208" s="293" t="s">
        <v>2196</v>
      </c>
      <c r="O1208" s="293"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1" t="s">
        <v>2197</v>
      </c>
      <c r="Q1208" s="291" t="s">
        <v>310</v>
      </c>
      <c r="S1208" s="291" t="str">
        <f t="shared" si="104"/>
        <v/>
      </c>
      <c r="T1208" s="291" t="str">
        <f t="shared" si="102"/>
        <v/>
      </c>
      <c r="U1208" s="304"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6" t="s">
        <v>2198</v>
      </c>
      <c r="C1209" s="182" t="s">
        <v>1228</v>
      </c>
      <c r="D1209" s="182" t="s">
        <v>1268</v>
      </c>
      <c r="E1209" s="182" t="s">
        <v>1269</v>
      </c>
      <c r="F1209" s="182" t="s">
        <v>1231</v>
      </c>
      <c r="G1209" s="182"/>
      <c r="H1209" s="182" t="s">
        <v>1232</v>
      </c>
      <c r="I1209" s="182"/>
      <c r="J1209" s="43">
        <v>585</v>
      </c>
      <c r="K1209" s="182" t="s">
        <v>310</v>
      </c>
      <c r="L1209" s="241" t="s">
        <v>2228</v>
      </c>
      <c r="N1209" s="210" t="s">
        <v>2196</v>
      </c>
      <c r="O1209" s="210"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89" t="s">
        <v>2197</v>
      </c>
      <c r="Q1209" s="289" t="s">
        <v>310</v>
      </c>
      <c r="R1209" s="289" t="str">
        <f t="shared" si="103"/>
        <v xml:space="preserve">Regular Spending </v>
      </c>
      <c r="S1209" s="289" t="str">
        <f t="shared" si="104"/>
        <v>//**Regular Spending : **</v>
      </c>
      <c r="T1209"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6" t="s">
        <v>2198</v>
      </c>
      <c r="C1210" s="190" t="s">
        <v>1228</v>
      </c>
      <c r="D1210" s="190" t="s">
        <v>1268</v>
      </c>
      <c r="E1210" s="190" t="s">
        <v>1269</v>
      </c>
      <c r="F1210" s="182" t="s">
        <v>1237</v>
      </c>
      <c r="G1210" s="182"/>
      <c r="H1210" s="182" t="s">
        <v>1238</v>
      </c>
      <c r="I1210" s="182"/>
      <c r="J1210" s="43">
        <v>586</v>
      </c>
      <c r="K1210" s="190" t="s">
        <v>310</v>
      </c>
      <c r="L1210" s="241" t="s">
        <v>2228</v>
      </c>
      <c r="N1210" s="210" t="s">
        <v>2196</v>
      </c>
      <c r="O1210" s="210"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89" t="s">
        <v>2197</v>
      </c>
      <c r="Q1210" s="289" t="s">
        <v>310</v>
      </c>
      <c r="R1210" s="289" t="str">
        <f t="shared" si="103"/>
        <v xml:space="preserve">Budget Deficit </v>
      </c>
      <c r="S1210" s="289" t="str">
        <f t="shared" si="104"/>
        <v>//**Budget Deficit : **</v>
      </c>
      <c r="T1210"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0" customFormat="1" x14ac:dyDescent="0.35">
      <c r="A1211" s="276" t="s">
        <v>2198</v>
      </c>
      <c r="B1211" s="277"/>
      <c r="C1211" s="190" t="s">
        <v>1228</v>
      </c>
      <c r="D1211" s="190" t="s">
        <v>1268</v>
      </c>
      <c r="E1211" s="190" t="s">
        <v>1269</v>
      </c>
      <c r="F1211" s="182" t="s">
        <v>1240</v>
      </c>
      <c r="G1211" s="182"/>
      <c r="H1211" s="182" t="s">
        <v>1241</v>
      </c>
      <c r="I1211" s="182"/>
      <c r="J1211" s="43">
        <v>587</v>
      </c>
      <c r="K1211" s="190" t="s">
        <v>310</v>
      </c>
      <c r="L1211" s="241" t="s">
        <v>2228</v>
      </c>
      <c r="M1211" s="277"/>
      <c r="N1211" s="210" t="s">
        <v>2196</v>
      </c>
      <c r="O1211" s="210"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89" t="s">
        <v>2197</v>
      </c>
      <c r="Q1211" s="289" t="s">
        <v>310</v>
      </c>
      <c r="R1211" s="289" t="str">
        <f t="shared" si="103"/>
        <v xml:space="preserve">Household Taxes </v>
      </c>
      <c r="S1211" s="289" t="str">
        <f t="shared" si="104"/>
        <v>//**Household Taxes : **</v>
      </c>
      <c r="T1211"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5"/>
    </row>
    <row r="1212" spans="1:21" s="290" customFormat="1" x14ac:dyDescent="0.35">
      <c r="A1212" s="276" t="s">
        <v>2198</v>
      </c>
      <c r="B1212" s="277"/>
      <c r="C1212" s="190" t="s">
        <v>1228</v>
      </c>
      <c r="D1212" s="190" t="s">
        <v>1268</v>
      </c>
      <c r="E1212" s="190" t="s">
        <v>1269</v>
      </c>
      <c r="F1212" s="182" t="s">
        <v>1243</v>
      </c>
      <c r="G1212" s="182"/>
      <c r="H1212" s="182" t="s">
        <v>1244</v>
      </c>
      <c r="I1212" s="182"/>
      <c r="J1212" s="43">
        <v>588</v>
      </c>
      <c r="K1212" s="190" t="s">
        <v>310</v>
      </c>
      <c r="L1212" s="241" t="s">
        <v>2228</v>
      </c>
      <c r="M1212" s="277"/>
      <c r="N1212" s="210" t="s">
        <v>2196</v>
      </c>
      <c r="O1212" s="210"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89" t="s">
        <v>2197</v>
      </c>
      <c r="Q1212" s="289" t="s">
        <v>310</v>
      </c>
      <c r="R1212" s="289" t="str">
        <f t="shared" si="103"/>
        <v xml:space="preserve">Payroll Taxes </v>
      </c>
      <c r="S1212" s="289" t="str">
        <f t="shared" si="104"/>
        <v>//**Payroll Taxes : **</v>
      </c>
      <c r="T1212"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5"/>
    </row>
    <row r="1213" spans="1:21" s="290" customFormat="1" x14ac:dyDescent="0.35">
      <c r="A1213" s="276" t="s">
        <v>2198</v>
      </c>
      <c r="B1213" s="277"/>
      <c r="C1213" s="190" t="s">
        <v>1228</v>
      </c>
      <c r="D1213" s="190" t="s">
        <v>1268</v>
      </c>
      <c r="E1213" s="190" t="s">
        <v>1269</v>
      </c>
      <c r="F1213" s="182" t="s">
        <v>1246</v>
      </c>
      <c r="G1213" s="182"/>
      <c r="H1213" s="182" t="s">
        <v>1247</v>
      </c>
      <c r="I1213" s="182"/>
      <c r="J1213" s="43">
        <v>589</v>
      </c>
      <c r="K1213" s="190" t="s">
        <v>310</v>
      </c>
      <c r="L1213" s="241" t="s">
        <v>2228</v>
      </c>
      <c r="M1213" s="277"/>
      <c r="N1213" s="210" t="s">
        <v>2196</v>
      </c>
      <c r="O1213" s="210"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89" t="s">
        <v>2197</v>
      </c>
      <c r="Q1213" s="289" t="s">
        <v>310</v>
      </c>
      <c r="R1213" s="289" t="str">
        <f t="shared" si="103"/>
        <v xml:space="preserve">Corporate Income Taxes </v>
      </c>
      <c r="S1213" s="289" t="str">
        <f t="shared" si="104"/>
        <v>//**Corporate Income Taxes : **</v>
      </c>
      <c r="T1213"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5"/>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33" workbookViewId="0">
      <selection activeCell="C39" sqref="C39"/>
    </sheetView>
  </sheetViews>
  <sheetFormatPr defaultColWidth="9.1796875" defaultRowHeight="14.5" x14ac:dyDescent="0.35"/>
  <cols>
    <col min="1" max="1" width="20.1796875" style="270" customWidth="1"/>
    <col min="2" max="2" width="43.6328125" style="270" customWidth="1"/>
    <col min="3" max="3" width="44.6328125" style="270" customWidth="1"/>
    <col min="4" max="4" width="14" style="270" customWidth="1"/>
    <col min="5" max="5" width="158.1796875" style="271" customWidth="1"/>
    <col min="6" max="16384" width="9.1796875" style="270"/>
  </cols>
  <sheetData>
    <row r="1" spans="1:5" x14ac:dyDescent="0.35">
      <c r="A1" s="29" t="s">
        <v>2177</v>
      </c>
    </row>
    <row r="2" spans="1:5" x14ac:dyDescent="0.35">
      <c r="A2" s="6" t="s">
        <v>2178</v>
      </c>
    </row>
    <row r="3" spans="1:5" x14ac:dyDescent="0.35">
      <c r="A3" s="273" t="s">
        <v>283</v>
      </c>
      <c r="B3" s="273" t="s">
        <v>284</v>
      </c>
      <c r="C3" s="273" t="s">
        <v>285</v>
      </c>
      <c r="D3" s="273" t="s">
        <v>2229</v>
      </c>
      <c r="E3" s="272" t="s">
        <v>2230</v>
      </c>
    </row>
    <row r="4" spans="1:5" ht="43.5" x14ac:dyDescent="0.35">
      <c r="A4" s="270" t="s">
        <v>304</v>
      </c>
      <c r="B4" s="270" t="s">
        <v>305</v>
      </c>
      <c r="C4" s="270" t="s">
        <v>306</v>
      </c>
      <c r="D4" s="274" t="s">
        <v>2231</v>
      </c>
      <c r="E4" s="296" t="s">
        <v>2358</v>
      </c>
    </row>
    <row r="5" spans="1:5" ht="29" x14ac:dyDescent="0.35">
      <c r="A5" s="270" t="s">
        <v>304</v>
      </c>
      <c r="B5" s="270" t="s">
        <v>371</v>
      </c>
      <c r="C5" s="270" t="s">
        <v>372</v>
      </c>
      <c r="D5" s="274" t="s">
        <v>2231</v>
      </c>
      <c r="E5" s="296" t="s">
        <v>2232</v>
      </c>
    </row>
    <row r="6" spans="1:5" ht="43.5" x14ac:dyDescent="0.35">
      <c r="A6" s="270" t="s">
        <v>304</v>
      </c>
      <c r="B6" s="270" t="s">
        <v>378</v>
      </c>
      <c r="C6" s="270" t="s">
        <v>379</v>
      </c>
      <c r="D6" s="274" t="s">
        <v>2231</v>
      </c>
      <c r="E6" s="296" t="s">
        <v>2233</v>
      </c>
    </row>
    <row r="7" spans="1:5" ht="43.5" x14ac:dyDescent="0.35">
      <c r="A7" s="270" t="s">
        <v>304</v>
      </c>
      <c r="B7" s="270" t="s">
        <v>2179</v>
      </c>
      <c r="C7" s="270" t="s">
        <v>387</v>
      </c>
      <c r="D7" s="274" t="s">
        <v>2231</v>
      </c>
      <c r="E7" s="296" t="s">
        <v>2234</v>
      </c>
    </row>
    <row r="8" spans="1:5" ht="29" x14ac:dyDescent="0.35">
      <c r="A8" s="270" t="s">
        <v>304</v>
      </c>
      <c r="B8" s="270" t="s">
        <v>412</v>
      </c>
      <c r="C8" s="270" t="s">
        <v>413</v>
      </c>
      <c r="D8" s="274" t="s">
        <v>2231</v>
      </c>
      <c r="E8" s="296" t="s">
        <v>2235</v>
      </c>
    </row>
    <row r="9" spans="1:5" ht="29" x14ac:dyDescent="0.35">
      <c r="A9" s="270" t="s">
        <v>304</v>
      </c>
      <c r="B9" s="270" t="s">
        <v>420</v>
      </c>
      <c r="C9" s="270" t="s">
        <v>421</v>
      </c>
      <c r="D9" s="274" t="s">
        <v>2231</v>
      </c>
      <c r="E9" s="296" t="s">
        <v>2236</v>
      </c>
    </row>
    <row r="10" spans="1:5" ht="29" x14ac:dyDescent="0.35">
      <c r="A10" s="270" t="s">
        <v>304</v>
      </c>
      <c r="B10" s="270" t="s">
        <v>429</v>
      </c>
      <c r="C10" s="270" t="s">
        <v>430</v>
      </c>
      <c r="D10" s="274" t="s">
        <v>2231</v>
      </c>
      <c r="E10" s="296" t="s">
        <v>2237</v>
      </c>
    </row>
    <row r="11" spans="1:5" ht="43.5" x14ac:dyDescent="0.35">
      <c r="A11" s="270" t="s">
        <v>304</v>
      </c>
      <c r="B11" s="270" t="s">
        <v>2180</v>
      </c>
      <c r="C11" s="270" t="s">
        <v>456</v>
      </c>
      <c r="D11" s="274" t="s">
        <v>2231</v>
      </c>
      <c r="E11" s="296" t="s">
        <v>2238</v>
      </c>
    </row>
    <row r="12" spans="1:5" ht="29" x14ac:dyDescent="0.35">
      <c r="A12" s="270" t="s">
        <v>304</v>
      </c>
      <c r="B12" s="270" t="s">
        <v>471</v>
      </c>
      <c r="C12" s="270" t="s">
        <v>472</v>
      </c>
      <c r="D12" s="274" t="s">
        <v>2231</v>
      </c>
      <c r="E12" s="296" t="s">
        <v>2239</v>
      </c>
    </row>
    <row r="13" spans="1:5" x14ac:dyDescent="0.35">
      <c r="A13" s="270" t="s">
        <v>304</v>
      </c>
      <c r="B13" s="270" t="s">
        <v>479</v>
      </c>
      <c r="C13" s="270" t="s">
        <v>480</v>
      </c>
      <c r="D13" s="274" t="s">
        <v>2231</v>
      </c>
      <c r="E13" s="296" t="s">
        <v>2240</v>
      </c>
    </row>
    <row r="14" spans="1:5" x14ac:dyDescent="0.35">
      <c r="A14" s="270" t="s">
        <v>490</v>
      </c>
      <c r="B14" s="270" t="s">
        <v>491</v>
      </c>
      <c r="C14" s="270" t="s">
        <v>492</v>
      </c>
      <c r="D14" s="274" t="s">
        <v>2231</v>
      </c>
      <c r="E14" s="296" t="s">
        <v>2241</v>
      </c>
    </row>
    <row r="15" spans="1:5" ht="29" x14ac:dyDescent="0.35">
      <c r="A15" s="270" t="s">
        <v>490</v>
      </c>
      <c r="B15" s="270" t="s">
        <v>515</v>
      </c>
      <c r="C15" s="270" t="s">
        <v>516</v>
      </c>
      <c r="D15" s="274" t="s">
        <v>2231</v>
      </c>
      <c r="E15" s="296" t="s">
        <v>2242</v>
      </c>
    </row>
    <row r="16" spans="1:5" ht="43.5" x14ac:dyDescent="0.35">
      <c r="A16" s="270" t="s">
        <v>490</v>
      </c>
      <c r="B16" s="270" t="s">
        <v>525</v>
      </c>
      <c r="C16" s="270" t="s">
        <v>526</v>
      </c>
      <c r="D16" s="274" t="s">
        <v>2231</v>
      </c>
      <c r="E16" s="296" t="s">
        <v>2243</v>
      </c>
    </row>
    <row r="17" spans="1:5" ht="29" x14ac:dyDescent="0.35">
      <c r="A17" s="270" t="s">
        <v>490</v>
      </c>
      <c r="B17" s="270" t="s">
        <v>533</v>
      </c>
      <c r="C17" s="270" t="s">
        <v>534</v>
      </c>
      <c r="D17" s="274" t="s">
        <v>2231</v>
      </c>
      <c r="E17" s="296" t="s">
        <v>2244</v>
      </c>
    </row>
    <row r="18" spans="1:5" x14ac:dyDescent="0.35">
      <c r="A18" s="270" t="s">
        <v>490</v>
      </c>
      <c r="B18" s="270" t="s">
        <v>543</v>
      </c>
      <c r="C18" s="270" t="s">
        <v>544</v>
      </c>
      <c r="D18" s="274" t="s">
        <v>2231</v>
      </c>
      <c r="E18" s="296" t="s">
        <v>2245</v>
      </c>
    </row>
    <row r="19" spans="1:5" ht="29" x14ac:dyDescent="0.35">
      <c r="A19" s="270" t="s">
        <v>490</v>
      </c>
      <c r="B19" s="270" t="s">
        <v>551</v>
      </c>
      <c r="C19" s="270" t="s">
        <v>552</v>
      </c>
      <c r="D19" s="274" t="s">
        <v>2231</v>
      </c>
      <c r="E19" s="296" t="s">
        <v>2246</v>
      </c>
    </row>
    <row r="20" spans="1:5" ht="29" x14ac:dyDescent="0.35">
      <c r="A20" s="270" t="s">
        <v>490</v>
      </c>
      <c r="B20" s="270" t="s">
        <v>557</v>
      </c>
      <c r="C20" s="270" t="s">
        <v>558</v>
      </c>
      <c r="D20" s="274" t="s">
        <v>2231</v>
      </c>
      <c r="E20" s="296" t="s">
        <v>2247</v>
      </c>
    </row>
    <row r="21" spans="1:5" ht="29" x14ac:dyDescent="0.35">
      <c r="A21" s="270" t="s">
        <v>490</v>
      </c>
      <c r="B21" s="270" t="s">
        <v>567</v>
      </c>
      <c r="C21" s="270" t="s">
        <v>568</v>
      </c>
      <c r="D21" s="274" t="s">
        <v>2231</v>
      </c>
      <c r="E21" s="296" t="s">
        <v>2248</v>
      </c>
    </row>
    <row r="22" spans="1:5" x14ac:dyDescent="0.35">
      <c r="A22" s="270" t="s">
        <v>575</v>
      </c>
      <c r="B22" s="270" t="s">
        <v>580</v>
      </c>
      <c r="C22" s="270" t="s">
        <v>577</v>
      </c>
      <c r="D22" s="274" t="s">
        <v>2231</v>
      </c>
      <c r="E22" s="296" t="s">
        <v>2249</v>
      </c>
    </row>
    <row r="23" spans="1:5" x14ac:dyDescent="0.35">
      <c r="A23" s="270" t="s">
        <v>575</v>
      </c>
      <c r="B23" s="270" t="s">
        <v>619</v>
      </c>
      <c r="C23" s="270" t="s">
        <v>620</v>
      </c>
      <c r="D23" s="274" t="s">
        <v>2231</v>
      </c>
      <c r="E23" s="296" t="s">
        <v>2250</v>
      </c>
    </row>
    <row r="24" spans="1:5" ht="72.5" x14ac:dyDescent="0.35">
      <c r="A24" s="270" t="s">
        <v>575</v>
      </c>
      <c r="B24" s="270" t="s">
        <v>627</v>
      </c>
      <c r="C24" s="270" t="s">
        <v>628</v>
      </c>
      <c r="D24" s="274" t="s">
        <v>2231</v>
      </c>
      <c r="E24" s="296" t="s">
        <v>2251</v>
      </c>
    </row>
    <row r="25" spans="1:5" ht="29" x14ac:dyDescent="0.35">
      <c r="A25" s="270" t="s">
        <v>575</v>
      </c>
      <c r="B25" s="270" t="s">
        <v>634</v>
      </c>
      <c r="C25" s="270" t="s">
        <v>635</v>
      </c>
      <c r="D25" s="274" t="s">
        <v>2231</v>
      </c>
      <c r="E25" s="296" t="s">
        <v>2252</v>
      </c>
    </row>
    <row r="26" spans="1:5" ht="29" x14ac:dyDescent="0.35">
      <c r="A26" s="270" t="s">
        <v>575</v>
      </c>
      <c r="B26" s="270" t="s">
        <v>642</v>
      </c>
      <c r="C26" s="270" t="s">
        <v>643</v>
      </c>
      <c r="D26" s="274" t="s">
        <v>2231</v>
      </c>
      <c r="E26" s="296" t="s">
        <v>2253</v>
      </c>
    </row>
    <row r="27" spans="1:5" x14ac:dyDescent="0.35">
      <c r="A27" s="270" t="s">
        <v>575</v>
      </c>
      <c r="B27" s="270" t="s">
        <v>647</v>
      </c>
      <c r="C27" s="270" t="s">
        <v>648</v>
      </c>
      <c r="D27" s="274" t="s">
        <v>2231</v>
      </c>
      <c r="E27" s="297"/>
    </row>
    <row r="28" spans="1:5" ht="29" x14ac:dyDescent="0.35">
      <c r="A28" s="270" t="s">
        <v>575</v>
      </c>
      <c r="B28" s="270" t="s">
        <v>650</v>
      </c>
      <c r="C28" s="270" t="s">
        <v>651</v>
      </c>
      <c r="D28" s="274" t="s">
        <v>2231</v>
      </c>
      <c r="E28" s="296" t="s">
        <v>2254</v>
      </c>
    </row>
    <row r="29" spans="1:5" x14ac:dyDescent="0.35">
      <c r="A29" s="270" t="s">
        <v>575</v>
      </c>
      <c r="B29" s="270" t="s">
        <v>656</v>
      </c>
      <c r="C29" s="270" t="s">
        <v>657</v>
      </c>
      <c r="D29" s="274" t="s">
        <v>2231</v>
      </c>
      <c r="E29" s="296" t="s">
        <v>2255</v>
      </c>
    </row>
    <row r="30" spans="1:5" x14ac:dyDescent="0.35">
      <c r="A30" s="270" t="s">
        <v>575</v>
      </c>
      <c r="B30" s="270" t="s">
        <v>666</v>
      </c>
      <c r="C30" s="270" t="s">
        <v>667</v>
      </c>
      <c r="D30" s="274" t="s">
        <v>2231</v>
      </c>
      <c r="E30" s="296" t="s">
        <v>2256</v>
      </c>
    </row>
    <row r="31" spans="1:5" ht="29" x14ac:dyDescent="0.35">
      <c r="A31" s="270" t="s">
        <v>575</v>
      </c>
      <c r="B31" s="270" t="s">
        <v>672</v>
      </c>
      <c r="C31" s="270" t="s">
        <v>673</v>
      </c>
      <c r="D31" s="274" t="s">
        <v>2231</v>
      </c>
      <c r="E31" s="296" t="s">
        <v>2257</v>
      </c>
    </row>
    <row r="32" spans="1:5" x14ac:dyDescent="0.35">
      <c r="A32" s="270" t="s">
        <v>575</v>
      </c>
      <c r="B32" s="270" t="s">
        <v>682</v>
      </c>
      <c r="C32" s="270" t="s">
        <v>683</v>
      </c>
      <c r="D32" s="274" t="s">
        <v>2231</v>
      </c>
      <c r="E32" s="297" t="s">
        <v>2258</v>
      </c>
    </row>
    <row r="33" spans="1:5" ht="29" x14ac:dyDescent="0.35">
      <c r="A33" s="270" t="s">
        <v>575</v>
      </c>
      <c r="B33" s="270" t="s">
        <v>684</v>
      </c>
      <c r="C33" s="270" t="s">
        <v>685</v>
      </c>
      <c r="D33" s="274" t="s">
        <v>2231</v>
      </c>
      <c r="E33" s="297" t="s">
        <v>2349</v>
      </c>
    </row>
    <row r="34" spans="1:5" x14ac:dyDescent="0.35">
      <c r="A34" s="270" t="s">
        <v>575</v>
      </c>
      <c r="B34" s="270" t="s">
        <v>688</v>
      </c>
      <c r="C34" s="270" t="s">
        <v>689</v>
      </c>
      <c r="D34" s="274" t="s">
        <v>2231</v>
      </c>
      <c r="E34" s="296" t="s">
        <v>2259</v>
      </c>
    </row>
    <row r="35" spans="1:5" x14ac:dyDescent="0.35">
      <c r="A35" s="270" t="s">
        <v>575</v>
      </c>
      <c r="B35" s="270" t="s">
        <v>691</v>
      </c>
      <c r="C35" s="270" t="s">
        <v>692</v>
      </c>
      <c r="D35" s="274" t="s">
        <v>2231</v>
      </c>
      <c r="E35" s="296" t="s">
        <v>2260</v>
      </c>
    </row>
    <row r="36" spans="1:5" ht="29" x14ac:dyDescent="0.35">
      <c r="A36" s="270" t="s">
        <v>575</v>
      </c>
      <c r="B36" s="270" t="s">
        <v>699</v>
      </c>
      <c r="C36" s="270" t="s">
        <v>700</v>
      </c>
      <c r="D36" s="274" t="s">
        <v>2231</v>
      </c>
      <c r="E36" s="297" t="s">
        <v>2261</v>
      </c>
    </row>
    <row r="37" spans="1:5" ht="29" x14ac:dyDescent="0.35">
      <c r="A37" s="270" t="s">
        <v>575</v>
      </c>
      <c r="B37" s="270" t="s">
        <v>717</v>
      </c>
      <c r="C37" s="270" t="s">
        <v>718</v>
      </c>
      <c r="D37" s="274" t="s">
        <v>2231</v>
      </c>
      <c r="E37" s="296" t="s">
        <v>2262</v>
      </c>
    </row>
    <row r="38" spans="1:5" x14ac:dyDescent="0.35">
      <c r="A38" s="270" t="s">
        <v>575</v>
      </c>
      <c r="B38" s="270" t="s">
        <v>726</v>
      </c>
      <c r="C38" s="270" t="s">
        <v>727</v>
      </c>
      <c r="D38" s="274" t="s">
        <v>2231</v>
      </c>
      <c r="E38" s="296" t="s">
        <v>2263</v>
      </c>
    </row>
    <row r="39" spans="1:5" ht="29" x14ac:dyDescent="0.35">
      <c r="A39" s="270" t="s">
        <v>575</v>
      </c>
      <c r="B39" s="270" t="s">
        <v>735</v>
      </c>
      <c r="C39" s="270" t="s">
        <v>736</v>
      </c>
      <c r="D39" s="274" t="s">
        <v>2231</v>
      </c>
      <c r="E39" s="297" t="s">
        <v>2264</v>
      </c>
    </row>
    <row r="40" spans="1:5" x14ac:dyDescent="0.35">
      <c r="A40" s="270" t="s">
        <v>575</v>
      </c>
      <c r="B40" s="270" t="s">
        <v>747</v>
      </c>
      <c r="C40" s="270" t="s">
        <v>748</v>
      </c>
      <c r="D40" s="274" t="s">
        <v>2231</v>
      </c>
      <c r="E40" s="297" t="s">
        <v>2265</v>
      </c>
    </row>
    <row r="41" spans="1:5" ht="58" x14ac:dyDescent="0.35">
      <c r="A41" s="270" t="s">
        <v>753</v>
      </c>
      <c r="B41" s="270" t="s">
        <v>619</v>
      </c>
      <c r="C41" s="270" t="s">
        <v>754</v>
      </c>
      <c r="D41" s="274" t="s">
        <v>2231</v>
      </c>
      <c r="E41" s="297" t="s">
        <v>2354</v>
      </c>
    </row>
    <row r="42" spans="1:5" x14ac:dyDescent="0.35">
      <c r="A42" s="270" t="s">
        <v>753</v>
      </c>
      <c r="B42" s="270" t="s">
        <v>778</v>
      </c>
      <c r="C42" s="270" t="s">
        <v>779</v>
      </c>
      <c r="D42" s="274" t="s">
        <v>2231</v>
      </c>
      <c r="E42" s="296" t="s">
        <v>2266</v>
      </c>
    </row>
    <row r="43" spans="1:5" ht="29" x14ac:dyDescent="0.35">
      <c r="A43" s="270" t="s">
        <v>753</v>
      </c>
      <c r="B43" s="270" t="s">
        <v>785</v>
      </c>
      <c r="C43" s="270" t="s">
        <v>786</v>
      </c>
      <c r="D43" s="274" t="s">
        <v>2231</v>
      </c>
      <c r="E43" s="296" t="s">
        <v>2267</v>
      </c>
    </row>
    <row r="44" spans="1:5" ht="29" x14ac:dyDescent="0.35">
      <c r="A44" s="270" t="s">
        <v>753</v>
      </c>
      <c r="B44" s="270" t="s">
        <v>791</v>
      </c>
      <c r="C44" s="270" t="s">
        <v>792</v>
      </c>
      <c r="D44" s="274" t="s">
        <v>2231</v>
      </c>
      <c r="E44" s="296" t="s">
        <v>2268</v>
      </c>
    </row>
    <row r="45" spans="1:5" ht="43.5" x14ac:dyDescent="0.35">
      <c r="A45" s="270" t="s">
        <v>753</v>
      </c>
      <c r="B45" s="270" t="s">
        <v>797</v>
      </c>
      <c r="C45" s="270" t="s">
        <v>798</v>
      </c>
      <c r="D45" s="274" t="s">
        <v>2231</v>
      </c>
      <c r="E45" s="296" t="s">
        <v>2353</v>
      </c>
    </row>
    <row r="46" spans="1:5" x14ac:dyDescent="0.35">
      <c r="A46" s="270" t="s">
        <v>753</v>
      </c>
      <c r="B46" s="270" t="s">
        <v>824</v>
      </c>
      <c r="C46" s="270" t="s">
        <v>825</v>
      </c>
      <c r="D46" s="274" t="s">
        <v>2231</v>
      </c>
      <c r="E46" s="296" t="s">
        <v>2269</v>
      </c>
    </row>
    <row r="47" spans="1:5" ht="87" x14ac:dyDescent="0.35">
      <c r="A47" s="270" t="s">
        <v>753</v>
      </c>
      <c r="B47" s="270" t="s">
        <v>830</v>
      </c>
      <c r="C47" s="270" t="s">
        <v>831</v>
      </c>
      <c r="D47" s="274" t="s">
        <v>2231</v>
      </c>
      <c r="E47" s="297" t="s">
        <v>2355</v>
      </c>
    </row>
    <row r="48" spans="1:5" x14ac:dyDescent="0.35">
      <c r="A48" s="270" t="s">
        <v>753</v>
      </c>
      <c r="B48" s="270" t="s">
        <v>869</v>
      </c>
      <c r="C48" s="270" t="s">
        <v>870</v>
      </c>
      <c r="D48" s="274" t="s">
        <v>2231</v>
      </c>
      <c r="E48" s="296" t="s">
        <v>2270</v>
      </c>
    </row>
    <row r="49" spans="1:5" x14ac:dyDescent="0.35">
      <c r="A49" s="270" t="s">
        <v>753</v>
      </c>
      <c r="B49" s="270" t="s">
        <v>876</v>
      </c>
      <c r="C49" s="270" t="s">
        <v>877</v>
      </c>
      <c r="D49" s="274" t="s">
        <v>2231</v>
      </c>
      <c r="E49" s="296" t="s">
        <v>2271</v>
      </c>
    </row>
    <row r="50" spans="1:5" x14ac:dyDescent="0.35">
      <c r="A50" s="270" t="s">
        <v>753</v>
      </c>
      <c r="B50" s="270" t="s">
        <v>880</v>
      </c>
      <c r="C50" s="270" t="s">
        <v>881</v>
      </c>
      <c r="D50" s="274" t="s">
        <v>2231</v>
      </c>
      <c r="E50" s="296" t="s">
        <v>2272</v>
      </c>
    </row>
    <row r="51" spans="1:5" ht="29" x14ac:dyDescent="0.35">
      <c r="A51" s="270" t="s">
        <v>753</v>
      </c>
      <c r="B51" s="270" t="s">
        <v>884</v>
      </c>
      <c r="C51" s="270" t="s">
        <v>885</v>
      </c>
      <c r="D51" s="274" t="s">
        <v>2231</v>
      </c>
      <c r="E51" s="296" t="s">
        <v>2273</v>
      </c>
    </row>
    <row r="52" spans="1:5" x14ac:dyDescent="0.35">
      <c r="A52" s="270" t="s">
        <v>753</v>
      </c>
      <c r="B52" s="270" t="s">
        <v>888</v>
      </c>
      <c r="C52" s="270" t="s">
        <v>889</v>
      </c>
      <c r="D52" s="274" t="s">
        <v>2231</v>
      </c>
      <c r="E52" s="296"/>
    </row>
    <row r="53" spans="1:5" ht="29" x14ac:dyDescent="0.35">
      <c r="A53" s="270" t="s">
        <v>753</v>
      </c>
      <c r="B53" s="270" t="s">
        <v>900</v>
      </c>
      <c r="C53" s="270" t="s">
        <v>901</v>
      </c>
      <c r="D53" s="274" t="s">
        <v>2231</v>
      </c>
      <c r="E53" s="296" t="s">
        <v>2274</v>
      </c>
    </row>
    <row r="54" spans="1:5" ht="29" x14ac:dyDescent="0.35">
      <c r="A54" s="270" t="s">
        <v>753</v>
      </c>
      <c r="B54" s="270" t="s">
        <v>909</v>
      </c>
      <c r="C54" s="270" t="s">
        <v>910</v>
      </c>
      <c r="D54" s="274" t="s">
        <v>2231</v>
      </c>
      <c r="E54" s="296" t="s">
        <v>2275</v>
      </c>
    </row>
    <row r="55" spans="1:5" ht="29" x14ac:dyDescent="0.35">
      <c r="A55" s="270" t="s">
        <v>753</v>
      </c>
      <c r="B55" s="270" t="s">
        <v>917</v>
      </c>
      <c r="C55" s="270" t="s">
        <v>918</v>
      </c>
      <c r="D55" s="274" t="s">
        <v>2231</v>
      </c>
      <c r="E55" s="296" t="s">
        <v>2276</v>
      </c>
    </row>
    <row r="56" spans="1:5" x14ac:dyDescent="0.35">
      <c r="A56" s="270" t="s">
        <v>930</v>
      </c>
      <c r="B56" s="270" t="s">
        <v>931</v>
      </c>
      <c r="C56" s="270" t="s">
        <v>932</v>
      </c>
      <c r="D56" s="274" t="s">
        <v>2231</v>
      </c>
      <c r="E56" s="296" t="s">
        <v>2277</v>
      </c>
    </row>
    <row r="57" spans="1:5" x14ac:dyDescent="0.35">
      <c r="A57" s="270" t="s">
        <v>930</v>
      </c>
      <c r="B57" s="270" t="s">
        <v>937</v>
      </c>
      <c r="C57" s="270" t="s">
        <v>938</v>
      </c>
      <c r="D57" s="274" t="s">
        <v>2231</v>
      </c>
      <c r="E57" s="296" t="s">
        <v>2278</v>
      </c>
    </row>
    <row r="58" spans="1:5" x14ac:dyDescent="0.35">
      <c r="A58" s="270" t="s">
        <v>930</v>
      </c>
      <c r="B58" s="270" t="s">
        <v>942</v>
      </c>
      <c r="C58" s="270" t="s">
        <v>943</v>
      </c>
      <c r="D58" s="274" t="s">
        <v>2231</v>
      </c>
      <c r="E58" s="296" t="s">
        <v>2279</v>
      </c>
    </row>
    <row r="59" spans="1:5" x14ac:dyDescent="0.35">
      <c r="A59" s="270" t="s">
        <v>930</v>
      </c>
      <c r="B59" s="270" t="s">
        <v>946</v>
      </c>
      <c r="C59" s="270" t="s">
        <v>947</v>
      </c>
      <c r="D59" s="274" t="s">
        <v>2231</v>
      </c>
      <c r="E59" s="296" t="s">
        <v>2280</v>
      </c>
    </row>
    <row r="60" spans="1:5" ht="29" x14ac:dyDescent="0.35">
      <c r="A60" s="270" t="s">
        <v>930</v>
      </c>
      <c r="B60" s="270" t="s">
        <v>952</v>
      </c>
      <c r="C60" s="270" t="s">
        <v>953</v>
      </c>
      <c r="D60" s="274" t="s">
        <v>2231</v>
      </c>
      <c r="E60" s="296" t="s">
        <v>2281</v>
      </c>
    </row>
    <row r="61" spans="1:5" x14ac:dyDescent="0.35">
      <c r="A61" s="270" t="s">
        <v>930</v>
      </c>
      <c r="B61" s="270" t="s">
        <v>958</v>
      </c>
      <c r="C61" s="270" t="s">
        <v>959</v>
      </c>
      <c r="D61" s="274" t="s">
        <v>2231</v>
      </c>
      <c r="E61" s="296" t="s">
        <v>2282</v>
      </c>
    </row>
    <row r="62" spans="1:5" x14ac:dyDescent="0.35">
      <c r="A62" s="270" t="s">
        <v>930</v>
      </c>
      <c r="B62" s="270" t="s">
        <v>964</v>
      </c>
      <c r="C62" s="270" t="s">
        <v>965</v>
      </c>
      <c r="D62" s="274" t="s">
        <v>2231</v>
      </c>
      <c r="E62" s="296" t="s">
        <v>2283</v>
      </c>
    </row>
    <row r="63" spans="1:5" x14ac:dyDescent="0.35">
      <c r="A63" s="270" t="s">
        <v>930</v>
      </c>
      <c r="B63" s="270" t="s">
        <v>970</v>
      </c>
      <c r="C63" s="270" t="s">
        <v>971</v>
      </c>
      <c r="D63" s="274" t="s">
        <v>2231</v>
      </c>
      <c r="E63" s="296"/>
    </row>
    <row r="64" spans="1:5" ht="58" x14ac:dyDescent="0.35">
      <c r="A64" s="270" t="s">
        <v>930</v>
      </c>
      <c r="B64" s="270" t="s">
        <v>974</v>
      </c>
      <c r="C64" s="270" t="s">
        <v>975</v>
      </c>
      <c r="D64" s="274" t="s">
        <v>2231</v>
      </c>
      <c r="E64" s="296" t="s">
        <v>2351</v>
      </c>
    </row>
    <row r="65" spans="1:5" ht="29" x14ac:dyDescent="0.35">
      <c r="A65" s="270" t="s">
        <v>981</v>
      </c>
      <c r="B65" s="270" t="s">
        <v>982</v>
      </c>
      <c r="C65" s="270" t="s">
        <v>983</v>
      </c>
      <c r="D65" s="274" t="s">
        <v>2231</v>
      </c>
      <c r="E65" s="296" t="s">
        <v>2284</v>
      </c>
    </row>
    <row r="66" spans="1:5" x14ac:dyDescent="0.35">
      <c r="A66" s="270" t="s">
        <v>981</v>
      </c>
      <c r="B66" s="270" t="s">
        <v>990</v>
      </c>
      <c r="C66" s="270" t="s">
        <v>991</v>
      </c>
      <c r="D66" s="274" t="s">
        <v>2231</v>
      </c>
      <c r="E66" s="296" t="s">
        <v>2285</v>
      </c>
    </row>
    <row r="67" spans="1:5" ht="29" x14ac:dyDescent="0.35">
      <c r="A67" s="270" t="s">
        <v>981</v>
      </c>
      <c r="B67" s="270" t="s">
        <v>998</v>
      </c>
      <c r="C67" s="270" t="s">
        <v>999</v>
      </c>
      <c r="D67" s="274" t="s">
        <v>2231</v>
      </c>
      <c r="E67" s="296" t="s">
        <v>2286</v>
      </c>
    </row>
    <row r="68" spans="1:5" ht="72.5" x14ac:dyDescent="0.35">
      <c r="A68" s="270" t="s">
        <v>1005</v>
      </c>
      <c r="B68" s="270" t="s">
        <v>1006</v>
      </c>
      <c r="C68" s="270" t="s">
        <v>1007</v>
      </c>
      <c r="D68" s="274" t="s">
        <v>2231</v>
      </c>
      <c r="E68" s="296" t="s">
        <v>2356</v>
      </c>
    </row>
    <row r="69" spans="1:5" x14ac:dyDescent="0.35">
      <c r="A69" s="270" t="s">
        <v>1005</v>
      </c>
      <c r="B69" s="270" t="s">
        <v>1025</v>
      </c>
      <c r="C69" s="270" t="s">
        <v>1026</v>
      </c>
      <c r="D69" s="274" t="s">
        <v>2231</v>
      </c>
      <c r="E69" s="296" t="s">
        <v>2287</v>
      </c>
    </row>
    <row r="70" spans="1:5" x14ac:dyDescent="0.35">
      <c r="A70" s="270" t="s">
        <v>1005</v>
      </c>
      <c r="B70" s="270" t="s">
        <v>1056</v>
      </c>
      <c r="C70" s="270" t="s">
        <v>1057</v>
      </c>
      <c r="D70" s="274" t="s">
        <v>2231</v>
      </c>
      <c r="E70" s="296"/>
    </row>
    <row r="71" spans="1:5" x14ac:dyDescent="0.35">
      <c r="A71" s="270" t="s">
        <v>1005</v>
      </c>
      <c r="B71" s="270" t="s">
        <v>1060</v>
      </c>
      <c r="C71" s="270" t="s">
        <v>1061</v>
      </c>
      <c r="D71" s="274" t="s">
        <v>2231</v>
      </c>
      <c r="E71" s="296" t="s">
        <v>2288</v>
      </c>
    </row>
    <row r="72" spans="1:5" x14ac:dyDescent="0.35">
      <c r="A72" s="270" t="s">
        <v>1005</v>
      </c>
      <c r="B72" s="270" t="s">
        <v>1065</v>
      </c>
      <c r="C72" s="270" t="s">
        <v>1066</v>
      </c>
      <c r="D72" s="274" t="s">
        <v>2231</v>
      </c>
      <c r="E72" s="296"/>
    </row>
    <row r="73" spans="1:5" x14ac:dyDescent="0.35">
      <c r="A73" s="270" t="s">
        <v>1005</v>
      </c>
      <c r="B73" s="270" t="s">
        <v>1068</v>
      </c>
      <c r="C73" s="270" t="s">
        <v>1066</v>
      </c>
      <c r="D73" s="274" t="s">
        <v>2231</v>
      </c>
      <c r="E73" s="296"/>
    </row>
    <row r="74" spans="1:5" x14ac:dyDescent="0.35">
      <c r="A74" s="270" t="s">
        <v>1005</v>
      </c>
      <c r="B74" s="270" t="s">
        <v>1069</v>
      </c>
      <c r="C74" s="270" t="s">
        <v>1069</v>
      </c>
      <c r="D74" s="274" t="s">
        <v>2231</v>
      </c>
      <c r="E74" s="296" t="s">
        <v>2289</v>
      </c>
    </row>
    <row r="75" spans="1:5" x14ac:dyDescent="0.35">
      <c r="A75" s="270" t="s">
        <v>1005</v>
      </c>
      <c r="B75" s="270" t="s">
        <v>1074</v>
      </c>
      <c r="C75" s="270" t="s">
        <v>1075</v>
      </c>
      <c r="D75" s="274" t="s">
        <v>2231</v>
      </c>
      <c r="E75" s="296" t="s">
        <v>2290</v>
      </c>
    </row>
    <row r="76" spans="1:5" ht="72.5" x14ac:dyDescent="0.35">
      <c r="A76" s="270" t="s">
        <v>1086</v>
      </c>
      <c r="B76" s="270" t="s">
        <v>1087</v>
      </c>
      <c r="C76" s="270" t="s">
        <v>1088</v>
      </c>
      <c r="D76" s="274" t="s">
        <v>2231</v>
      </c>
      <c r="E76" s="296" t="s">
        <v>2352</v>
      </c>
    </row>
    <row r="77" spans="1:5" ht="43.5" x14ac:dyDescent="0.35">
      <c r="A77" s="270" t="s">
        <v>1086</v>
      </c>
      <c r="B77" s="270" t="s">
        <v>1087</v>
      </c>
      <c r="C77" s="270" t="s">
        <v>1106</v>
      </c>
      <c r="D77" s="274" t="s">
        <v>2231</v>
      </c>
      <c r="E77" s="296" t="s">
        <v>2291</v>
      </c>
    </row>
    <row r="78" spans="1:5" ht="43.5" x14ac:dyDescent="0.35">
      <c r="A78" s="270" t="s">
        <v>1086</v>
      </c>
      <c r="B78" s="270" t="s">
        <v>1087</v>
      </c>
      <c r="C78" s="270" t="s">
        <v>1109</v>
      </c>
      <c r="D78" s="274" t="s">
        <v>2231</v>
      </c>
      <c r="E78" s="296" t="s">
        <v>2291</v>
      </c>
    </row>
    <row r="79" spans="1:5" ht="43.5" x14ac:dyDescent="0.35">
      <c r="A79" s="270" t="s">
        <v>1086</v>
      </c>
      <c r="B79" s="270" t="s">
        <v>1087</v>
      </c>
      <c r="C79" s="270" t="s">
        <v>1133</v>
      </c>
      <c r="D79" s="274" t="s">
        <v>2231</v>
      </c>
      <c r="E79" s="296" t="s">
        <v>2291</v>
      </c>
    </row>
    <row r="80" spans="1:5" ht="43.5" x14ac:dyDescent="0.35">
      <c r="A80" s="270" t="s">
        <v>1086</v>
      </c>
      <c r="B80" s="270" t="s">
        <v>1087</v>
      </c>
      <c r="C80" s="270" t="s">
        <v>1151</v>
      </c>
      <c r="D80" s="274" t="s">
        <v>2231</v>
      </c>
      <c r="E80" s="296" t="s">
        <v>2291</v>
      </c>
    </row>
    <row r="81" spans="1:5" ht="58" x14ac:dyDescent="0.35">
      <c r="A81" s="270" t="s">
        <v>1086</v>
      </c>
      <c r="B81" s="270" t="s">
        <v>1174</v>
      </c>
      <c r="C81" s="270" t="s">
        <v>1175</v>
      </c>
      <c r="D81" s="274" t="s">
        <v>2231</v>
      </c>
      <c r="E81" s="296" t="s">
        <v>2292</v>
      </c>
    </row>
    <row r="82" spans="1:5" ht="72.5" x14ac:dyDescent="0.35">
      <c r="A82" s="270" t="s">
        <v>1086</v>
      </c>
      <c r="B82" s="270" t="s">
        <v>1181</v>
      </c>
      <c r="C82" s="270" t="s">
        <v>1182</v>
      </c>
      <c r="D82" s="274" t="s">
        <v>2231</v>
      </c>
      <c r="E82" s="296" t="s">
        <v>2357</v>
      </c>
    </row>
    <row r="83" spans="1:5" ht="43.5" x14ac:dyDescent="0.35">
      <c r="A83" s="270" t="s">
        <v>1086</v>
      </c>
      <c r="B83" s="270" t="s">
        <v>1181</v>
      </c>
      <c r="C83" s="270" t="s">
        <v>1191</v>
      </c>
      <c r="D83" s="274" t="s">
        <v>2231</v>
      </c>
      <c r="E83" s="296" t="s">
        <v>2293</v>
      </c>
    </row>
    <row r="84" spans="1:5" ht="43.5" x14ac:dyDescent="0.35">
      <c r="A84" s="270" t="s">
        <v>1086</v>
      </c>
      <c r="B84" s="270" t="s">
        <v>1181</v>
      </c>
      <c r="C84" s="270" t="s">
        <v>1194</v>
      </c>
      <c r="D84" s="274" t="s">
        <v>2231</v>
      </c>
      <c r="E84" s="296" t="s">
        <v>2293</v>
      </c>
    </row>
    <row r="85" spans="1:5" ht="43.5" x14ac:dyDescent="0.35">
      <c r="A85" s="270" t="s">
        <v>1086</v>
      </c>
      <c r="B85" s="270" t="s">
        <v>1181</v>
      </c>
      <c r="C85" s="270" t="s">
        <v>1202</v>
      </c>
      <c r="D85" s="274" t="s">
        <v>2231</v>
      </c>
      <c r="E85" s="296" t="s">
        <v>2293</v>
      </c>
    </row>
    <row r="86" spans="1:5" ht="43.5" x14ac:dyDescent="0.35">
      <c r="A86" s="270" t="s">
        <v>1086</v>
      </c>
      <c r="B86" s="270" t="s">
        <v>1181</v>
      </c>
      <c r="C86" s="270" t="s">
        <v>1212</v>
      </c>
      <c r="D86" s="274" t="s">
        <v>2231</v>
      </c>
      <c r="E86" s="296" t="s">
        <v>2293</v>
      </c>
    </row>
    <row r="87" spans="1:5" ht="29" x14ac:dyDescent="0.35">
      <c r="A87" s="270" t="s">
        <v>1221</v>
      </c>
      <c r="B87" s="270" t="s">
        <v>1222</v>
      </c>
      <c r="C87" s="270" t="s">
        <v>1223</v>
      </c>
      <c r="D87" s="274" t="s">
        <v>2231</v>
      </c>
      <c r="E87" s="296" t="s">
        <v>2294</v>
      </c>
    </row>
    <row r="88" spans="1:5" ht="101.5" x14ac:dyDescent="0.35">
      <c r="A88" s="270" t="s">
        <v>1228</v>
      </c>
      <c r="B88" s="270" t="s">
        <v>1229</v>
      </c>
      <c r="C88" s="270" t="s">
        <v>1230</v>
      </c>
      <c r="D88" s="274" t="s">
        <v>2231</v>
      </c>
      <c r="E88" s="296" t="s">
        <v>2295</v>
      </c>
    </row>
    <row r="89" spans="1:5" ht="101.5" x14ac:dyDescent="0.35">
      <c r="A89" s="270" t="s">
        <v>1228</v>
      </c>
      <c r="B89" s="270" t="s">
        <v>1249</v>
      </c>
      <c r="C89" s="270" t="s">
        <v>1250</v>
      </c>
      <c r="D89" s="274" t="s">
        <v>2231</v>
      </c>
      <c r="E89" s="296" t="s">
        <v>2295</v>
      </c>
    </row>
    <row r="90" spans="1:5" ht="101.5" x14ac:dyDescent="0.35">
      <c r="A90" s="270" t="s">
        <v>1228</v>
      </c>
      <c r="B90" s="270" t="s">
        <v>414</v>
      </c>
      <c r="C90" s="270" t="s">
        <v>1252</v>
      </c>
      <c r="D90" s="274" t="s">
        <v>2231</v>
      </c>
      <c r="E90" s="296" t="s">
        <v>2295</v>
      </c>
    </row>
    <row r="91" spans="1:5" ht="101.5" x14ac:dyDescent="0.35">
      <c r="A91" s="270" t="s">
        <v>1228</v>
      </c>
      <c r="B91" s="270" t="s">
        <v>1254</v>
      </c>
      <c r="C91" s="270" t="s">
        <v>1255</v>
      </c>
      <c r="D91" s="274" t="s">
        <v>2231</v>
      </c>
      <c r="E91" s="296" t="s">
        <v>2295</v>
      </c>
    </row>
    <row r="92" spans="1:5" ht="101.5" x14ac:dyDescent="0.35">
      <c r="A92" s="270" t="s">
        <v>1228</v>
      </c>
      <c r="B92" s="270" t="s">
        <v>1257</v>
      </c>
      <c r="C92" s="270" t="s">
        <v>1258</v>
      </c>
      <c r="D92" s="274" t="s">
        <v>2231</v>
      </c>
      <c r="E92" s="296" t="s">
        <v>2295</v>
      </c>
    </row>
    <row r="93" spans="1:5" ht="101.5" x14ac:dyDescent="0.35">
      <c r="A93" s="270" t="s">
        <v>1228</v>
      </c>
      <c r="B93" s="270" t="s">
        <v>543</v>
      </c>
      <c r="C93" s="270" t="s">
        <v>1260</v>
      </c>
      <c r="D93" s="274" t="s">
        <v>2231</v>
      </c>
      <c r="E93" s="296" t="s">
        <v>2295</v>
      </c>
    </row>
    <row r="94" spans="1:5" ht="101.5" x14ac:dyDescent="0.35">
      <c r="A94" s="270" t="s">
        <v>1228</v>
      </c>
      <c r="B94" s="270" t="s">
        <v>1262</v>
      </c>
      <c r="C94" s="270" t="s">
        <v>1263</v>
      </c>
      <c r="D94" s="274" t="s">
        <v>2231</v>
      </c>
      <c r="E94" s="296" t="s">
        <v>2295</v>
      </c>
    </row>
    <row r="95" spans="1:5" ht="101.5" x14ac:dyDescent="0.35">
      <c r="A95" s="270" t="s">
        <v>1228</v>
      </c>
      <c r="B95" s="270" t="s">
        <v>1265</v>
      </c>
      <c r="C95" s="270" t="s">
        <v>1266</v>
      </c>
      <c r="D95" s="274" t="s">
        <v>2231</v>
      </c>
      <c r="E95" s="296" t="s">
        <v>2295</v>
      </c>
    </row>
    <row r="96" spans="1:5" ht="101.5" x14ac:dyDescent="0.35">
      <c r="A96" s="270" t="s">
        <v>1228</v>
      </c>
      <c r="B96" s="270" t="s">
        <v>1268</v>
      </c>
      <c r="C96" s="270" t="s">
        <v>1269</v>
      </c>
      <c r="D96" s="274" t="s">
        <v>2231</v>
      </c>
      <c r="E96" s="296" t="s">
        <v>2295</v>
      </c>
    </row>
    <row r="99" spans="4:4" x14ac:dyDescent="0.35">
      <c r="D99" s="275"/>
    </row>
    <row r="100" spans="4:4" x14ac:dyDescent="0.35">
      <c r="D100" s="275"/>
    </row>
    <row r="101" spans="4:4" x14ac:dyDescent="0.35">
      <c r="D101" s="275"/>
    </row>
    <row r="102" spans="4:4" x14ac:dyDescent="0.35">
      <c r="D102" s="275"/>
    </row>
    <row r="103" spans="4:4" x14ac:dyDescent="0.35">
      <c r="D103" s="275"/>
    </row>
    <row r="104" spans="4:4" x14ac:dyDescent="0.35">
      <c r="D104" s="275"/>
    </row>
    <row r="105" spans="4:4" x14ac:dyDescent="0.35">
      <c r="D105" s="275"/>
    </row>
    <row r="106" spans="4:4" x14ac:dyDescent="0.35">
      <c r="D106" s="275"/>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K1" zoomScale="80" zoomScaleNormal="80" workbookViewId="0">
      <selection activeCell="F346" sqref="F346"/>
    </sheetView>
  </sheetViews>
  <sheetFormatPr defaultColWidth="9.1796875" defaultRowHeight="14.5" x14ac:dyDescent="0.35"/>
  <cols>
    <col min="1" max="1" width="18" style="352" customWidth="1"/>
    <col min="2" max="2" width="28.453125" style="356" customWidth="1"/>
    <col min="3" max="3" width="28.453125" style="182" customWidth="1"/>
    <col min="4" max="5" width="18.81640625" style="182" customWidth="1"/>
    <col min="6" max="7" width="23.1796875" style="182" customWidth="1"/>
    <col min="8" max="8" width="19.453125" style="43" customWidth="1"/>
    <col min="9" max="9" width="21.36328125" style="356" customWidth="1"/>
    <col min="10" max="10" width="21.36328125" style="43" customWidth="1"/>
    <col min="11" max="11" width="16.81640625" style="182" customWidth="1"/>
    <col min="12" max="12" width="19" style="182" customWidth="1"/>
    <col min="13" max="14" width="19.1796875" style="182" customWidth="1"/>
    <col min="15" max="15" width="28.453125" style="182" customWidth="1"/>
    <col min="16" max="16" width="100.6328125" style="182" customWidth="1"/>
    <col min="17" max="17" width="52.453125" style="182" customWidth="1"/>
    <col min="18" max="18" width="43.453125" style="183" customWidth="1"/>
    <col min="19" max="19" width="34.1796875" style="199" customWidth="1"/>
    <col min="20" max="20" width="37.36328125" style="182" customWidth="1"/>
    <col min="21" max="21" width="27" style="182" customWidth="1"/>
    <col min="22" max="16384" width="9.1796875" style="182"/>
  </cols>
  <sheetData>
    <row r="1" spans="1:21" x14ac:dyDescent="0.35">
      <c r="A1" s="350" t="s">
        <v>283</v>
      </c>
      <c r="B1" s="353" t="s">
        <v>284</v>
      </c>
      <c r="C1" s="344" t="s">
        <v>285</v>
      </c>
      <c r="D1" s="344" t="s">
        <v>286</v>
      </c>
      <c r="E1" s="344" t="s">
        <v>287</v>
      </c>
      <c r="F1" s="344" t="s">
        <v>288</v>
      </c>
      <c r="G1" s="344" t="s">
        <v>289</v>
      </c>
      <c r="H1" s="345" t="s">
        <v>290</v>
      </c>
      <c r="I1" s="361" t="s">
        <v>291</v>
      </c>
      <c r="J1" s="346" t="s">
        <v>292</v>
      </c>
      <c r="K1" s="343" t="s">
        <v>293</v>
      </c>
      <c r="L1" s="343" t="s">
        <v>294</v>
      </c>
      <c r="M1" s="343" t="s">
        <v>295</v>
      </c>
      <c r="N1" s="343" t="s">
        <v>296</v>
      </c>
      <c r="O1" s="343" t="s">
        <v>297</v>
      </c>
      <c r="P1" s="347" t="s">
        <v>298</v>
      </c>
      <c r="Q1" s="343" t="s">
        <v>299</v>
      </c>
      <c r="R1" s="343" t="s">
        <v>300</v>
      </c>
      <c r="S1" s="348" t="s">
        <v>301</v>
      </c>
      <c r="T1" s="343" t="s">
        <v>302</v>
      </c>
      <c r="U1" s="349" t="s">
        <v>303</v>
      </c>
    </row>
    <row r="2" spans="1:21" s="183" customFormat="1" x14ac:dyDescent="0.35">
      <c r="A2" s="351" t="str">
        <f>INDEX('Policy Characteristics'!A:A,MATCH(PolicyLevers!$C2,'Policy Characteristics'!$C:$C,0))</f>
        <v>Transportation</v>
      </c>
      <c r="B2" s="354" t="str">
        <f>INDEX('Policy Characteristics'!B:B,MATCH(PolicyLevers!$C2,'Policy Characteristics'!$C:$C,0))</f>
        <v>Conventional Pollutant Standards</v>
      </c>
      <c r="C2" s="183" t="s">
        <v>306</v>
      </c>
      <c r="D2" s="183" t="s">
        <v>307</v>
      </c>
      <c r="E2" s="183" t="s">
        <v>308</v>
      </c>
      <c r="F2" s="183" t="s">
        <v>307</v>
      </c>
      <c r="G2" s="183" t="s">
        <v>309</v>
      </c>
      <c r="H2" s="184">
        <v>300</v>
      </c>
      <c r="I2" s="357" t="s">
        <v>310</v>
      </c>
      <c r="J2" s="183" t="str">
        <f>INDEX('Policy Characteristics'!D:D,MATCH(PolicyLevers!$C2,'Policy Characteristics'!$C:$C,0))</f>
        <v>Conventional Pollutant Standard</v>
      </c>
      <c r="K2" s="183" t="str">
        <f>INDEX('Policy Characteristics'!E:E,MATCH(PolicyLevers!$C2,'Policy Characteristics'!$C:$C,0))</f>
        <v>trans reduce regulated pollutants</v>
      </c>
      <c r="L2" s="363">
        <f>INDEX('Policy Characteristics'!F:F,MATCH(PolicyLevers!$C2,'Policy Characteristics'!$C:$C,0))</f>
        <v>0</v>
      </c>
      <c r="M2" s="363">
        <f>INDEX('Policy Characteristics'!G:G,MATCH(PolicyLevers!$C2,'Policy Characteristics'!$C:$C,0))</f>
        <v>1</v>
      </c>
      <c r="N2" s="186">
        <f>INDEX('Policy Characteristics'!H:H,MATCH(PolicyLevers!$C2,'Policy Characteristics'!$C:$C,0))</f>
        <v>0.02</v>
      </c>
      <c r="O2" s="186" t="str">
        <f>INDEX('Policy Characteristics'!I:I,MATCH(PolicyLevers!$C2,'Policy Characteristics'!$C:$C,0))</f>
        <v>% reduction in emissions</v>
      </c>
      <c r="P2" s="187"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5" t="str">
        <f>INDEX('Policy Characteristics'!K:K,MATCH(PolicyLevers!$C2,'Policy Characteristics'!$C:$C,0))</f>
        <v>transportation-sector-main.html#conv-pol-stds</v>
      </c>
      <c r="R2" s="183" t="str">
        <f>INDEX('Policy Characteristics'!L:L,MATCH(PolicyLevers!$C2,'Policy Characteristics'!$C:$C,0))</f>
        <v>conventional-pollutant-standards.html</v>
      </c>
      <c r="S2" s="189">
        <f>INDEX('Policy Characteristics'!M:M,MATCH(PolicyLevers!$C2,'Policy Characteristics'!$C:$C,0))</f>
        <v>0</v>
      </c>
      <c r="T2" s="183">
        <f>INDEX('Policy Characteristics'!N:N,MATCH(PolicyLevers!$C2,'Policy Characteristics'!$C:$C,0))</f>
        <v>0</v>
      </c>
      <c r="U2" s="183">
        <f>INDEX('Policy Characteristics'!O:O,MATCH(PolicyLevers!$C2,'Policy Characteristics'!$C:$C,0))</f>
        <v>0</v>
      </c>
    </row>
    <row r="3" spans="1:21" s="183" customFormat="1" x14ac:dyDescent="0.35">
      <c r="A3" s="351" t="str">
        <f>INDEX('Policy Characteristics'!A:A,MATCH(PolicyLevers!$C3,'Policy Characteristics'!$C:$C,0))</f>
        <v>Transportation</v>
      </c>
      <c r="B3" s="355" t="str">
        <f>INDEX('Policy Characteristics'!B:B,MATCH(PolicyLevers!$C3,'Policy Characteristics'!$C:$C,0))</f>
        <v>Conventional Pollutant Standards</v>
      </c>
      <c r="C3" s="190" t="str">
        <f t="shared" ref="C3:C22" si="0">C$2</f>
        <v>Percentage Reduction of Separately Regulated Pollutants</v>
      </c>
      <c r="D3" s="183" t="s">
        <v>307</v>
      </c>
      <c r="E3" s="183" t="s">
        <v>17</v>
      </c>
      <c r="F3" s="183" t="s">
        <v>307</v>
      </c>
      <c r="G3" s="183" t="s">
        <v>17</v>
      </c>
      <c r="H3" s="184">
        <v>301</v>
      </c>
      <c r="I3" s="357" t="s">
        <v>310</v>
      </c>
      <c r="J3" s="183" t="str">
        <f>INDEX('Policy Characteristics'!D:D,MATCH(PolicyLevers!$C3,'Policy Characteristics'!$C:$C,0))</f>
        <v>Conventional Pollutant Standard</v>
      </c>
      <c r="K3" s="190" t="str">
        <f>INDEX('Policy Characteristics'!E:E,MATCH(PolicyLevers!$C3,'Policy Characteristics'!$C:$C,0))</f>
        <v>trans reduce regulated pollutants</v>
      </c>
      <c r="L3" s="191">
        <f>INDEX('Policy Characteristics'!F:F,MATCH(PolicyLevers!$C3,'Policy Characteristics'!$C:$C,0))</f>
        <v>0</v>
      </c>
      <c r="M3" s="191">
        <f>INDEX('Policy Characteristics'!G:G,MATCH(PolicyLevers!$C3,'Policy Characteristics'!$C:$C,0))</f>
        <v>1</v>
      </c>
      <c r="N3" s="246">
        <f>INDEX('Policy Characteristics'!H:H,MATCH(PolicyLevers!$C3,'Policy Characteristics'!$C:$C,0))</f>
        <v>0.02</v>
      </c>
      <c r="O3" s="190" t="str">
        <f>INDEX('Policy Characteristics'!I:I,MATCH(PolicyLevers!$C3,'Policy Characteristics'!$C:$C,0))</f>
        <v>% reduction in emissions</v>
      </c>
      <c r="P3" s="187"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0" t="str">
        <f>INDEX('Policy Characteristics'!K:K,MATCH(PolicyLevers!$C3,'Policy Characteristics'!$C:$C,0))</f>
        <v>transportation-sector-main.html#conv-pol-stds</v>
      </c>
      <c r="R3" s="190" t="str">
        <f>INDEX('Policy Characteristics'!L:L,MATCH(PolicyLevers!$C3,'Policy Characteristics'!$C:$C,0))</f>
        <v>conventional-pollutant-standards.html</v>
      </c>
      <c r="S3" s="189">
        <f>INDEX('Policy Characteristics'!M:M,MATCH(PolicyLevers!$C3,'Policy Characteristics'!$C:$C,0))</f>
        <v>0</v>
      </c>
      <c r="T3" s="183">
        <f>INDEX('Policy Characteristics'!N:N,MATCH(PolicyLevers!$C3,'Policy Characteristics'!$C:$C,0))</f>
        <v>0</v>
      </c>
      <c r="U3" s="183">
        <f>INDEX('Policy Characteristics'!O:O,MATCH(PolicyLevers!$C3,'Policy Characteristics'!$C:$C,0))</f>
        <v>0</v>
      </c>
    </row>
    <row r="4" spans="1:21" s="183" customFormat="1" x14ac:dyDescent="0.35">
      <c r="A4" s="351" t="str">
        <f>INDEX('Policy Characteristics'!A:A,MATCH(PolicyLevers!$C4,'Policy Characteristics'!$C:$C,0))</f>
        <v>Transportation</v>
      </c>
      <c r="B4" s="355" t="str">
        <f>INDEX('Policy Characteristics'!B:B,MATCH(PolicyLevers!$C4,'Policy Characteristics'!$C:$C,0))</f>
        <v>Conventional Pollutant Standards</v>
      </c>
      <c r="C4" s="190" t="str">
        <f t="shared" si="0"/>
        <v>Percentage Reduction of Separately Regulated Pollutants</v>
      </c>
      <c r="D4" s="183" t="s">
        <v>307</v>
      </c>
      <c r="E4" s="183" t="s">
        <v>318</v>
      </c>
      <c r="F4" s="183" t="s">
        <v>307</v>
      </c>
      <c r="G4" s="183" t="s">
        <v>318</v>
      </c>
      <c r="H4" s="184">
        <v>302</v>
      </c>
      <c r="I4" s="357" t="s">
        <v>310</v>
      </c>
      <c r="J4" s="183" t="str">
        <f>INDEX('Policy Characteristics'!D:D,MATCH(PolicyLevers!$C4,'Policy Characteristics'!$C:$C,0))</f>
        <v>Conventional Pollutant Standard</v>
      </c>
      <c r="K4" s="190" t="str">
        <f>INDEX('Policy Characteristics'!E:E,MATCH(PolicyLevers!$C4,'Policy Characteristics'!$C:$C,0))</f>
        <v>trans reduce regulated pollutants</v>
      </c>
      <c r="L4" s="191">
        <f>INDEX('Policy Characteristics'!F:F,MATCH(PolicyLevers!$C4,'Policy Characteristics'!$C:$C,0))</f>
        <v>0</v>
      </c>
      <c r="M4" s="191">
        <f>INDEX('Policy Characteristics'!G:G,MATCH(PolicyLevers!$C4,'Policy Characteristics'!$C:$C,0))</f>
        <v>1</v>
      </c>
      <c r="N4" s="246">
        <f>INDEX('Policy Characteristics'!H:H,MATCH(PolicyLevers!$C4,'Policy Characteristics'!$C:$C,0))</f>
        <v>0.02</v>
      </c>
      <c r="O4" s="190" t="str">
        <f>INDEX('Policy Characteristics'!I:I,MATCH(PolicyLevers!$C4,'Policy Characteristics'!$C:$C,0))</f>
        <v>% reduction in emissions</v>
      </c>
      <c r="P4" s="187"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0" t="str">
        <f>INDEX('Policy Characteristics'!K:K,MATCH(PolicyLevers!$C4,'Policy Characteristics'!$C:$C,0))</f>
        <v>transportation-sector-main.html#conv-pol-stds</v>
      </c>
      <c r="R4" s="190" t="str">
        <f>INDEX('Policy Characteristics'!L:L,MATCH(PolicyLevers!$C4,'Policy Characteristics'!$C:$C,0))</f>
        <v>conventional-pollutant-standards.html</v>
      </c>
      <c r="S4" s="189">
        <f>INDEX('Policy Characteristics'!M:M,MATCH(PolicyLevers!$C4,'Policy Characteristics'!$C:$C,0))</f>
        <v>0</v>
      </c>
      <c r="T4" s="183">
        <f>INDEX('Policy Characteristics'!N:N,MATCH(PolicyLevers!$C4,'Policy Characteristics'!$C:$C,0))</f>
        <v>0</v>
      </c>
      <c r="U4" s="183">
        <f>INDEX('Policy Characteristics'!O:O,MATCH(PolicyLevers!$C4,'Policy Characteristics'!$C:$C,0))</f>
        <v>0</v>
      </c>
    </row>
    <row r="5" spans="1:21" s="183" customFormat="1" x14ac:dyDescent="0.35">
      <c r="A5" s="351" t="str">
        <f>INDEX('Policy Characteristics'!A:A,MATCH(PolicyLevers!$C5,'Policy Characteristics'!$C:$C,0))</f>
        <v>Transportation</v>
      </c>
      <c r="B5" s="355" t="str">
        <f>INDEX('Policy Characteristics'!B:B,MATCH(PolicyLevers!$C5,'Policy Characteristics'!$C:$C,0))</f>
        <v>Conventional Pollutant Standards</v>
      </c>
      <c r="C5" s="190" t="str">
        <f t="shared" si="0"/>
        <v>Percentage Reduction of Separately Regulated Pollutants</v>
      </c>
      <c r="D5" s="183" t="s">
        <v>307</v>
      </c>
      <c r="E5" s="183" t="s">
        <v>320</v>
      </c>
      <c r="F5" s="183" t="s">
        <v>307</v>
      </c>
      <c r="G5" s="183" t="s">
        <v>320</v>
      </c>
      <c r="H5" s="184">
        <v>303</v>
      </c>
      <c r="I5" s="357" t="s">
        <v>310</v>
      </c>
      <c r="J5" s="183" t="str">
        <f>INDEX('Policy Characteristics'!D:D,MATCH(PolicyLevers!$C5,'Policy Characteristics'!$C:$C,0))</f>
        <v>Conventional Pollutant Standard</v>
      </c>
      <c r="K5" s="190" t="str">
        <f>INDEX('Policy Characteristics'!E:E,MATCH(PolicyLevers!$C5,'Policy Characteristics'!$C:$C,0))</f>
        <v>trans reduce regulated pollutants</v>
      </c>
      <c r="L5" s="191">
        <f>INDEX('Policy Characteristics'!F:F,MATCH(PolicyLevers!$C5,'Policy Characteristics'!$C:$C,0))</f>
        <v>0</v>
      </c>
      <c r="M5" s="191">
        <f>INDEX('Policy Characteristics'!G:G,MATCH(PolicyLevers!$C5,'Policy Characteristics'!$C:$C,0))</f>
        <v>1</v>
      </c>
      <c r="N5" s="246">
        <f>INDEX('Policy Characteristics'!H:H,MATCH(PolicyLevers!$C5,'Policy Characteristics'!$C:$C,0))</f>
        <v>0.02</v>
      </c>
      <c r="O5" s="190" t="str">
        <f>INDEX('Policy Characteristics'!I:I,MATCH(PolicyLevers!$C5,'Policy Characteristics'!$C:$C,0))</f>
        <v>% reduction in emissions</v>
      </c>
      <c r="P5" s="187"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0" t="str">
        <f>INDEX('Policy Characteristics'!K:K,MATCH(PolicyLevers!$C5,'Policy Characteristics'!$C:$C,0))</f>
        <v>transportation-sector-main.html#conv-pol-stds</v>
      </c>
      <c r="R5" s="190" t="str">
        <f>INDEX('Policy Characteristics'!L:L,MATCH(PolicyLevers!$C5,'Policy Characteristics'!$C:$C,0))</f>
        <v>conventional-pollutant-standards.html</v>
      </c>
      <c r="S5" s="189">
        <f>INDEX('Policy Characteristics'!M:M,MATCH(PolicyLevers!$C5,'Policy Characteristics'!$C:$C,0))</f>
        <v>0</v>
      </c>
      <c r="T5" s="183">
        <f>INDEX('Policy Characteristics'!N:N,MATCH(PolicyLevers!$C5,'Policy Characteristics'!$C:$C,0))</f>
        <v>0</v>
      </c>
      <c r="U5" s="183">
        <f>INDEX('Policy Characteristics'!O:O,MATCH(PolicyLevers!$C5,'Policy Characteristics'!$C:$C,0))</f>
        <v>0</v>
      </c>
    </row>
    <row r="6" spans="1:21" s="183" customFormat="1" x14ac:dyDescent="0.35">
      <c r="A6" s="351" t="str">
        <f>INDEX('Policy Characteristics'!A:A,MATCH(PolicyLevers!$C6,'Policy Characteristics'!$C:$C,0))</f>
        <v>Transportation</v>
      </c>
      <c r="B6" s="355" t="str">
        <f>INDEX('Policy Characteristics'!B:B,MATCH(PolicyLevers!$C6,'Policy Characteristics'!$C:$C,0))</f>
        <v>Conventional Pollutant Standards</v>
      </c>
      <c r="C6" s="190" t="str">
        <f t="shared" si="0"/>
        <v>Percentage Reduction of Separately Regulated Pollutants</v>
      </c>
      <c r="D6" s="183" t="s">
        <v>307</v>
      </c>
      <c r="E6" s="183" t="s">
        <v>322</v>
      </c>
      <c r="F6" s="183" t="s">
        <v>307</v>
      </c>
      <c r="G6" s="183" t="s">
        <v>323</v>
      </c>
      <c r="H6" s="184">
        <v>304</v>
      </c>
      <c r="I6" s="357" t="s">
        <v>310</v>
      </c>
      <c r="J6" s="183" t="str">
        <f>INDEX('Policy Characteristics'!D:D,MATCH(PolicyLevers!$C6,'Policy Characteristics'!$C:$C,0))</f>
        <v>Conventional Pollutant Standard</v>
      </c>
      <c r="K6" s="190" t="str">
        <f>INDEX('Policy Characteristics'!E:E,MATCH(PolicyLevers!$C6,'Policy Characteristics'!$C:$C,0))</f>
        <v>trans reduce regulated pollutants</v>
      </c>
      <c r="L6" s="191">
        <f>INDEX('Policy Characteristics'!F:F,MATCH(PolicyLevers!$C6,'Policy Characteristics'!$C:$C,0))</f>
        <v>0</v>
      </c>
      <c r="M6" s="191">
        <f>INDEX('Policy Characteristics'!G:G,MATCH(PolicyLevers!$C6,'Policy Characteristics'!$C:$C,0))</f>
        <v>1</v>
      </c>
      <c r="N6" s="246">
        <f>INDEX('Policy Characteristics'!H:H,MATCH(PolicyLevers!$C6,'Policy Characteristics'!$C:$C,0))</f>
        <v>0.02</v>
      </c>
      <c r="O6" s="190" t="str">
        <f>INDEX('Policy Characteristics'!I:I,MATCH(PolicyLevers!$C6,'Policy Characteristics'!$C:$C,0))</f>
        <v>% reduction in emissions</v>
      </c>
      <c r="P6" s="187"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0" t="str">
        <f>INDEX('Policy Characteristics'!K:K,MATCH(PolicyLevers!$C6,'Policy Characteristics'!$C:$C,0))</f>
        <v>transportation-sector-main.html#conv-pol-stds</v>
      </c>
      <c r="R6" s="190" t="str">
        <f>INDEX('Policy Characteristics'!L:L,MATCH(PolicyLevers!$C6,'Policy Characteristics'!$C:$C,0))</f>
        <v>conventional-pollutant-standards.html</v>
      </c>
      <c r="S6" s="189">
        <f>INDEX('Policy Characteristics'!M:M,MATCH(PolicyLevers!$C6,'Policy Characteristics'!$C:$C,0))</f>
        <v>0</v>
      </c>
      <c r="T6" s="183">
        <f>INDEX('Policy Characteristics'!N:N,MATCH(PolicyLevers!$C6,'Policy Characteristics'!$C:$C,0))</f>
        <v>0</v>
      </c>
      <c r="U6" s="183">
        <f>INDEX('Policy Characteristics'!O:O,MATCH(PolicyLevers!$C6,'Policy Characteristics'!$C:$C,0))</f>
        <v>0</v>
      </c>
    </row>
    <row r="7" spans="1:21" s="183" customFormat="1" x14ac:dyDescent="0.35">
      <c r="A7" s="351" t="str">
        <f>INDEX('Policy Characteristics'!A:A,MATCH(PolicyLevers!$C7,'Policy Characteristics'!$C:$C,0))</f>
        <v>Transportation</v>
      </c>
      <c r="B7" s="355" t="str">
        <f>INDEX('Policy Characteristics'!B:B,MATCH(PolicyLevers!$C7,'Policy Characteristics'!$C:$C,0))</f>
        <v>Conventional Pollutant Standards</v>
      </c>
      <c r="C7" s="190" t="str">
        <f t="shared" si="0"/>
        <v>Percentage Reduction of Separately Regulated Pollutants</v>
      </c>
      <c r="D7" s="183" t="s">
        <v>307</v>
      </c>
      <c r="E7" s="183" t="s">
        <v>325</v>
      </c>
      <c r="F7" s="183" t="s">
        <v>307</v>
      </c>
      <c r="G7" s="183" t="s">
        <v>325</v>
      </c>
      <c r="H7" s="184">
        <v>305</v>
      </c>
      <c r="I7" s="357" t="s">
        <v>310</v>
      </c>
      <c r="J7" s="183" t="str">
        <f>INDEX('Policy Characteristics'!D:D,MATCH(PolicyLevers!$C7,'Policy Characteristics'!$C:$C,0))</f>
        <v>Conventional Pollutant Standard</v>
      </c>
      <c r="K7" s="190" t="str">
        <f>INDEX('Policy Characteristics'!E:E,MATCH(PolicyLevers!$C7,'Policy Characteristics'!$C:$C,0))</f>
        <v>trans reduce regulated pollutants</v>
      </c>
      <c r="L7" s="191">
        <f>INDEX('Policy Characteristics'!F:F,MATCH(PolicyLevers!$C7,'Policy Characteristics'!$C:$C,0))</f>
        <v>0</v>
      </c>
      <c r="M7" s="191">
        <f>INDEX('Policy Characteristics'!G:G,MATCH(PolicyLevers!$C7,'Policy Characteristics'!$C:$C,0))</f>
        <v>1</v>
      </c>
      <c r="N7" s="246">
        <f>INDEX('Policy Characteristics'!H:H,MATCH(PolicyLevers!$C7,'Policy Characteristics'!$C:$C,0))</f>
        <v>0.02</v>
      </c>
      <c r="O7" s="190" t="str">
        <f>INDEX('Policy Characteristics'!I:I,MATCH(PolicyLevers!$C7,'Policy Characteristics'!$C:$C,0))</f>
        <v>% reduction in emissions</v>
      </c>
      <c r="P7" s="187"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0" t="str">
        <f>INDEX('Policy Characteristics'!K:K,MATCH(PolicyLevers!$C7,'Policy Characteristics'!$C:$C,0))</f>
        <v>transportation-sector-main.html#conv-pol-stds</v>
      </c>
      <c r="R7" s="190" t="str">
        <f>INDEX('Policy Characteristics'!L:L,MATCH(PolicyLevers!$C7,'Policy Characteristics'!$C:$C,0))</f>
        <v>conventional-pollutant-standards.html</v>
      </c>
      <c r="S7" s="189">
        <f>INDEX('Policy Characteristics'!M:M,MATCH(PolicyLevers!$C7,'Policy Characteristics'!$C:$C,0))</f>
        <v>0</v>
      </c>
      <c r="T7" s="183">
        <f>INDEX('Policy Characteristics'!N:N,MATCH(PolicyLevers!$C7,'Policy Characteristics'!$C:$C,0))</f>
        <v>0</v>
      </c>
      <c r="U7" s="183">
        <f>INDEX('Policy Characteristics'!O:O,MATCH(PolicyLevers!$C7,'Policy Characteristics'!$C:$C,0))</f>
        <v>0</v>
      </c>
    </row>
    <row r="8" spans="1:21" s="183" customFormat="1" x14ac:dyDescent="0.35">
      <c r="A8" s="351" t="str">
        <f>INDEX('Policy Characteristics'!A:A,MATCH(PolicyLevers!$C8,'Policy Characteristics'!$C:$C,0))</f>
        <v>Transportation</v>
      </c>
      <c r="B8" s="355" t="str">
        <f>INDEX('Policy Characteristics'!B:B,MATCH(PolicyLevers!$C8,'Policy Characteristics'!$C:$C,0))</f>
        <v>Conventional Pollutant Standards</v>
      </c>
      <c r="C8" s="190" t="str">
        <f t="shared" si="0"/>
        <v>Percentage Reduction of Separately Regulated Pollutants</v>
      </c>
      <c r="D8" s="183" t="s">
        <v>307</v>
      </c>
      <c r="E8" s="183" t="s">
        <v>327</v>
      </c>
      <c r="F8" s="183" t="s">
        <v>307</v>
      </c>
      <c r="G8" s="183" t="s">
        <v>327</v>
      </c>
      <c r="H8" s="184">
        <v>306</v>
      </c>
      <c r="I8" s="357" t="s">
        <v>310</v>
      </c>
      <c r="J8" s="183" t="str">
        <f>INDEX('Policy Characteristics'!D:D,MATCH(PolicyLevers!$C8,'Policy Characteristics'!$C:$C,0))</f>
        <v>Conventional Pollutant Standard</v>
      </c>
      <c r="K8" s="190" t="str">
        <f>INDEX('Policy Characteristics'!E:E,MATCH(PolicyLevers!$C8,'Policy Characteristics'!$C:$C,0))</f>
        <v>trans reduce regulated pollutants</v>
      </c>
      <c r="L8" s="191">
        <f>INDEX('Policy Characteristics'!F:F,MATCH(PolicyLevers!$C8,'Policy Characteristics'!$C:$C,0))</f>
        <v>0</v>
      </c>
      <c r="M8" s="191">
        <f>INDEX('Policy Characteristics'!G:G,MATCH(PolicyLevers!$C8,'Policy Characteristics'!$C:$C,0))</f>
        <v>1</v>
      </c>
      <c r="N8" s="246">
        <f>INDEX('Policy Characteristics'!H:H,MATCH(PolicyLevers!$C8,'Policy Characteristics'!$C:$C,0))</f>
        <v>0.02</v>
      </c>
      <c r="O8" s="190" t="str">
        <f>INDEX('Policy Characteristics'!I:I,MATCH(PolicyLevers!$C8,'Policy Characteristics'!$C:$C,0))</f>
        <v>% reduction in emissions</v>
      </c>
      <c r="P8" s="187"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0" t="str">
        <f>INDEX('Policy Characteristics'!K:K,MATCH(PolicyLevers!$C8,'Policy Characteristics'!$C:$C,0))</f>
        <v>transportation-sector-main.html#conv-pol-stds</v>
      </c>
      <c r="R8" s="190" t="str">
        <f>INDEX('Policy Characteristics'!L:L,MATCH(PolicyLevers!$C8,'Policy Characteristics'!$C:$C,0))</f>
        <v>conventional-pollutant-standards.html</v>
      </c>
      <c r="S8" s="189">
        <f>INDEX('Policy Characteristics'!M:M,MATCH(PolicyLevers!$C8,'Policy Characteristics'!$C:$C,0))</f>
        <v>0</v>
      </c>
      <c r="T8" s="183">
        <f>INDEX('Policy Characteristics'!N:N,MATCH(PolicyLevers!$C8,'Policy Characteristics'!$C:$C,0))</f>
        <v>0</v>
      </c>
      <c r="U8" s="183">
        <f>INDEX('Policy Characteristics'!O:O,MATCH(PolicyLevers!$C8,'Policy Characteristics'!$C:$C,0))</f>
        <v>0</v>
      </c>
    </row>
    <row r="9" spans="1:21" s="183" customFormat="1" x14ac:dyDescent="0.35">
      <c r="A9" s="351" t="str">
        <f>INDEX('Policy Characteristics'!A:A,MATCH(PolicyLevers!$C9,'Policy Characteristics'!$C:$C,0))</f>
        <v>Transportation</v>
      </c>
      <c r="B9" s="355" t="str">
        <f>INDEX('Policy Characteristics'!B:B,MATCH(PolicyLevers!$C9,'Policy Characteristics'!$C:$C,0))</f>
        <v>Conventional Pollutant Standards</v>
      </c>
      <c r="C9" s="190" t="str">
        <f t="shared" si="0"/>
        <v>Percentage Reduction of Separately Regulated Pollutants</v>
      </c>
      <c r="D9" s="183" t="s">
        <v>307</v>
      </c>
      <c r="E9" s="183" t="s">
        <v>329</v>
      </c>
      <c r="F9" s="183" t="s">
        <v>307</v>
      </c>
      <c r="G9" s="183" t="s">
        <v>329</v>
      </c>
      <c r="H9" s="184">
        <v>307</v>
      </c>
      <c r="I9" s="357" t="s">
        <v>310</v>
      </c>
      <c r="J9" s="183" t="str">
        <f>INDEX('Policy Characteristics'!D:D,MATCH(PolicyLevers!$C9,'Policy Characteristics'!$C:$C,0))</f>
        <v>Conventional Pollutant Standard</v>
      </c>
      <c r="K9" s="190" t="str">
        <f>INDEX('Policy Characteristics'!E:E,MATCH(PolicyLevers!$C9,'Policy Characteristics'!$C:$C,0))</f>
        <v>trans reduce regulated pollutants</v>
      </c>
      <c r="L9" s="191">
        <f>INDEX('Policy Characteristics'!F:F,MATCH(PolicyLevers!$C9,'Policy Characteristics'!$C:$C,0))</f>
        <v>0</v>
      </c>
      <c r="M9" s="191">
        <f>INDEX('Policy Characteristics'!G:G,MATCH(PolicyLevers!$C9,'Policy Characteristics'!$C:$C,0))</f>
        <v>1</v>
      </c>
      <c r="N9" s="246">
        <f>INDEX('Policy Characteristics'!H:H,MATCH(PolicyLevers!$C9,'Policy Characteristics'!$C:$C,0))</f>
        <v>0.02</v>
      </c>
      <c r="O9" s="190" t="str">
        <f>INDEX('Policy Characteristics'!I:I,MATCH(PolicyLevers!$C9,'Policy Characteristics'!$C:$C,0))</f>
        <v>% reduction in emissions</v>
      </c>
      <c r="P9" s="187"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0" t="str">
        <f>INDEX('Policy Characteristics'!K:K,MATCH(PolicyLevers!$C9,'Policy Characteristics'!$C:$C,0))</f>
        <v>transportation-sector-main.html#conv-pol-stds</v>
      </c>
      <c r="R9" s="190" t="str">
        <f>INDEX('Policy Characteristics'!L:L,MATCH(PolicyLevers!$C9,'Policy Characteristics'!$C:$C,0))</f>
        <v>conventional-pollutant-standards.html</v>
      </c>
      <c r="S9" s="189">
        <f>INDEX('Policy Characteristics'!M:M,MATCH(PolicyLevers!$C9,'Policy Characteristics'!$C:$C,0))</f>
        <v>0</v>
      </c>
      <c r="T9" s="183">
        <f>INDEX('Policy Characteristics'!N:N,MATCH(PolicyLevers!$C9,'Policy Characteristics'!$C:$C,0))</f>
        <v>0</v>
      </c>
      <c r="U9" s="183">
        <f>INDEX('Policy Characteristics'!O:O,MATCH(PolicyLevers!$C9,'Policy Characteristics'!$C:$C,0))</f>
        <v>0</v>
      </c>
    </row>
    <row r="10" spans="1:21" s="183" customFormat="1" x14ac:dyDescent="0.35">
      <c r="A10" s="351" t="str">
        <f>INDEX('Policy Characteristics'!A:A,MATCH(PolicyLevers!$C10,'Policy Characteristics'!$C:$C,0))</f>
        <v>Transportation</v>
      </c>
      <c r="B10" s="355" t="str">
        <f>INDEX('Policy Characteristics'!B:B,MATCH(PolicyLevers!$C10,'Policy Characteristics'!$C:$C,0))</f>
        <v>Conventional Pollutant Standards</v>
      </c>
      <c r="C10" s="190" t="str">
        <f t="shared" si="0"/>
        <v>Percentage Reduction of Separately Regulated Pollutants</v>
      </c>
      <c r="D10" s="183" t="s">
        <v>307</v>
      </c>
      <c r="E10" s="183" t="s">
        <v>331</v>
      </c>
      <c r="F10" s="183" t="s">
        <v>307</v>
      </c>
      <c r="G10" s="183" t="s">
        <v>331</v>
      </c>
      <c r="H10" s="184">
        <v>308</v>
      </c>
      <c r="I10" s="362" t="s">
        <v>332</v>
      </c>
      <c r="J10" s="183" t="str">
        <f>INDEX('Policy Characteristics'!D:D,MATCH(PolicyLevers!$C10,'Policy Characteristics'!$C:$C,0))</f>
        <v>Conventional Pollutant Standard</v>
      </c>
      <c r="K10" s="190" t="str">
        <f>INDEX('Policy Characteristics'!E:E,MATCH(PolicyLevers!$C10,'Policy Characteristics'!$C:$C,0))</f>
        <v>trans reduce regulated pollutants</v>
      </c>
      <c r="L10" s="191">
        <f>INDEX('Policy Characteristics'!F:F,MATCH(PolicyLevers!$C10,'Policy Characteristics'!$C:$C,0))</f>
        <v>0</v>
      </c>
      <c r="M10" s="191">
        <f>INDEX('Policy Characteristics'!G:G,MATCH(PolicyLevers!$C10,'Policy Characteristics'!$C:$C,0))</f>
        <v>1</v>
      </c>
      <c r="N10" s="246">
        <f>INDEX('Policy Characteristics'!H:H,MATCH(PolicyLevers!$C10,'Policy Characteristics'!$C:$C,0))</f>
        <v>0.02</v>
      </c>
      <c r="O10" s="190" t="str">
        <f>INDEX('Policy Characteristics'!I:I,MATCH(PolicyLevers!$C10,'Policy Characteristics'!$C:$C,0))</f>
        <v>% reduction in emissions</v>
      </c>
      <c r="P10" s="187"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0" t="str">
        <f>INDEX('Policy Characteristics'!K:K,MATCH(PolicyLevers!$C10,'Policy Characteristics'!$C:$C,0))</f>
        <v>transportation-sector-main.html#conv-pol-stds</v>
      </c>
      <c r="R10" s="190" t="str">
        <f>INDEX('Policy Characteristics'!L:L,MATCH(PolicyLevers!$C10,'Policy Characteristics'!$C:$C,0))</f>
        <v>conventional-pollutant-standards.html</v>
      </c>
      <c r="S10" s="189">
        <f>INDEX('Policy Characteristics'!M:M,MATCH(PolicyLevers!$C10,'Policy Characteristics'!$C:$C,0))</f>
        <v>0</v>
      </c>
      <c r="T10" s="183">
        <f>INDEX('Policy Characteristics'!N:N,MATCH(PolicyLevers!$C10,'Policy Characteristics'!$C:$C,0))</f>
        <v>0</v>
      </c>
      <c r="U10" s="183">
        <f>INDEX('Policy Characteristics'!O:O,MATCH(PolicyLevers!$C10,'Policy Characteristics'!$C:$C,0))</f>
        <v>0</v>
      </c>
    </row>
    <row r="11" spans="1:21" s="183" customFormat="1" x14ac:dyDescent="0.35">
      <c r="A11" s="351" t="str">
        <f>INDEX('Policy Characteristics'!A:A,MATCH(PolicyLevers!$C11,'Policy Characteristics'!$C:$C,0))</f>
        <v>Transportation</v>
      </c>
      <c r="B11" s="355" t="str">
        <f>INDEX('Policy Characteristics'!B:B,MATCH(PolicyLevers!$C11,'Policy Characteristics'!$C:$C,0))</f>
        <v>Conventional Pollutant Standards</v>
      </c>
      <c r="C11" s="190" t="str">
        <f t="shared" si="0"/>
        <v>Percentage Reduction of Separately Regulated Pollutants</v>
      </c>
      <c r="D11" s="183" t="s">
        <v>307</v>
      </c>
      <c r="E11" s="183" t="s">
        <v>333</v>
      </c>
      <c r="F11" s="183" t="s">
        <v>307</v>
      </c>
      <c r="G11" s="183" t="s">
        <v>333</v>
      </c>
      <c r="H11" s="184">
        <v>309</v>
      </c>
      <c r="I11" s="362" t="s">
        <v>332</v>
      </c>
      <c r="J11" s="183" t="str">
        <f>INDEX('Policy Characteristics'!D:D,MATCH(PolicyLevers!$C11,'Policy Characteristics'!$C:$C,0))</f>
        <v>Conventional Pollutant Standard</v>
      </c>
      <c r="K11" s="190" t="str">
        <f>INDEX('Policy Characteristics'!E:E,MATCH(PolicyLevers!$C11,'Policy Characteristics'!$C:$C,0))</f>
        <v>trans reduce regulated pollutants</v>
      </c>
      <c r="L11" s="191">
        <f>INDEX('Policy Characteristics'!F:F,MATCH(PolicyLevers!$C11,'Policy Characteristics'!$C:$C,0))</f>
        <v>0</v>
      </c>
      <c r="M11" s="191">
        <f>INDEX('Policy Characteristics'!G:G,MATCH(PolicyLevers!$C11,'Policy Characteristics'!$C:$C,0))</f>
        <v>1</v>
      </c>
      <c r="N11" s="246">
        <f>INDEX('Policy Characteristics'!H:H,MATCH(PolicyLevers!$C11,'Policy Characteristics'!$C:$C,0))</f>
        <v>0.02</v>
      </c>
      <c r="O11" s="190" t="str">
        <f>INDEX('Policy Characteristics'!I:I,MATCH(PolicyLevers!$C11,'Policy Characteristics'!$C:$C,0))</f>
        <v>% reduction in emissions</v>
      </c>
      <c r="P11" s="187"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0" t="str">
        <f>INDEX('Policy Characteristics'!K:K,MATCH(PolicyLevers!$C11,'Policy Characteristics'!$C:$C,0))</f>
        <v>transportation-sector-main.html#conv-pol-stds</v>
      </c>
      <c r="R11" s="190" t="str">
        <f>INDEX('Policy Characteristics'!L:L,MATCH(PolicyLevers!$C11,'Policy Characteristics'!$C:$C,0))</f>
        <v>conventional-pollutant-standards.html</v>
      </c>
      <c r="S11" s="189">
        <f>INDEX('Policy Characteristics'!M:M,MATCH(PolicyLevers!$C11,'Policy Characteristics'!$C:$C,0))</f>
        <v>0</v>
      </c>
      <c r="T11" s="183">
        <f>INDEX('Policy Characteristics'!N:N,MATCH(PolicyLevers!$C11,'Policy Characteristics'!$C:$C,0))</f>
        <v>0</v>
      </c>
      <c r="U11" s="183">
        <f>INDEX('Policy Characteristics'!O:O,MATCH(PolicyLevers!$C11,'Policy Characteristics'!$C:$C,0))</f>
        <v>0</v>
      </c>
    </row>
    <row r="12" spans="1:21" s="183" customFormat="1" x14ac:dyDescent="0.35">
      <c r="A12" s="351" t="str">
        <f>INDEX('Policy Characteristics'!A:A,MATCH(PolicyLevers!$C12,'Policy Characteristics'!$C:$C,0))</f>
        <v>Transportation</v>
      </c>
      <c r="B12" s="355" t="str">
        <f>INDEX('Policy Characteristics'!B:B,MATCH(PolicyLevers!$C12,'Policy Characteristics'!$C:$C,0))</f>
        <v>Conventional Pollutant Standards</v>
      </c>
      <c r="C12" s="190" t="str">
        <f t="shared" si="0"/>
        <v>Percentage Reduction of Separately Regulated Pollutants</v>
      </c>
      <c r="D12" s="183" t="s">
        <v>334</v>
      </c>
      <c r="E12" s="183" t="s">
        <v>308</v>
      </c>
      <c r="F12" s="183" t="s">
        <v>334</v>
      </c>
      <c r="G12" s="183" t="s">
        <v>309</v>
      </c>
      <c r="H12" s="184">
        <v>310</v>
      </c>
      <c r="I12" s="357" t="s">
        <v>310</v>
      </c>
      <c r="J12" s="190" t="str">
        <f>INDEX('Policy Characteristics'!D:D,MATCH(PolicyLevers!$C12,'Policy Characteristics'!$C:$C,0))</f>
        <v>Conventional Pollutant Standard</v>
      </c>
      <c r="K12" s="190" t="str">
        <f>INDEX('Policy Characteristics'!E:E,MATCH(PolicyLevers!$C12,'Policy Characteristics'!$C:$C,0))</f>
        <v>trans reduce regulated pollutants</v>
      </c>
      <c r="L12" s="191">
        <f>INDEX('Policy Characteristics'!F:F,MATCH(PolicyLevers!$C12,'Policy Characteristics'!$C:$C,0))</f>
        <v>0</v>
      </c>
      <c r="M12" s="191">
        <f>INDEX('Policy Characteristics'!G:G,MATCH(PolicyLevers!$C12,'Policy Characteristics'!$C:$C,0))</f>
        <v>1</v>
      </c>
      <c r="N12" s="246">
        <f>INDEX('Policy Characteristics'!H:H,MATCH(PolicyLevers!$C12,'Policy Characteristics'!$C:$C,0))</f>
        <v>0.02</v>
      </c>
      <c r="O12" s="190" t="str">
        <f>INDEX('Policy Characteristics'!I:I,MATCH(PolicyLevers!$C12,'Policy Characteristics'!$C:$C,0))</f>
        <v>% reduction in emissions</v>
      </c>
      <c r="P12" s="187"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0" t="str">
        <f>INDEX('Policy Characteristics'!K:K,MATCH(PolicyLevers!$C12,'Policy Characteristics'!$C:$C,0))</f>
        <v>transportation-sector-main.html#conv-pol-stds</v>
      </c>
      <c r="R12" s="190" t="str">
        <f>INDEX('Policy Characteristics'!L:L,MATCH(PolicyLevers!$C12,'Policy Characteristics'!$C:$C,0))</f>
        <v>conventional-pollutant-standards.html</v>
      </c>
      <c r="S12" s="189">
        <f>INDEX('Policy Characteristics'!M:M,MATCH(PolicyLevers!$C12,'Policy Characteristics'!$C:$C,0))</f>
        <v>0</v>
      </c>
      <c r="T12" s="183">
        <f>INDEX('Policy Characteristics'!N:N,MATCH(PolicyLevers!$C12,'Policy Characteristics'!$C:$C,0))</f>
        <v>0</v>
      </c>
      <c r="U12" s="183">
        <f>INDEX('Policy Characteristics'!O:O,MATCH(PolicyLevers!$C12,'Policy Characteristics'!$C:$C,0))</f>
        <v>0</v>
      </c>
    </row>
    <row r="13" spans="1:21" s="183" customFormat="1" x14ac:dyDescent="0.35">
      <c r="A13" s="351" t="str">
        <f>INDEX('Policy Characteristics'!A:A,MATCH(PolicyLevers!$C13,'Policy Characteristics'!$C:$C,0))</f>
        <v>Transportation</v>
      </c>
      <c r="B13" s="355" t="str">
        <f>INDEX('Policy Characteristics'!B:B,MATCH(PolicyLevers!$C13,'Policy Characteristics'!$C:$C,0))</f>
        <v>Conventional Pollutant Standards</v>
      </c>
      <c r="C13" s="190" t="str">
        <f t="shared" si="0"/>
        <v>Percentage Reduction of Separately Regulated Pollutants</v>
      </c>
      <c r="D13" s="183" t="s">
        <v>334</v>
      </c>
      <c r="E13" s="183" t="s">
        <v>17</v>
      </c>
      <c r="F13" s="183" t="s">
        <v>334</v>
      </c>
      <c r="G13" s="183" t="s">
        <v>17</v>
      </c>
      <c r="H13" s="184">
        <v>311</v>
      </c>
      <c r="I13" s="357" t="s">
        <v>310</v>
      </c>
      <c r="J13" s="190" t="str">
        <f>INDEX('Policy Characteristics'!D:D,MATCH(PolicyLevers!$C13,'Policy Characteristics'!$C:$C,0))</f>
        <v>Conventional Pollutant Standard</v>
      </c>
      <c r="K13" s="190" t="str">
        <f>INDEX('Policy Characteristics'!E:E,MATCH(PolicyLevers!$C13,'Policy Characteristics'!$C:$C,0))</f>
        <v>trans reduce regulated pollutants</v>
      </c>
      <c r="L13" s="191">
        <f>INDEX('Policy Characteristics'!F:F,MATCH(PolicyLevers!$C13,'Policy Characteristics'!$C:$C,0))</f>
        <v>0</v>
      </c>
      <c r="M13" s="191">
        <f>INDEX('Policy Characteristics'!G:G,MATCH(PolicyLevers!$C13,'Policy Characteristics'!$C:$C,0))</f>
        <v>1</v>
      </c>
      <c r="N13" s="246">
        <f>INDEX('Policy Characteristics'!H:H,MATCH(PolicyLevers!$C13,'Policy Characteristics'!$C:$C,0))</f>
        <v>0.02</v>
      </c>
      <c r="O13" s="190" t="str">
        <f>INDEX('Policy Characteristics'!I:I,MATCH(PolicyLevers!$C13,'Policy Characteristics'!$C:$C,0))</f>
        <v>% reduction in emissions</v>
      </c>
      <c r="P13" s="187"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0" t="str">
        <f>INDEX('Policy Characteristics'!K:K,MATCH(PolicyLevers!$C13,'Policy Characteristics'!$C:$C,0))</f>
        <v>transportation-sector-main.html#conv-pol-stds</v>
      </c>
      <c r="R13" s="190" t="str">
        <f>INDEX('Policy Characteristics'!L:L,MATCH(PolicyLevers!$C13,'Policy Characteristics'!$C:$C,0))</f>
        <v>conventional-pollutant-standards.html</v>
      </c>
      <c r="S13" s="189">
        <f>INDEX('Policy Characteristics'!M:M,MATCH(PolicyLevers!$C13,'Policy Characteristics'!$C:$C,0))</f>
        <v>0</v>
      </c>
      <c r="T13" s="183">
        <f>INDEX('Policy Characteristics'!N:N,MATCH(PolicyLevers!$C13,'Policy Characteristics'!$C:$C,0))</f>
        <v>0</v>
      </c>
      <c r="U13" s="183">
        <f>INDEX('Policy Characteristics'!O:O,MATCH(PolicyLevers!$C13,'Policy Characteristics'!$C:$C,0))</f>
        <v>0</v>
      </c>
    </row>
    <row r="14" spans="1:21" s="183" customFormat="1" x14ac:dyDescent="0.35">
      <c r="A14" s="351" t="str">
        <f>INDEX('Policy Characteristics'!A:A,MATCH(PolicyLevers!$C14,'Policy Characteristics'!$C:$C,0))</f>
        <v>Transportation</v>
      </c>
      <c r="B14" s="355" t="str">
        <f>INDEX('Policy Characteristics'!B:B,MATCH(PolicyLevers!$C14,'Policy Characteristics'!$C:$C,0))</f>
        <v>Conventional Pollutant Standards</v>
      </c>
      <c r="C14" s="190" t="str">
        <f t="shared" si="0"/>
        <v>Percentage Reduction of Separately Regulated Pollutants</v>
      </c>
      <c r="D14" s="183" t="s">
        <v>334</v>
      </c>
      <c r="E14" s="183" t="s">
        <v>318</v>
      </c>
      <c r="F14" s="183" t="s">
        <v>334</v>
      </c>
      <c r="G14" s="183" t="s">
        <v>318</v>
      </c>
      <c r="H14" s="184">
        <v>312</v>
      </c>
      <c r="I14" s="357" t="s">
        <v>310</v>
      </c>
      <c r="J14" s="190" t="str">
        <f>INDEX('Policy Characteristics'!D:D,MATCH(PolicyLevers!$C14,'Policy Characteristics'!$C:$C,0))</f>
        <v>Conventional Pollutant Standard</v>
      </c>
      <c r="K14" s="190" t="str">
        <f>INDEX('Policy Characteristics'!E:E,MATCH(PolicyLevers!$C14,'Policy Characteristics'!$C:$C,0))</f>
        <v>trans reduce regulated pollutants</v>
      </c>
      <c r="L14" s="191">
        <f>INDEX('Policy Characteristics'!F:F,MATCH(PolicyLevers!$C14,'Policy Characteristics'!$C:$C,0))</f>
        <v>0</v>
      </c>
      <c r="M14" s="191">
        <f>INDEX('Policy Characteristics'!G:G,MATCH(PolicyLevers!$C14,'Policy Characteristics'!$C:$C,0))</f>
        <v>1</v>
      </c>
      <c r="N14" s="246">
        <f>INDEX('Policy Characteristics'!H:H,MATCH(PolicyLevers!$C14,'Policy Characteristics'!$C:$C,0))</f>
        <v>0.02</v>
      </c>
      <c r="O14" s="190" t="str">
        <f>INDEX('Policy Characteristics'!I:I,MATCH(PolicyLevers!$C14,'Policy Characteristics'!$C:$C,0))</f>
        <v>% reduction in emissions</v>
      </c>
      <c r="P14" s="187"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0" t="str">
        <f>INDEX('Policy Characteristics'!K:K,MATCH(PolicyLevers!$C14,'Policy Characteristics'!$C:$C,0))</f>
        <v>transportation-sector-main.html#conv-pol-stds</v>
      </c>
      <c r="R14" s="190" t="str">
        <f>INDEX('Policy Characteristics'!L:L,MATCH(PolicyLevers!$C14,'Policy Characteristics'!$C:$C,0))</f>
        <v>conventional-pollutant-standards.html</v>
      </c>
      <c r="S14" s="189">
        <f>INDEX('Policy Characteristics'!M:M,MATCH(PolicyLevers!$C14,'Policy Characteristics'!$C:$C,0))</f>
        <v>0</v>
      </c>
      <c r="T14" s="183">
        <f>INDEX('Policy Characteristics'!N:N,MATCH(PolicyLevers!$C14,'Policy Characteristics'!$C:$C,0))</f>
        <v>0</v>
      </c>
      <c r="U14" s="183">
        <f>INDEX('Policy Characteristics'!O:O,MATCH(PolicyLevers!$C14,'Policy Characteristics'!$C:$C,0))</f>
        <v>0</v>
      </c>
    </row>
    <row r="15" spans="1:21" s="183" customFormat="1" x14ac:dyDescent="0.35">
      <c r="A15" s="351" t="str">
        <f>INDEX('Policy Characteristics'!A:A,MATCH(PolicyLevers!$C15,'Policy Characteristics'!$C:$C,0))</f>
        <v>Transportation</v>
      </c>
      <c r="B15" s="355" t="str">
        <f>INDEX('Policy Characteristics'!B:B,MATCH(PolicyLevers!$C15,'Policy Characteristics'!$C:$C,0))</f>
        <v>Conventional Pollutant Standards</v>
      </c>
      <c r="C15" s="190" t="str">
        <f t="shared" si="0"/>
        <v>Percentage Reduction of Separately Regulated Pollutants</v>
      </c>
      <c r="D15" s="183" t="s">
        <v>334</v>
      </c>
      <c r="E15" s="183" t="s">
        <v>320</v>
      </c>
      <c r="F15" s="183" t="s">
        <v>334</v>
      </c>
      <c r="G15" s="183" t="s">
        <v>320</v>
      </c>
      <c r="H15" s="184">
        <v>313</v>
      </c>
      <c r="I15" s="357" t="s">
        <v>310</v>
      </c>
      <c r="J15" s="190" t="str">
        <f>INDEX('Policy Characteristics'!D:D,MATCH(PolicyLevers!$C15,'Policy Characteristics'!$C:$C,0))</f>
        <v>Conventional Pollutant Standard</v>
      </c>
      <c r="K15" s="190" t="str">
        <f>INDEX('Policy Characteristics'!E:E,MATCH(PolicyLevers!$C15,'Policy Characteristics'!$C:$C,0))</f>
        <v>trans reduce regulated pollutants</v>
      </c>
      <c r="L15" s="191">
        <f>INDEX('Policy Characteristics'!F:F,MATCH(PolicyLevers!$C15,'Policy Characteristics'!$C:$C,0))</f>
        <v>0</v>
      </c>
      <c r="M15" s="191">
        <f>INDEX('Policy Characteristics'!G:G,MATCH(PolicyLevers!$C15,'Policy Characteristics'!$C:$C,0))</f>
        <v>1</v>
      </c>
      <c r="N15" s="246">
        <f>INDEX('Policy Characteristics'!H:H,MATCH(PolicyLevers!$C15,'Policy Characteristics'!$C:$C,0))</f>
        <v>0.02</v>
      </c>
      <c r="O15" s="190" t="str">
        <f>INDEX('Policy Characteristics'!I:I,MATCH(PolicyLevers!$C15,'Policy Characteristics'!$C:$C,0))</f>
        <v>% reduction in emissions</v>
      </c>
      <c r="P15" s="187"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0" t="str">
        <f>INDEX('Policy Characteristics'!K:K,MATCH(PolicyLevers!$C15,'Policy Characteristics'!$C:$C,0))</f>
        <v>transportation-sector-main.html#conv-pol-stds</v>
      </c>
      <c r="R15" s="190" t="str">
        <f>INDEX('Policy Characteristics'!L:L,MATCH(PolicyLevers!$C15,'Policy Characteristics'!$C:$C,0))</f>
        <v>conventional-pollutant-standards.html</v>
      </c>
      <c r="S15" s="189">
        <f>INDEX('Policy Characteristics'!M:M,MATCH(PolicyLevers!$C15,'Policy Characteristics'!$C:$C,0))</f>
        <v>0</v>
      </c>
      <c r="T15" s="183">
        <f>INDEX('Policy Characteristics'!N:N,MATCH(PolicyLevers!$C15,'Policy Characteristics'!$C:$C,0))</f>
        <v>0</v>
      </c>
      <c r="U15" s="183">
        <f>INDEX('Policy Characteristics'!O:O,MATCH(PolicyLevers!$C15,'Policy Characteristics'!$C:$C,0))</f>
        <v>0</v>
      </c>
    </row>
    <row r="16" spans="1:21" s="183" customFormat="1" x14ac:dyDescent="0.35">
      <c r="A16" s="351" t="str">
        <f>INDEX('Policy Characteristics'!A:A,MATCH(PolicyLevers!$C16,'Policy Characteristics'!$C:$C,0))</f>
        <v>Transportation</v>
      </c>
      <c r="B16" s="355" t="str">
        <f>INDEX('Policy Characteristics'!B:B,MATCH(PolicyLevers!$C16,'Policy Characteristics'!$C:$C,0))</f>
        <v>Conventional Pollutant Standards</v>
      </c>
      <c r="C16" s="190" t="str">
        <f t="shared" si="0"/>
        <v>Percentage Reduction of Separately Regulated Pollutants</v>
      </c>
      <c r="D16" s="183" t="s">
        <v>334</v>
      </c>
      <c r="E16" s="183" t="s">
        <v>322</v>
      </c>
      <c r="F16" s="183" t="s">
        <v>334</v>
      </c>
      <c r="G16" s="183" t="s">
        <v>323</v>
      </c>
      <c r="H16" s="184">
        <v>314</v>
      </c>
      <c r="I16" s="357" t="s">
        <v>310</v>
      </c>
      <c r="J16" s="190" t="str">
        <f>INDEX('Policy Characteristics'!D:D,MATCH(PolicyLevers!$C16,'Policy Characteristics'!$C:$C,0))</f>
        <v>Conventional Pollutant Standard</v>
      </c>
      <c r="K16" s="190" t="str">
        <f>INDEX('Policy Characteristics'!E:E,MATCH(PolicyLevers!$C16,'Policy Characteristics'!$C:$C,0))</f>
        <v>trans reduce regulated pollutants</v>
      </c>
      <c r="L16" s="191">
        <f>INDEX('Policy Characteristics'!F:F,MATCH(PolicyLevers!$C16,'Policy Characteristics'!$C:$C,0))</f>
        <v>0</v>
      </c>
      <c r="M16" s="191">
        <f>INDEX('Policy Characteristics'!G:G,MATCH(PolicyLevers!$C16,'Policy Characteristics'!$C:$C,0))</f>
        <v>1</v>
      </c>
      <c r="N16" s="246">
        <f>INDEX('Policy Characteristics'!H:H,MATCH(PolicyLevers!$C16,'Policy Characteristics'!$C:$C,0))</f>
        <v>0.02</v>
      </c>
      <c r="O16" s="190" t="str">
        <f>INDEX('Policy Characteristics'!I:I,MATCH(PolicyLevers!$C16,'Policy Characteristics'!$C:$C,0))</f>
        <v>% reduction in emissions</v>
      </c>
      <c r="P16" s="187"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0" t="str">
        <f>INDEX('Policy Characteristics'!K:K,MATCH(PolicyLevers!$C16,'Policy Characteristics'!$C:$C,0))</f>
        <v>transportation-sector-main.html#conv-pol-stds</v>
      </c>
      <c r="R16" s="190" t="str">
        <f>INDEX('Policy Characteristics'!L:L,MATCH(PolicyLevers!$C16,'Policy Characteristics'!$C:$C,0))</f>
        <v>conventional-pollutant-standards.html</v>
      </c>
      <c r="S16" s="189">
        <f>INDEX('Policy Characteristics'!M:M,MATCH(PolicyLevers!$C16,'Policy Characteristics'!$C:$C,0))</f>
        <v>0</v>
      </c>
      <c r="T16" s="183">
        <f>INDEX('Policy Characteristics'!N:N,MATCH(PolicyLevers!$C16,'Policy Characteristics'!$C:$C,0))</f>
        <v>0</v>
      </c>
      <c r="U16" s="183">
        <f>INDEX('Policy Characteristics'!O:O,MATCH(PolicyLevers!$C16,'Policy Characteristics'!$C:$C,0))</f>
        <v>0</v>
      </c>
    </row>
    <row r="17" spans="1:21" s="183" customFormat="1" x14ac:dyDescent="0.35">
      <c r="A17" s="351" t="str">
        <f>INDEX('Policy Characteristics'!A:A,MATCH(PolicyLevers!$C17,'Policy Characteristics'!$C:$C,0))</f>
        <v>Transportation</v>
      </c>
      <c r="B17" s="355" t="str">
        <f>INDEX('Policy Characteristics'!B:B,MATCH(PolicyLevers!$C17,'Policy Characteristics'!$C:$C,0))</f>
        <v>Conventional Pollutant Standards</v>
      </c>
      <c r="C17" s="190" t="str">
        <f t="shared" si="0"/>
        <v>Percentage Reduction of Separately Regulated Pollutants</v>
      </c>
      <c r="D17" s="183" t="s">
        <v>334</v>
      </c>
      <c r="E17" s="183" t="s">
        <v>325</v>
      </c>
      <c r="F17" s="183" t="s">
        <v>334</v>
      </c>
      <c r="G17" s="183" t="s">
        <v>325</v>
      </c>
      <c r="H17" s="184">
        <v>315</v>
      </c>
      <c r="I17" s="357" t="s">
        <v>310</v>
      </c>
      <c r="J17" s="190" t="str">
        <f>INDEX('Policy Characteristics'!D:D,MATCH(PolicyLevers!$C17,'Policy Characteristics'!$C:$C,0))</f>
        <v>Conventional Pollutant Standard</v>
      </c>
      <c r="K17" s="190" t="str">
        <f>INDEX('Policy Characteristics'!E:E,MATCH(PolicyLevers!$C17,'Policy Characteristics'!$C:$C,0))</f>
        <v>trans reduce regulated pollutants</v>
      </c>
      <c r="L17" s="191">
        <f>INDEX('Policy Characteristics'!F:F,MATCH(PolicyLevers!$C17,'Policy Characteristics'!$C:$C,0))</f>
        <v>0</v>
      </c>
      <c r="M17" s="191">
        <f>INDEX('Policy Characteristics'!G:G,MATCH(PolicyLevers!$C17,'Policy Characteristics'!$C:$C,0))</f>
        <v>1</v>
      </c>
      <c r="N17" s="246">
        <f>INDEX('Policy Characteristics'!H:H,MATCH(PolicyLevers!$C17,'Policy Characteristics'!$C:$C,0))</f>
        <v>0.02</v>
      </c>
      <c r="O17" s="190" t="str">
        <f>INDEX('Policy Characteristics'!I:I,MATCH(PolicyLevers!$C17,'Policy Characteristics'!$C:$C,0))</f>
        <v>% reduction in emissions</v>
      </c>
      <c r="P17" s="187"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0" t="str">
        <f>INDEX('Policy Characteristics'!K:K,MATCH(PolicyLevers!$C17,'Policy Characteristics'!$C:$C,0))</f>
        <v>transportation-sector-main.html#conv-pol-stds</v>
      </c>
      <c r="R17" s="190" t="str">
        <f>INDEX('Policy Characteristics'!L:L,MATCH(PolicyLevers!$C17,'Policy Characteristics'!$C:$C,0))</f>
        <v>conventional-pollutant-standards.html</v>
      </c>
      <c r="S17" s="189">
        <f>INDEX('Policy Characteristics'!M:M,MATCH(PolicyLevers!$C17,'Policy Characteristics'!$C:$C,0))</f>
        <v>0</v>
      </c>
      <c r="T17" s="183">
        <f>INDEX('Policy Characteristics'!N:N,MATCH(PolicyLevers!$C17,'Policy Characteristics'!$C:$C,0))</f>
        <v>0</v>
      </c>
      <c r="U17" s="183">
        <f>INDEX('Policy Characteristics'!O:O,MATCH(PolicyLevers!$C17,'Policy Characteristics'!$C:$C,0))</f>
        <v>0</v>
      </c>
    </row>
    <row r="18" spans="1:21" s="183" customFormat="1" x14ac:dyDescent="0.35">
      <c r="A18" s="351" t="str">
        <f>INDEX('Policy Characteristics'!A:A,MATCH(PolicyLevers!$C18,'Policy Characteristics'!$C:$C,0))</f>
        <v>Transportation</v>
      </c>
      <c r="B18" s="355" t="str">
        <f>INDEX('Policy Characteristics'!B:B,MATCH(PolicyLevers!$C18,'Policy Characteristics'!$C:$C,0))</f>
        <v>Conventional Pollutant Standards</v>
      </c>
      <c r="C18" s="190" t="str">
        <f t="shared" si="0"/>
        <v>Percentage Reduction of Separately Regulated Pollutants</v>
      </c>
      <c r="D18" s="183" t="s">
        <v>334</v>
      </c>
      <c r="E18" s="183" t="s">
        <v>327</v>
      </c>
      <c r="F18" s="183" t="s">
        <v>334</v>
      </c>
      <c r="G18" s="183" t="s">
        <v>327</v>
      </c>
      <c r="H18" s="184">
        <v>316</v>
      </c>
      <c r="I18" s="357" t="s">
        <v>310</v>
      </c>
      <c r="J18" s="190" t="str">
        <f>INDEX('Policy Characteristics'!D:D,MATCH(PolicyLevers!$C18,'Policy Characteristics'!$C:$C,0))</f>
        <v>Conventional Pollutant Standard</v>
      </c>
      <c r="K18" s="190" t="str">
        <f>INDEX('Policy Characteristics'!E:E,MATCH(PolicyLevers!$C18,'Policy Characteristics'!$C:$C,0))</f>
        <v>trans reduce regulated pollutants</v>
      </c>
      <c r="L18" s="191">
        <f>INDEX('Policy Characteristics'!F:F,MATCH(PolicyLevers!$C18,'Policy Characteristics'!$C:$C,0))</f>
        <v>0</v>
      </c>
      <c r="M18" s="191">
        <f>INDEX('Policy Characteristics'!G:G,MATCH(PolicyLevers!$C18,'Policy Characteristics'!$C:$C,0))</f>
        <v>1</v>
      </c>
      <c r="N18" s="246">
        <f>INDEX('Policy Characteristics'!H:H,MATCH(PolicyLevers!$C18,'Policy Characteristics'!$C:$C,0))</f>
        <v>0.02</v>
      </c>
      <c r="O18" s="190" t="str">
        <f>INDEX('Policy Characteristics'!I:I,MATCH(PolicyLevers!$C18,'Policy Characteristics'!$C:$C,0))</f>
        <v>% reduction in emissions</v>
      </c>
      <c r="P18" s="187"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0" t="str">
        <f>INDEX('Policy Characteristics'!K:K,MATCH(PolicyLevers!$C18,'Policy Characteristics'!$C:$C,0))</f>
        <v>transportation-sector-main.html#conv-pol-stds</v>
      </c>
      <c r="R18" s="190" t="str">
        <f>INDEX('Policy Characteristics'!L:L,MATCH(PolicyLevers!$C18,'Policy Characteristics'!$C:$C,0))</f>
        <v>conventional-pollutant-standards.html</v>
      </c>
      <c r="S18" s="189">
        <f>INDEX('Policy Characteristics'!M:M,MATCH(PolicyLevers!$C18,'Policy Characteristics'!$C:$C,0))</f>
        <v>0</v>
      </c>
      <c r="T18" s="183">
        <f>INDEX('Policy Characteristics'!N:N,MATCH(PolicyLevers!$C18,'Policy Characteristics'!$C:$C,0))</f>
        <v>0</v>
      </c>
      <c r="U18" s="183">
        <f>INDEX('Policy Characteristics'!O:O,MATCH(PolicyLevers!$C18,'Policy Characteristics'!$C:$C,0))</f>
        <v>0</v>
      </c>
    </row>
    <row r="19" spans="1:21" s="183" customFormat="1" x14ac:dyDescent="0.35">
      <c r="A19" s="351" t="str">
        <f>INDEX('Policy Characteristics'!A:A,MATCH(PolicyLevers!$C19,'Policy Characteristics'!$C:$C,0))</f>
        <v>Transportation</v>
      </c>
      <c r="B19" s="355" t="str">
        <f>INDEX('Policy Characteristics'!B:B,MATCH(PolicyLevers!$C19,'Policy Characteristics'!$C:$C,0))</f>
        <v>Conventional Pollutant Standards</v>
      </c>
      <c r="C19" s="190" t="str">
        <f t="shared" si="0"/>
        <v>Percentage Reduction of Separately Regulated Pollutants</v>
      </c>
      <c r="D19" s="183" t="s">
        <v>334</v>
      </c>
      <c r="E19" s="183" t="s">
        <v>329</v>
      </c>
      <c r="F19" s="183" t="s">
        <v>334</v>
      </c>
      <c r="G19" s="183" t="s">
        <v>329</v>
      </c>
      <c r="H19" s="184">
        <v>317</v>
      </c>
      <c r="I19" s="357" t="s">
        <v>310</v>
      </c>
      <c r="J19" s="190" t="str">
        <f>INDEX('Policy Characteristics'!D:D,MATCH(PolicyLevers!$C19,'Policy Characteristics'!$C:$C,0))</f>
        <v>Conventional Pollutant Standard</v>
      </c>
      <c r="K19" s="190" t="str">
        <f>INDEX('Policy Characteristics'!E:E,MATCH(PolicyLevers!$C19,'Policy Characteristics'!$C:$C,0))</f>
        <v>trans reduce regulated pollutants</v>
      </c>
      <c r="L19" s="191">
        <f>INDEX('Policy Characteristics'!F:F,MATCH(PolicyLevers!$C19,'Policy Characteristics'!$C:$C,0))</f>
        <v>0</v>
      </c>
      <c r="M19" s="191">
        <f>INDEX('Policy Characteristics'!G:G,MATCH(PolicyLevers!$C19,'Policy Characteristics'!$C:$C,0))</f>
        <v>1</v>
      </c>
      <c r="N19" s="246">
        <f>INDEX('Policy Characteristics'!H:H,MATCH(PolicyLevers!$C19,'Policy Characteristics'!$C:$C,0))</f>
        <v>0.02</v>
      </c>
      <c r="O19" s="190" t="str">
        <f>INDEX('Policy Characteristics'!I:I,MATCH(PolicyLevers!$C19,'Policy Characteristics'!$C:$C,0))</f>
        <v>% reduction in emissions</v>
      </c>
      <c r="P19" s="187"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0" t="str">
        <f>INDEX('Policy Characteristics'!K:K,MATCH(PolicyLevers!$C19,'Policy Characteristics'!$C:$C,0))</f>
        <v>transportation-sector-main.html#conv-pol-stds</v>
      </c>
      <c r="R19" s="190" t="str">
        <f>INDEX('Policy Characteristics'!L:L,MATCH(PolicyLevers!$C19,'Policy Characteristics'!$C:$C,0))</f>
        <v>conventional-pollutant-standards.html</v>
      </c>
      <c r="S19" s="189">
        <f>INDEX('Policy Characteristics'!M:M,MATCH(PolicyLevers!$C19,'Policy Characteristics'!$C:$C,0))</f>
        <v>0</v>
      </c>
      <c r="T19" s="183">
        <f>INDEX('Policy Characteristics'!N:N,MATCH(PolicyLevers!$C19,'Policy Characteristics'!$C:$C,0))</f>
        <v>0</v>
      </c>
      <c r="U19" s="183">
        <f>INDEX('Policy Characteristics'!O:O,MATCH(PolicyLevers!$C19,'Policy Characteristics'!$C:$C,0))</f>
        <v>0</v>
      </c>
    </row>
    <row r="20" spans="1:21" s="183" customFormat="1" x14ac:dyDescent="0.35">
      <c r="A20" s="351" t="str">
        <f>INDEX('Policy Characteristics'!A:A,MATCH(PolicyLevers!$C20,'Policy Characteristics'!$C:$C,0))</f>
        <v>Transportation</v>
      </c>
      <c r="B20" s="355" t="str">
        <f>INDEX('Policy Characteristics'!B:B,MATCH(PolicyLevers!$C20,'Policy Characteristics'!$C:$C,0))</f>
        <v>Conventional Pollutant Standards</v>
      </c>
      <c r="C20" s="190" t="str">
        <f t="shared" si="0"/>
        <v>Percentage Reduction of Separately Regulated Pollutants</v>
      </c>
      <c r="D20" s="183" t="s">
        <v>334</v>
      </c>
      <c r="E20" s="183" t="s">
        <v>331</v>
      </c>
      <c r="F20" s="183" t="s">
        <v>334</v>
      </c>
      <c r="G20" s="183" t="s">
        <v>331</v>
      </c>
      <c r="H20" s="184">
        <v>318</v>
      </c>
      <c r="I20" s="362" t="s">
        <v>332</v>
      </c>
      <c r="J20" s="190" t="str">
        <f>INDEX('Policy Characteristics'!D:D,MATCH(PolicyLevers!$C20,'Policy Characteristics'!$C:$C,0))</f>
        <v>Conventional Pollutant Standard</v>
      </c>
      <c r="K20" s="190" t="str">
        <f>INDEX('Policy Characteristics'!E:E,MATCH(PolicyLevers!$C20,'Policy Characteristics'!$C:$C,0))</f>
        <v>trans reduce regulated pollutants</v>
      </c>
      <c r="L20" s="191">
        <f>INDEX('Policy Characteristics'!F:F,MATCH(PolicyLevers!$C20,'Policy Characteristics'!$C:$C,0))</f>
        <v>0</v>
      </c>
      <c r="M20" s="191">
        <f>INDEX('Policy Characteristics'!G:G,MATCH(PolicyLevers!$C20,'Policy Characteristics'!$C:$C,0))</f>
        <v>1</v>
      </c>
      <c r="N20" s="246">
        <f>INDEX('Policy Characteristics'!H:H,MATCH(PolicyLevers!$C20,'Policy Characteristics'!$C:$C,0))</f>
        <v>0.02</v>
      </c>
      <c r="O20" s="190" t="str">
        <f>INDEX('Policy Characteristics'!I:I,MATCH(PolicyLevers!$C20,'Policy Characteristics'!$C:$C,0))</f>
        <v>% reduction in emissions</v>
      </c>
      <c r="P20" s="187"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0" t="str">
        <f>INDEX('Policy Characteristics'!K:K,MATCH(PolicyLevers!$C20,'Policy Characteristics'!$C:$C,0))</f>
        <v>transportation-sector-main.html#conv-pol-stds</v>
      </c>
      <c r="R20" s="190" t="str">
        <f>INDEX('Policy Characteristics'!L:L,MATCH(PolicyLevers!$C20,'Policy Characteristics'!$C:$C,0))</f>
        <v>conventional-pollutant-standards.html</v>
      </c>
      <c r="S20" s="189">
        <f>INDEX('Policy Characteristics'!M:M,MATCH(PolicyLevers!$C20,'Policy Characteristics'!$C:$C,0))</f>
        <v>0</v>
      </c>
      <c r="T20" s="183">
        <f>INDEX('Policy Characteristics'!N:N,MATCH(PolicyLevers!$C20,'Policy Characteristics'!$C:$C,0))</f>
        <v>0</v>
      </c>
      <c r="U20" s="183">
        <f>INDEX('Policy Characteristics'!O:O,MATCH(PolicyLevers!$C20,'Policy Characteristics'!$C:$C,0))</f>
        <v>0</v>
      </c>
    </row>
    <row r="21" spans="1:21" s="183" customFormat="1" x14ac:dyDescent="0.35">
      <c r="A21" s="351" t="str">
        <f>INDEX('Policy Characteristics'!A:A,MATCH(PolicyLevers!$C21,'Policy Characteristics'!$C:$C,0))</f>
        <v>Transportation</v>
      </c>
      <c r="B21" s="355" t="str">
        <f>INDEX('Policy Characteristics'!B:B,MATCH(PolicyLevers!$C21,'Policy Characteristics'!$C:$C,0))</f>
        <v>Conventional Pollutant Standards</v>
      </c>
      <c r="C21" s="190" t="str">
        <f t="shared" si="0"/>
        <v>Percentage Reduction of Separately Regulated Pollutants</v>
      </c>
      <c r="D21" s="183" t="s">
        <v>334</v>
      </c>
      <c r="E21" s="183" t="s">
        <v>333</v>
      </c>
      <c r="F21" s="183" t="s">
        <v>334</v>
      </c>
      <c r="G21" s="183" t="s">
        <v>333</v>
      </c>
      <c r="H21" s="184">
        <v>319</v>
      </c>
      <c r="I21" s="362" t="s">
        <v>332</v>
      </c>
      <c r="J21" s="190" t="str">
        <f>INDEX('Policy Characteristics'!D:D,MATCH(PolicyLevers!$C21,'Policy Characteristics'!$C:$C,0))</f>
        <v>Conventional Pollutant Standard</v>
      </c>
      <c r="K21" s="190" t="str">
        <f>INDEX('Policy Characteristics'!E:E,MATCH(PolicyLevers!$C21,'Policy Characteristics'!$C:$C,0))</f>
        <v>trans reduce regulated pollutants</v>
      </c>
      <c r="L21" s="191">
        <f>INDEX('Policy Characteristics'!F:F,MATCH(PolicyLevers!$C21,'Policy Characteristics'!$C:$C,0))</f>
        <v>0</v>
      </c>
      <c r="M21" s="191">
        <f>INDEX('Policy Characteristics'!G:G,MATCH(PolicyLevers!$C21,'Policy Characteristics'!$C:$C,0))</f>
        <v>1</v>
      </c>
      <c r="N21" s="246">
        <f>INDEX('Policy Characteristics'!H:H,MATCH(PolicyLevers!$C21,'Policy Characteristics'!$C:$C,0))</f>
        <v>0.02</v>
      </c>
      <c r="O21" s="190" t="str">
        <f>INDEX('Policy Characteristics'!I:I,MATCH(PolicyLevers!$C21,'Policy Characteristics'!$C:$C,0))</f>
        <v>% reduction in emissions</v>
      </c>
      <c r="P21" s="187"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0" t="str">
        <f>INDEX('Policy Characteristics'!K:K,MATCH(PolicyLevers!$C21,'Policy Characteristics'!$C:$C,0))</f>
        <v>transportation-sector-main.html#conv-pol-stds</v>
      </c>
      <c r="R21" s="190" t="str">
        <f>INDEX('Policy Characteristics'!L:L,MATCH(PolicyLevers!$C21,'Policy Characteristics'!$C:$C,0))</f>
        <v>conventional-pollutant-standards.html</v>
      </c>
      <c r="S21" s="189">
        <f>INDEX('Policy Characteristics'!M:M,MATCH(PolicyLevers!$C21,'Policy Characteristics'!$C:$C,0))</f>
        <v>0</v>
      </c>
      <c r="T21" s="183">
        <f>INDEX('Policy Characteristics'!N:N,MATCH(PolicyLevers!$C21,'Policy Characteristics'!$C:$C,0))</f>
        <v>0</v>
      </c>
      <c r="U21" s="183">
        <f>INDEX('Policy Characteristics'!O:O,MATCH(PolicyLevers!$C21,'Policy Characteristics'!$C:$C,0))</f>
        <v>0</v>
      </c>
    </row>
    <row r="22" spans="1:21" s="183" customFormat="1" x14ac:dyDescent="0.35">
      <c r="A22" s="351" t="str">
        <f>INDEX('Policy Characteristics'!A:A,MATCH(PolicyLevers!$C22,'Policy Characteristics'!$C:$C,0))</f>
        <v>Transportation</v>
      </c>
      <c r="B22" s="355" t="str">
        <f>INDEX('Policy Characteristics'!B:B,MATCH(PolicyLevers!$C22,'Policy Characteristics'!$C:$C,0))</f>
        <v>Conventional Pollutant Standards</v>
      </c>
      <c r="C22" s="190" t="str">
        <f t="shared" si="0"/>
        <v>Percentage Reduction of Separately Regulated Pollutants</v>
      </c>
      <c r="D22" s="183" t="s">
        <v>343</v>
      </c>
      <c r="E22" s="183" t="s">
        <v>308</v>
      </c>
      <c r="F22" s="183" t="s">
        <v>343</v>
      </c>
      <c r="G22" s="183" t="s">
        <v>309</v>
      </c>
      <c r="H22" s="184">
        <v>320</v>
      </c>
      <c r="I22" s="357" t="s">
        <v>310</v>
      </c>
      <c r="J22" s="190" t="str">
        <f>INDEX('Policy Characteristics'!D:D,MATCH(PolicyLevers!$C22,'Policy Characteristics'!$C:$C,0))</f>
        <v>Conventional Pollutant Standard</v>
      </c>
      <c r="K22" s="190" t="str">
        <f>INDEX('Policy Characteristics'!E:E,MATCH(PolicyLevers!$C22,'Policy Characteristics'!$C:$C,0))</f>
        <v>trans reduce regulated pollutants</v>
      </c>
      <c r="L22" s="191">
        <f>INDEX('Policy Characteristics'!F:F,MATCH(PolicyLevers!$C22,'Policy Characteristics'!$C:$C,0))</f>
        <v>0</v>
      </c>
      <c r="M22" s="191">
        <f>INDEX('Policy Characteristics'!G:G,MATCH(PolicyLevers!$C22,'Policy Characteristics'!$C:$C,0))</f>
        <v>1</v>
      </c>
      <c r="N22" s="246">
        <f>INDEX('Policy Characteristics'!H:H,MATCH(PolicyLevers!$C22,'Policy Characteristics'!$C:$C,0))</f>
        <v>0.02</v>
      </c>
      <c r="O22" s="190" t="str">
        <f>INDEX('Policy Characteristics'!I:I,MATCH(PolicyLevers!$C22,'Policy Characteristics'!$C:$C,0))</f>
        <v>% reduction in emissions</v>
      </c>
      <c r="P22" s="187"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0" t="str">
        <f>INDEX('Policy Characteristics'!K:K,MATCH(PolicyLevers!$C22,'Policy Characteristics'!$C:$C,0))</f>
        <v>transportation-sector-main.html#conv-pol-stds</v>
      </c>
      <c r="R22" s="190" t="str">
        <f>INDEX('Policy Characteristics'!L:L,MATCH(PolicyLevers!$C22,'Policy Characteristics'!$C:$C,0))</f>
        <v>conventional-pollutant-standards.html</v>
      </c>
      <c r="S22" s="189">
        <f>INDEX('Policy Characteristics'!M:M,MATCH(PolicyLevers!$C22,'Policy Characteristics'!$C:$C,0))</f>
        <v>0</v>
      </c>
      <c r="T22" s="183">
        <f>INDEX('Policy Characteristics'!N:N,MATCH(PolicyLevers!$C22,'Policy Characteristics'!$C:$C,0))</f>
        <v>0</v>
      </c>
      <c r="U22" s="183">
        <f>INDEX('Policy Characteristics'!O:O,MATCH(PolicyLevers!$C22,'Policy Characteristics'!$C:$C,0))</f>
        <v>0</v>
      </c>
    </row>
    <row r="23" spans="1:21" s="183" customFormat="1" x14ac:dyDescent="0.35">
      <c r="A23" s="351" t="str">
        <f>INDEX('Policy Characteristics'!A:A,MATCH(PolicyLevers!$C23,'Policy Characteristics'!$C:$C,0))</f>
        <v>Transportation</v>
      </c>
      <c r="B23" s="355" t="str">
        <f>INDEX('Policy Characteristics'!B:B,MATCH(PolicyLevers!$C23,'Policy Characteristics'!$C:$C,0))</f>
        <v>Conventional Pollutant Standards</v>
      </c>
      <c r="C23" s="190" t="str">
        <f t="shared" ref="C23:C32" si="1">C$2</f>
        <v>Percentage Reduction of Separately Regulated Pollutants</v>
      </c>
      <c r="D23" s="183" t="s">
        <v>343</v>
      </c>
      <c r="E23" s="183" t="s">
        <v>17</v>
      </c>
      <c r="F23" s="183" t="s">
        <v>343</v>
      </c>
      <c r="G23" s="183" t="s">
        <v>17</v>
      </c>
      <c r="H23" s="184">
        <v>321</v>
      </c>
      <c r="I23" s="362" t="s">
        <v>332</v>
      </c>
      <c r="J23" s="190" t="str">
        <f>INDEX('Policy Characteristics'!D:D,MATCH(PolicyLevers!$C23,'Policy Characteristics'!$C:$C,0))</f>
        <v>Conventional Pollutant Standard</v>
      </c>
      <c r="K23" s="190" t="str">
        <f>INDEX('Policy Characteristics'!E:E,MATCH(PolicyLevers!$C23,'Policy Characteristics'!$C:$C,0))</f>
        <v>trans reduce regulated pollutants</v>
      </c>
      <c r="L23" s="191">
        <f>INDEX('Policy Characteristics'!F:F,MATCH(PolicyLevers!$C23,'Policy Characteristics'!$C:$C,0))</f>
        <v>0</v>
      </c>
      <c r="M23" s="191">
        <f>INDEX('Policy Characteristics'!G:G,MATCH(PolicyLevers!$C23,'Policy Characteristics'!$C:$C,0))</f>
        <v>1</v>
      </c>
      <c r="N23" s="246">
        <f>INDEX('Policy Characteristics'!H:H,MATCH(PolicyLevers!$C23,'Policy Characteristics'!$C:$C,0))</f>
        <v>0.02</v>
      </c>
      <c r="O23" s="190" t="str">
        <f>INDEX('Policy Characteristics'!I:I,MATCH(PolicyLevers!$C23,'Policy Characteristics'!$C:$C,0))</f>
        <v>% reduction in emissions</v>
      </c>
      <c r="P23" s="187"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0" t="str">
        <f>INDEX('Policy Characteristics'!K:K,MATCH(PolicyLevers!$C23,'Policy Characteristics'!$C:$C,0))</f>
        <v>transportation-sector-main.html#conv-pol-stds</v>
      </c>
      <c r="R23" s="190" t="str">
        <f>INDEX('Policy Characteristics'!L:L,MATCH(PolicyLevers!$C23,'Policy Characteristics'!$C:$C,0))</f>
        <v>conventional-pollutant-standards.html</v>
      </c>
      <c r="S23" s="189">
        <f>INDEX('Policy Characteristics'!M:M,MATCH(PolicyLevers!$C23,'Policy Characteristics'!$C:$C,0))</f>
        <v>0</v>
      </c>
      <c r="T23" s="183">
        <f>INDEX('Policy Characteristics'!N:N,MATCH(PolicyLevers!$C23,'Policy Characteristics'!$C:$C,0))</f>
        <v>0</v>
      </c>
      <c r="U23" s="183">
        <f>INDEX('Policy Characteristics'!O:O,MATCH(PolicyLevers!$C23,'Policy Characteristics'!$C:$C,0))</f>
        <v>0</v>
      </c>
    </row>
    <row r="24" spans="1:21" s="183" customFormat="1" x14ac:dyDescent="0.35">
      <c r="A24" s="351" t="str">
        <f>INDEX('Policy Characteristics'!A:A,MATCH(PolicyLevers!$C24,'Policy Characteristics'!$C:$C,0))</f>
        <v>Transportation</v>
      </c>
      <c r="B24" s="355" t="str">
        <f>INDEX('Policy Characteristics'!B:B,MATCH(PolicyLevers!$C24,'Policy Characteristics'!$C:$C,0))</f>
        <v>Conventional Pollutant Standards</v>
      </c>
      <c r="C24" s="190" t="str">
        <f t="shared" si="1"/>
        <v>Percentage Reduction of Separately Regulated Pollutants</v>
      </c>
      <c r="D24" s="183" t="s">
        <v>343</v>
      </c>
      <c r="E24" s="183" t="s">
        <v>318</v>
      </c>
      <c r="F24" s="183" t="s">
        <v>343</v>
      </c>
      <c r="G24" s="183" t="s">
        <v>318</v>
      </c>
      <c r="H24" s="184">
        <v>322</v>
      </c>
      <c r="I24" s="357" t="s">
        <v>310</v>
      </c>
      <c r="J24" s="190" t="str">
        <f>INDEX('Policy Characteristics'!D:D,MATCH(PolicyLevers!$C24,'Policy Characteristics'!$C:$C,0))</f>
        <v>Conventional Pollutant Standard</v>
      </c>
      <c r="K24" s="190" t="str">
        <f>INDEX('Policy Characteristics'!E:E,MATCH(PolicyLevers!$C24,'Policy Characteristics'!$C:$C,0))</f>
        <v>trans reduce regulated pollutants</v>
      </c>
      <c r="L24" s="191">
        <f>INDEX('Policy Characteristics'!F:F,MATCH(PolicyLevers!$C24,'Policy Characteristics'!$C:$C,0))</f>
        <v>0</v>
      </c>
      <c r="M24" s="191">
        <f>INDEX('Policy Characteristics'!G:G,MATCH(PolicyLevers!$C24,'Policy Characteristics'!$C:$C,0))</f>
        <v>1</v>
      </c>
      <c r="N24" s="246">
        <f>INDEX('Policy Characteristics'!H:H,MATCH(PolicyLevers!$C24,'Policy Characteristics'!$C:$C,0))</f>
        <v>0.02</v>
      </c>
      <c r="O24" s="190" t="str">
        <f>INDEX('Policy Characteristics'!I:I,MATCH(PolicyLevers!$C24,'Policy Characteristics'!$C:$C,0))</f>
        <v>% reduction in emissions</v>
      </c>
      <c r="P24" s="187"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0" t="str">
        <f>INDEX('Policy Characteristics'!K:K,MATCH(PolicyLevers!$C24,'Policy Characteristics'!$C:$C,0))</f>
        <v>transportation-sector-main.html#conv-pol-stds</v>
      </c>
      <c r="R24" s="190" t="str">
        <f>INDEX('Policy Characteristics'!L:L,MATCH(PolicyLevers!$C24,'Policy Characteristics'!$C:$C,0))</f>
        <v>conventional-pollutant-standards.html</v>
      </c>
      <c r="S24" s="189">
        <f>INDEX('Policy Characteristics'!M:M,MATCH(PolicyLevers!$C24,'Policy Characteristics'!$C:$C,0))</f>
        <v>0</v>
      </c>
      <c r="T24" s="183">
        <f>INDEX('Policy Characteristics'!N:N,MATCH(PolicyLevers!$C24,'Policy Characteristics'!$C:$C,0))</f>
        <v>0</v>
      </c>
      <c r="U24" s="183">
        <f>INDEX('Policy Characteristics'!O:O,MATCH(PolicyLevers!$C24,'Policy Characteristics'!$C:$C,0))</f>
        <v>0</v>
      </c>
    </row>
    <row r="25" spans="1:21" s="183" customFormat="1" x14ac:dyDescent="0.35">
      <c r="A25" s="351" t="str">
        <f>INDEX('Policy Characteristics'!A:A,MATCH(PolicyLevers!$C25,'Policy Characteristics'!$C:$C,0))</f>
        <v>Transportation</v>
      </c>
      <c r="B25" s="355" t="str">
        <f>INDEX('Policy Characteristics'!B:B,MATCH(PolicyLevers!$C25,'Policy Characteristics'!$C:$C,0))</f>
        <v>Conventional Pollutant Standards</v>
      </c>
      <c r="C25" s="190" t="str">
        <f t="shared" si="1"/>
        <v>Percentage Reduction of Separately Regulated Pollutants</v>
      </c>
      <c r="D25" s="183" t="s">
        <v>343</v>
      </c>
      <c r="E25" s="183" t="s">
        <v>320</v>
      </c>
      <c r="F25" s="183" t="s">
        <v>343</v>
      </c>
      <c r="G25" s="183" t="s">
        <v>320</v>
      </c>
      <c r="H25" s="184">
        <v>323</v>
      </c>
      <c r="I25" s="362" t="s">
        <v>332</v>
      </c>
      <c r="J25" s="190" t="str">
        <f>INDEX('Policy Characteristics'!D:D,MATCH(PolicyLevers!$C25,'Policy Characteristics'!$C:$C,0))</f>
        <v>Conventional Pollutant Standard</v>
      </c>
      <c r="K25" s="190" t="str">
        <f>INDEX('Policy Characteristics'!E:E,MATCH(PolicyLevers!$C25,'Policy Characteristics'!$C:$C,0))</f>
        <v>trans reduce regulated pollutants</v>
      </c>
      <c r="L25" s="191">
        <f>INDEX('Policy Characteristics'!F:F,MATCH(PolicyLevers!$C25,'Policy Characteristics'!$C:$C,0))</f>
        <v>0</v>
      </c>
      <c r="M25" s="191">
        <f>INDEX('Policy Characteristics'!G:G,MATCH(PolicyLevers!$C25,'Policy Characteristics'!$C:$C,0))</f>
        <v>1</v>
      </c>
      <c r="N25" s="246">
        <f>INDEX('Policy Characteristics'!H:H,MATCH(PolicyLevers!$C25,'Policy Characteristics'!$C:$C,0))</f>
        <v>0.02</v>
      </c>
      <c r="O25" s="190" t="str">
        <f>INDEX('Policy Characteristics'!I:I,MATCH(PolicyLevers!$C25,'Policy Characteristics'!$C:$C,0))</f>
        <v>% reduction in emissions</v>
      </c>
      <c r="P25" s="187"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0" t="str">
        <f>INDEX('Policy Characteristics'!K:K,MATCH(PolicyLevers!$C25,'Policy Characteristics'!$C:$C,0))</f>
        <v>transportation-sector-main.html#conv-pol-stds</v>
      </c>
      <c r="R25" s="190" t="str">
        <f>INDEX('Policy Characteristics'!L:L,MATCH(PolicyLevers!$C25,'Policy Characteristics'!$C:$C,0))</f>
        <v>conventional-pollutant-standards.html</v>
      </c>
      <c r="S25" s="189">
        <f>INDEX('Policy Characteristics'!M:M,MATCH(PolicyLevers!$C25,'Policy Characteristics'!$C:$C,0))</f>
        <v>0</v>
      </c>
      <c r="T25" s="183">
        <f>INDEX('Policy Characteristics'!N:N,MATCH(PolicyLevers!$C25,'Policy Characteristics'!$C:$C,0))</f>
        <v>0</v>
      </c>
      <c r="U25" s="183">
        <f>INDEX('Policy Characteristics'!O:O,MATCH(PolicyLevers!$C25,'Policy Characteristics'!$C:$C,0))</f>
        <v>0</v>
      </c>
    </row>
    <row r="26" spans="1:21" s="183" customFormat="1" x14ac:dyDescent="0.35">
      <c r="A26" s="351" t="str">
        <f>INDEX('Policy Characteristics'!A:A,MATCH(PolicyLevers!$C26,'Policy Characteristics'!$C:$C,0))</f>
        <v>Transportation</v>
      </c>
      <c r="B26" s="355" t="str">
        <f>INDEX('Policy Characteristics'!B:B,MATCH(PolicyLevers!$C26,'Policy Characteristics'!$C:$C,0))</f>
        <v>Conventional Pollutant Standards</v>
      </c>
      <c r="C26" s="190" t="str">
        <f t="shared" si="1"/>
        <v>Percentage Reduction of Separately Regulated Pollutants</v>
      </c>
      <c r="D26" s="183" t="s">
        <v>343</v>
      </c>
      <c r="E26" s="183" t="s">
        <v>322</v>
      </c>
      <c r="F26" s="183" t="s">
        <v>343</v>
      </c>
      <c r="G26" s="183" t="s">
        <v>323</v>
      </c>
      <c r="H26" s="184">
        <v>324</v>
      </c>
      <c r="I26" s="362" t="s">
        <v>332</v>
      </c>
      <c r="J26" s="190" t="str">
        <f>INDEX('Policy Characteristics'!D:D,MATCH(PolicyLevers!$C26,'Policy Characteristics'!$C:$C,0))</f>
        <v>Conventional Pollutant Standard</v>
      </c>
      <c r="K26" s="190" t="str">
        <f>INDEX('Policy Characteristics'!E:E,MATCH(PolicyLevers!$C26,'Policy Characteristics'!$C:$C,0))</f>
        <v>trans reduce regulated pollutants</v>
      </c>
      <c r="L26" s="191">
        <f>INDEX('Policy Characteristics'!F:F,MATCH(PolicyLevers!$C26,'Policy Characteristics'!$C:$C,0))</f>
        <v>0</v>
      </c>
      <c r="M26" s="191">
        <f>INDEX('Policy Characteristics'!G:G,MATCH(PolicyLevers!$C26,'Policy Characteristics'!$C:$C,0))</f>
        <v>1</v>
      </c>
      <c r="N26" s="246">
        <f>INDEX('Policy Characteristics'!H:H,MATCH(PolicyLevers!$C26,'Policy Characteristics'!$C:$C,0))</f>
        <v>0.02</v>
      </c>
      <c r="O26" s="190" t="str">
        <f>INDEX('Policy Characteristics'!I:I,MATCH(PolicyLevers!$C26,'Policy Characteristics'!$C:$C,0))</f>
        <v>% reduction in emissions</v>
      </c>
      <c r="P26" s="187"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0" t="str">
        <f>INDEX('Policy Characteristics'!K:K,MATCH(PolicyLevers!$C26,'Policy Characteristics'!$C:$C,0))</f>
        <v>transportation-sector-main.html#conv-pol-stds</v>
      </c>
      <c r="R26" s="190" t="str">
        <f>INDEX('Policy Characteristics'!L:L,MATCH(PolicyLevers!$C26,'Policy Characteristics'!$C:$C,0))</f>
        <v>conventional-pollutant-standards.html</v>
      </c>
      <c r="S26" s="189">
        <f>INDEX('Policy Characteristics'!M:M,MATCH(PolicyLevers!$C26,'Policy Characteristics'!$C:$C,0))</f>
        <v>0</v>
      </c>
      <c r="T26" s="183">
        <f>INDEX('Policy Characteristics'!N:N,MATCH(PolicyLevers!$C26,'Policy Characteristics'!$C:$C,0))</f>
        <v>0</v>
      </c>
      <c r="U26" s="183">
        <f>INDEX('Policy Characteristics'!O:O,MATCH(PolicyLevers!$C26,'Policy Characteristics'!$C:$C,0))</f>
        <v>0</v>
      </c>
    </row>
    <row r="27" spans="1:21" s="183" customFormat="1" x14ac:dyDescent="0.35">
      <c r="A27" s="351" t="str">
        <f>INDEX('Policy Characteristics'!A:A,MATCH(PolicyLevers!$C27,'Policy Characteristics'!$C:$C,0))</f>
        <v>Transportation</v>
      </c>
      <c r="B27" s="355" t="str">
        <f>INDEX('Policy Characteristics'!B:B,MATCH(PolicyLevers!$C27,'Policy Characteristics'!$C:$C,0))</f>
        <v>Conventional Pollutant Standards</v>
      </c>
      <c r="C27" s="190" t="str">
        <f t="shared" si="1"/>
        <v>Percentage Reduction of Separately Regulated Pollutants</v>
      </c>
      <c r="D27" s="183" t="s">
        <v>343</v>
      </c>
      <c r="E27" s="183" t="s">
        <v>325</v>
      </c>
      <c r="F27" s="183" t="s">
        <v>343</v>
      </c>
      <c r="G27" s="183" t="s">
        <v>325</v>
      </c>
      <c r="H27" s="184">
        <v>325</v>
      </c>
      <c r="I27" s="362" t="s">
        <v>332</v>
      </c>
      <c r="J27" s="190" t="str">
        <f>INDEX('Policy Characteristics'!D:D,MATCH(PolicyLevers!$C27,'Policy Characteristics'!$C:$C,0))</f>
        <v>Conventional Pollutant Standard</v>
      </c>
      <c r="K27" s="190" t="str">
        <f>INDEX('Policy Characteristics'!E:E,MATCH(PolicyLevers!$C27,'Policy Characteristics'!$C:$C,0))</f>
        <v>trans reduce regulated pollutants</v>
      </c>
      <c r="L27" s="191">
        <f>INDEX('Policy Characteristics'!F:F,MATCH(PolicyLevers!$C27,'Policy Characteristics'!$C:$C,0))</f>
        <v>0</v>
      </c>
      <c r="M27" s="191">
        <f>INDEX('Policy Characteristics'!G:G,MATCH(PolicyLevers!$C27,'Policy Characteristics'!$C:$C,0))</f>
        <v>1</v>
      </c>
      <c r="N27" s="246">
        <f>INDEX('Policy Characteristics'!H:H,MATCH(PolicyLevers!$C27,'Policy Characteristics'!$C:$C,0))</f>
        <v>0.02</v>
      </c>
      <c r="O27" s="190" t="str">
        <f>INDEX('Policy Characteristics'!I:I,MATCH(PolicyLevers!$C27,'Policy Characteristics'!$C:$C,0))</f>
        <v>% reduction in emissions</v>
      </c>
      <c r="P27" s="187"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0" t="str">
        <f>INDEX('Policy Characteristics'!K:K,MATCH(PolicyLevers!$C27,'Policy Characteristics'!$C:$C,0))</f>
        <v>transportation-sector-main.html#conv-pol-stds</v>
      </c>
      <c r="R27" s="190" t="str">
        <f>INDEX('Policy Characteristics'!L:L,MATCH(PolicyLevers!$C27,'Policy Characteristics'!$C:$C,0))</f>
        <v>conventional-pollutant-standards.html</v>
      </c>
      <c r="S27" s="189">
        <f>INDEX('Policy Characteristics'!M:M,MATCH(PolicyLevers!$C27,'Policy Characteristics'!$C:$C,0))</f>
        <v>0</v>
      </c>
      <c r="T27" s="183">
        <f>INDEX('Policy Characteristics'!N:N,MATCH(PolicyLevers!$C27,'Policy Characteristics'!$C:$C,0))</f>
        <v>0</v>
      </c>
      <c r="U27" s="183">
        <f>INDEX('Policy Characteristics'!O:O,MATCH(PolicyLevers!$C27,'Policy Characteristics'!$C:$C,0))</f>
        <v>0</v>
      </c>
    </row>
    <row r="28" spans="1:21" s="183" customFormat="1" x14ac:dyDescent="0.35">
      <c r="A28" s="351" t="str">
        <f>INDEX('Policy Characteristics'!A:A,MATCH(PolicyLevers!$C28,'Policy Characteristics'!$C:$C,0))</f>
        <v>Transportation</v>
      </c>
      <c r="B28" s="355" t="str">
        <f>INDEX('Policy Characteristics'!B:B,MATCH(PolicyLevers!$C28,'Policy Characteristics'!$C:$C,0))</f>
        <v>Conventional Pollutant Standards</v>
      </c>
      <c r="C28" s="190" t="str">
        <f t="shared" si="1"/>
        <v>Percentage Reduction of Separately Regulated Pollutants</v>
      </c>
      <c r="D28" s="183" t="s">
        <v>343</v>
      </c>
      <c r="E28" s="183" t="s">
        <v>327</v>
      </c>
      <c r="F28" s="183" t="s">
        <v>343</v>
      </c>
      <c r="G28" s="183" t="s">
        <v>327</v>
      </c>
      <c r="H28" s="184">
        <v>326</v>
      </c>
      <c r="I28" s="362" t="s">
        <v>332</v>
      </c>
      <c r="J28" s="190" t="str">
        <f>INDEX('Policy Characteristics'!D:D,MATCH(PolicyLevers!$C28,'Policy Characteristics'!$C:$C,0))</f>
        <v>Conventional Pollutant Standard</v>
      </c>
      <c r="K28" s="190" t="str">
        <f>INDEX('Policy Characteristics'!E:E,MATCH(PolicyLevers!$C28,'Policy Characteristics'!$C:$C,0))</f>
        <v>trans reduce regulated pollutants</v>
      </c>
      <c r="L28" s="191">
        <f>INDEX('Policy Characteristics'!F:F,MATCH(PolicyLevers!$C28,'Policy Characteristics'!$C:$C,0))</f>
        <v>0</v>
      </c>
      <c r="M28" s="191">
        <f>INDEX('Policy Characteristics'!G:G,MATCH(PolicyLevers!$C28,'Policy Characteristics'!$C:$C,0))</f>
        <v>1</v>
      </c>
      <c r="N28" s="246">
        <f>INDEX('Policy Characteristics'!H:H,MATCH(PolicyLevers!$C28,'Policy Characteristics'!$C:$C,0))</f>
        <v>0.02</v>
      </c>
      <c r="O28" s="190" t="str">
        <f>INDEX('Policy Characteristics'!I:I,MATCH(PolicyLevers!$C28,'Policy Characteristics'!$C:$C,0))</f>
        <v>% reduction in emissions</v>
      </c>
      <c r="P28" s="187"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0" t="str">
        <f>INDEX('Policy Characteristics'!K:K,MATCH(PolicyLevers!$C28,'Policy Characteristics'!$C:$C,0))</f>
        <v>transportation-sector-main.html#conv-pol-stds</v>
      </c>
      <c r="R28" s="190" t="str">
        <f>INDEX('Policy Characteristics'!L:L,MATCH(PolicyLevers!$C28,'Policy Characteristics'!$C:$C,0))</f>
        <v>conventional-pollutant-standards.html</v>
      </c>
      <c r="S28" s="189">
        <f>INDEX('Policy Characteristics'!M:M,MATCH(PolicyLevers!$C28,'Policy Characteristics'!$C:$C,0))</f>
        <v>0</v>
      </c>
      <c r="T28" s="183">
        <f>INDEX('Policy Characteristics'!N:N,MATCH(PolicyLevers!$C28,'Policy Characteristics'!$C:$C,0))</f>
        <v>0</v>
      </c>
      <c r="U28" s="183">
        <f>INDEX('Policy Characteristics'!O:O,MATCH(PolicyLevers!$C28,'Policy Characteristics'!$C:$C,0))</f>
        <v>0</v>
      </c>
    </row>
    <row r="29" spans="1:21" s="183" customFormat="1" x14ac:dyDescent="0.35">
      <c r="A29" s="351" t="str">
        <f>INDEX('Policy Characteristics'!A:A,MATCH(PolicyLevers!$C29,'Policy Characteristics'!$C:$C,0))</f>
        <v>Transportation</v>
      </c>
      <c r="B29" s="355" t="str">
        <f>INDEX('Policy Characteristics'!B:B,MATCH(PolicyLevers!$C29,'Policy Characteristics'!$C:$C,0))</f>
        <v>Conventional Pollutant Standards</v>
      </c>
      <c r="C29" s="190" t="str">
        <f t="shared" si="1"/>
        <v>Percentage Reduction of Separately Regulated Pollutants</v>
      </c>
      <c r="D29" s="183" t="s">
        <v>343</v>
      </c>
      <c r="E29" s="183" t="s">
        <v>329</v>
      </c>
      <c r="F29" s="183" t="s">
        <v>343</v>
      </c>
      <c r="G29" s="183" t="s">
        <v>329</v>
      </c>
      <c r="H29" s="184">
        <v>327</v>
      </c>
      <c r="I29" s="362" t="s">
        <v>332</v>
      </c>
      <c r="J29" s="190" t="str">
        <f>INDEX('Policy Characteristics'!D:D,MATCH(PolicyLevers!$C29,'Policy Characteristics'!$C:$C,0))</f>
        <v>Conventional Pollutant Standard</v>
      </c>
      <c r="K29" s="190" t="str">
        <f>INDEX('Policy Characteristics'!E:E,MATCH(PolicyLevers!$C29,'Policy Characteristics'!$C:$C,0))</f>
        <v>trans reduce regulated pollutants</v>
      </c>
      <c r="L29" s="191">
        <f>INDEX('Policy Characteristics'!F:F,MATCH(PolicyLevers!$C29,'Policy Characteristics'!$C:$C,0))</f>
        <v>0</v>
      </c>
      <c r="M29" s="191">
        <f>INDEX('Policy Characteristics'!G:G,MATCH(PolicyLevers!$C29,'Policy Characteristics'!$C:$C,0))</f>
        <v>1</v>
      </c>
      <c r="N29" s="246">
        <f>INDEX('Policy Characteristics'!H:H,MATCH(PolicyLevers!$C29,'Policy Characteristics'!$C:$C,0))</f>
        <v>0.02</v>
      </c>
      <c r="O29" s="190" t="str">
        <f>INDEX('Policy Characteristics'!I:I,MATCH(PolicyLevers!$C29,'Policy Characteristics'!$C:$C,0))</f>
        <v>% reduction in emissions</v>
      </c>
      <c r="P29" s="187"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0" t="str">
        <f>INDEX('Policy Characteristics'!K:K,MATCH(PolicyLevers!$C29,'Policy Characteristics'!$C:$C,0))</f>
        <v>transportation-sector-main.html#conv-pol-stds</v>
      </c>
      <c r="R29" s="190" t="str">
        <f>INDEX('Policy Characteristics'!L:L,MATCH(PolicyLevers!$C29,'Policy Characteristics'!$C:$C,0))</f>
        <v>conventional-pollutant-standards.html</v>
      </c>
      <c r="S29" s="189">
        <f>INDEX('Policy Characteristics'!M:M,MATCH(PolicyLevers!$C29,'Policy Characteristics'!$C:$C,0))</f>
        <v>0</v>
      </c>
      <c r="T29" s="183">
        <f>INDEX('Policy Characteristics'!N:N,MATCH(PolicyLevers!$C29,'Policy Characteristics'!$C:$C,0))</f>
        <v>0</v>
      </c>
      <c r="U29" s="183">
        <f>INDEX('Policy Characteristics'!O:O,MATCH(PolicyLevers!$C29,'Policy Characteristics'!$C:$C,0))</f>
        <v>0</v>
      </c>
    </row>
    <row r="30" spans="1:21" s="183" customFormat="1" x14ac:dyDescent="0.35">
      <c r="A30" s="351" t="str">
        <f>INDEX('Policy Characteristics'!A:A,MATCH(PolicyLevers!$C30,'Policy Characteristics'!$C:$C,0))</f>
        <v>Transportation</v>
      </c>
      <c r="B30" s="355" t="str">
        <f>INDEX('Policy Characteristics'!B:B,MATCH(PolicyLevers!$C30,'Policy Characteristics'!$C:$C,0))</f>
        <v>Conventional Pollutant Standards</v>
      </c>
      <c r="C30" s="190" t="str">
        <f t="shared" si="1"/>
        <v>Percentage Reduction of Separately Regulated Pollutants</v>
      </c>
      <c r="D30" s="183" t="s">
        <v>343</v>
      </c>
      <c r="E30" s="183" t="s">
        <v>331</v>
      </c>
      <c r="F30" s="183" t="s">
        <v>343</v>
      </c>
      <c r="G30" s="183" t="s">
        <v>331</v>
      </c>
      <c r="H30" s="184">
        <v>328</v>
      </c>
      <c r="I30" s="362" t="s">
        <v>332</v>
      </c>
      <c r="J30" s="190" t="str">
        <f>INDEX('Policy Characteristics'!D:D,MATCH(PolicyLevers!$C30,'Policy Characteristics'!$C:$C,0))</f>
        <v>Conventional Pollutant Standard</v>
      </c>
      <c r="K30" s="190" t="str">
        <f>INDEX('Policy Characteristics'!E:E,MATCH(PolicyLevers!$C30,'Policy Characteristics'!$C:$C,0))</f>
        <v>trans reduce regulated pollutants</v>
      </c>
      <c r="L30" s="191">
        <f>INDEX('Policy Characteristics'!F:F,MATCH(PolicyLevers!$C30,'Policy Characteristics'!$C:$C,0))</f>
        <v>0</v>
      </c>
      <c r="M30" s="191">
        <f>INDEX('Policy Characteristics'!G:G,MATCH(PolicyLevers!$C30,'Policy Characteristics'!$C:$C,0))</f>
        <v>1</v>
      </c>
      <c r="N30" s="246">
        <f>INDEX('Policy Characteristics'!H:H,MATCH(PolicyLevers!$C30,'Policy Characteristics'!$C:$C,0))</f>
        <v>0.02</v>
      </c>
      <c r="O30" s="190" t="str">
        <f>INDEX('Policy Characteristics'!I:I,MATCH(PolicyLevers!$C30,'Policy Characteristics'!$C:$C,0))</f>
        <v>% reduction in emissions</v>
      </c>
      <c r="P30" s="187"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0" t="str">
        <f>INDEX('Policy Characteristics'!K:K,MATCH(PolicyLevers!$C30,'Policy Characteristics'!$C:$C,0))</f>
        <v>transportation-sector-main.html#conv-pol-stds</v>
      </c>
      <c r="R30" s="190" t="str">
        <f>INDEX('Policy Characteristics'!L:L,MATCH(PolicyLevers!$C30,'Policy Characteristics'!$C:$C,0))</f>
        <v>conventional-pollutant-standards.html</v>
      </c>
      <c r="S30" s="189">
        <f>INDEX('Policy Characteristics'!M:M,MATCH(PolicyLevers!$C30,'Policy Characteristics'!$C:$C,0))</f>
        <v>0</v>
      </c>
      <c r="T30" s="183">
        <f>INDEX('Policy Characteristics'!N:N,MATCH(PolicyLevers!$C30,'Policy Characteristics'!$C:$C,0))</f>
        <v>0</v>
      </c>
      <c r="U30" s="183">
        <f>INDEX('Policy Characteristics'!O:O,MATCH(PolicyLevers!$C30,'Policy Characteristics'!$C:$C,0))</f>
        <v>0</v>
      </c>
    </row>
    <row r="31" spans="1:21" s="183" customFormat="1" x14ac:dyDescent="0.35">
      <c r="A31" s="351" t="str">
        <f>INDEX('Policy Characteristics'!A:A,MATCH(PolicyLevers!$C31,'Policy Characteristics'!$C:$C,0))</f>
        <v>Transportation</v>
      </c>
      <c r="B31" s="355" t="str">
        <f>INDEX('Policy Characteristics'!B:B,MATCH(PolicyLevers!$C31,'Policy Characteristics'!$C:$C,0))</f>
        <v>Conventional Pollutant Standards</v>
      </c>
      <c r="C31" s="190" t="str">
        <f t="shared" si="1"/>
        <v>Percentage Reduction of Separately Regulated Pollutants</v>
      </c>
      <c r="D31" s="183" t="s">
        <v>343</v>
      </c>
      <c r="E31" s="183" t="s">
        <v>333</v>
      </c>
      <c r="F31" s="183" t="s">
        <v>343</v>
      </c>
      <c r="G31" s="183" t="s">
        <v>333</v>
      </c>
      <c r="H31" s="184">
        <v>329</v>
      </c>
      <c r="I31" s="362" t="s">
        <v>332</v>
      </c>
      <c r="J31" s="190" t="str">
        <f>INDEX('Policy Characteristics'!D:D,MATCH(PolicyLevers!$C31,'Policy Characteristics'!$C:$C,0))</f>
        <v>Conventional Pollutant Standard</v>
      </c>
      <c r="K31" s="190" t="str">
        <f>INDEX('Policy Characteristics'!E:E,MATCH(PolicyLevers!$C31,'Policy Characteristics'!$C:$C,0))</f>
        <v>trans reduce regulated pollutants</v>
      </c>
      <c r="L31" s="191">
        <f>INDEX('Policy Characteristics'!F:F,MATCH(PolicyLevers!$C31,'Policy Characteristics'!$C:$C,0))</f>
        <v>0</v>
      </c>
      <c r="M31" s="191">
        <f>INDEX('Policy Characteristics'!G:G,MATCH(PolicyLevers!$C31,'Policy Characteristics'!$C:$C,0))</f>
        <v>1</v>
      </c>
      <c r="N31" s="246">
        <f>INDEX('Policy Characteristics'!H:H,MATCH(PolicyLevers!$C31,'Policy Characteristics'!$C:$C,0))</f>
        <v>0.02</v>
      </c>
      <c r="O31" s="190" t="str">
        <f>INDEX('Policy Characteristics'!I:I,MATCH(PolicyLevers!$C31,'Policy Characteristics'!$C:$C,0))</f>
        <v>% reduction in emissions</v>
      </c>
      <c r="P31" s="187"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0" t="str">
        <f>INDEX('Policy Characteristics'!K:K,MATCH(PolicyLevers!$C31,'Policy Characteristics'!$C:$C,0))</f>
        <v>transportation-sector-main.html#conv-pol-stds</v>
      </c>
      <c r="R31" s="190" t="str">
        <f>INDEX('Policy Characteristics'!L:L,MATCH(PolicyLevers!$C31,'Policy Characteristics'!$C:$C,0))</f>
        <v>conventional-pollutant-standards.html</v>
      </c>
      <c r="S31" s="189">
        <f>INDEX('Policy Characteristics'!M:M,MATCH(PolicyLevers!$C31,'Policy Characteristics'!$C:$C,0))</f>
        <v>0</v>
      </c>
      <c r="T31" s="183">
        <f>INDEX('Policy Characteristics'!N:N,MATCH(PolicyLevers!$C31,'Policy Characteristics'!$C:$C,0))</f>
        <v>0</v>
      </c>
      <c r="U31" s="183">
        <f>INDEX('Policy Characteristics'!O:O,MATCH(PolicyLevers!$C31,'Policy Characteristics'!$C:$C,0))</f>
        <v>0</v>
      </c>
    </row>
    <row r="32" spans="1:21" s="183" customFormat="1" x14ac:dyDescent="0.35">
      <c r="A32" s="351" t="str">
        <f>INDEX('Policy Characteristics'!A:A,MATCH(PolicyLevers!$C32,'Policy Characteristics'!$C:$C,0))</f>
        <v>Transportation</v>
      </c>
      <c r="B32" s="355" t="str">
        <f>INDEX('Policy Characteristics'!B:B,MATCH(PolicyLevers!$C32,'Policy Characteristics'!$C:$C,0))</f>
        <v>Conventional Pollutant Standards</v>
      </c>
      <c r="C32" s="190" t="str">
        <f t="shared" si="1"/>
        <v>Percentage Reduction of Separately Regulated Pollutants</v>
      </c>
      <c r="D32" s="183" t="s">
        <v>346</v>
      </c>
      <c r="E32" s="183" t="s">
        <v>308</v>
      </c>
      <c r="F32" s="183" t="s">
        <v>346</v>
      </c>
      <c r="G32" s="183" t="s">
        <v>309</v>
      </c>
      <c r="H32" s="184">
        <v>330</v>
      </c>
      <c r="I32" s="357" t="s">
        <v>310</v>
      </c>
      <c r="J32" s="190" t="str">
        <f>INDEX('Policy Characteristics'!D:D,MATCH(PolicyLevers!$C32,'Policy Characteristics'!$C:$C,0))</f>
        <v>Conventional Pollutant Standard</v>
      </c>
      <c r="K32" s="190" t="str">
        <f>INDEX('Policy Characteristics'!E:E,MATCH(PolicyLevers!$C32,'Policy Characteristics'!$C:$C,0))</f>
        <v>trans reduce regulated pollutants</v>
      </c>
      <c r="L32" s="191">
        <f>INDEX('Policy Characteristics'!F:F,MATCH(PolicyLevers!$C32,'Policy Characteristics'!$C:$C,0))</f>
        <v>0</v>
      </c>
      <c r="M32" s="191">
        <f>INDEX('Policy Characteristics'!G:G,MATCH(PolicyLevers!$C32,'Policy Characteristics'!$C:$C,0))</f>
        <v>1</v>
      </c>
      <c r="N32" s="246">
        <f>INDEX('Policy Characteristics'!H:H,MATCH(PolicyLevers!$C32,'Policy Characteristics'!$C:$C,0))</f>
        <v>0.02</v>
      </c>
      <c r="O32" s="190" t="str">
        <f>INDEX('Policy Characteristics'!I:I,MATCH(PolicyLevers!$C32,'Policy Characteristics'!$C:$C,0))</f>
        <v>% reduction in emissions</v>
      </c>
      <c r="P32" s="187"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0" t="str">
        <f>INDEX('Policy Characteristics'!K:K,MATCH(PolicyLevers!$C32,'Policy Characteristics'!$C:$C,0))</f>
        <v>transportation-sector-main.html#conv-pol-stds</v>
      </c>
      <c r="R32" s="190" t="str">
        <f>INDEX('Policy Characteristics'!L:L,MATCH(PolicyLevers!$C32,'Policy Characteristics'!$C:$C,0))</f>
        <v>conventional-pollutant-standards.html</v>
      </c>
      <c r="S32" s="189">
        <f>INDEX('Policy Characteristics'!M:M,MATCH(PolicyLevers!$C32,'Policy Characteristics'!$C:$C,0))</f>
        <v>0</v>
      </c>
      <c r="T32" s="183">
        <f>INDEX('Policy Characteristics'!N:N,MATCH(PolicyLevers!$C32,'Policy Characteristics'!$C:$C,0))</f>
        <v>0</v>
      </c>
      <c r="U32" s="183">
        <f>INDEX('Policy Characteristics'!O:O,MATCH(PolicyLevers!$C32,'Policy Characteristics'!$C:$C,0))</f>
        <v>0</v>
      </c>
    </row>
    <row r="33" spans="1:21" s="183" customFormat="1" x14ac:dyDescent="0.35">
      <c r="A33" s="351" t="str">
        <f>INDEX('Policy Characteristics'!A:A,MATCH(PolicyLevers!$C33,'Policy Characteristics'!$C:$C,0))</f>
        <v>Transportation</v>
      </c>
      <c r="B33" s="355" t="str">
        <f>INDEX('Policy Characteristics'!B:B,MATCH(PolicyLevers!$C33,'Policy Characteristics'!$C:$C,0))</f>
        <v>Conventional Pollutant Standards</v>
      </c>
      <c r="C33" s="190" t="str">
        <f t="shared" ref="C33:C61" si="2">C$2</f>
        <v>Percentage Reduction of Separately Regulated Pollutants</v>
      </c>
      <c r="D33" s="183" t="s">
        <v>346</v>
      </c>
      <c r="E33" s="183" t="s">
        <v>17</v>
      </c>
      <c r="F33" s="183" t="s">
        <v>346</v>
      </c>
      <c r="G33" s="183" t="s">
        <v>17</v>
      </c>
      <c r="H33" s="184">
        <v>331</v>
      </c>
      <c r="I33" s="357" t="s">
        <v>310</v>
      </c>
      <c r="J33" s="190" t="str">
        <f>INDEX('Policy Characteristics'!D:D,MATCH(PolicyLevers!$C33,'Policy Characteristics'!$C:$C,0))</f>
        <v>Conventional Pollutant Standard</v>
      </c>
      <c r="K33" s="190" t="str">
        <f>INDEX('Policy Characteristics'!E:E,MATCH(PolicyLevers!$C33,'Policy Characteristics'!$C:$C,0))</f>
        <v>trans reduce regulated pollutants</v>
      </c>
      <c r="L33" s="191">
        <f>INDEX('Policy Characteristics'!F:F,MATCH(PolicyLevers!$C33,'Policy Characteristics'!$C:$C,0))</f>
        <v>0</v>
      </c>
      <c r="M33" s="191">
        <f>INDEX('Policy Characteristics'!G:G,MATCH(PolicyLevers!$C33,'Policy Characteristics'!$C:$C,0))</f>
        <v>1</v>
      </c>
      <c r="N33" s="246">
        <f>INDEX('Policy Characteristics'!H:H,MATCH(PolicyLevers!$C33,'Policy Characteristics'!$C:$C,0))</f>
        <v>0.02</v>
      </c>
      <c r="O33" s="190" t="str">
        <f>INDEX('Policy Characteristics'!I:I,MATCH(PolicyLevers!$C33,'Policy Characteristics'!$C:$C,0))</f>
        <v>% reduction in emissions</v>
      </c>
      <c r="P33" s="187"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0" t="str">
        <f>INDEX('Policy Characteristics'!K:K,MATCH(PolicyLevers!$C33,'Policy Characteristics'!$C:$C,0))</f>
        <v>transportation-sector-main.html#conv-pol-stds</v>
      </c>
      <c r="R33" s="190" t="str">
        <f>INDEX('Policy Characteristics'!L:L,MATCH(PolicyLevers!$C33,'Policy Characteristics'!$C:$C,0))</f>
        <v>conventional-pollutant-standards.html</v>
      </c>
      <c r="S33" s="189">
        <f>INDEX('Policy Characteristics'!M:M,MATCH(PolicyLevers!$C33,'Policy Characteristics'!$C:$C,0))</f>
        <v>0</v>
      </c>
      <c r="T33" s="183">
        <f>INDEX('Policy Characteristics'!N:N,MATCH(PolicyLevers!$C33,'Policy Characteristics'!$C:$C,0))</f>
        <v>0</v>
      </c>
      <c r="U33" s="183">
        <f>INDEX('Policy Characteristics'!O:O,MATCH(PolicyLevers!$C33,'Policy Characteristics'!$C:$C,0))</f>
        <v>0</v>
      </c>
    </row>
    <row r="34" spans="1:21" s="183" customFormat="1" x14ac:dyDescent="0.35">
      <c r="A34" s="351" t="str">
        <f>INDEX('Policy Characteristics'!A:A,MATCH(PolicyLevers!$C34,'Policy Characteristics'!$C:$C,0))</f>
        <v>Transportation</v>
      </c>
      <c r="B34" s="355" t="str">
        <f>INDEX('Policy Characteristics'!B:B,MATCH(PolicyLevers!$C34,'Policy Characteristics'!$C:$C,0))</f>
        <v>Conventional Pollutant Standards</v>
      </c>
      <c r="C34" s="190" t="str">
        <f t="shared" si="2"/>
        <v>Percentage Reduction of Separately Regulated Pollutants</v>
      </c>
      <c r="D34" s="183" t="s">
        <v>346</v>
      </c>
      <c r="E34" s="183" t="s">
        <v>318</v>
      </c>
      <c r="F34" s="183" t="s">
        <v>346</v>
      </c>
      <c r="G34" s="183" t="s">
        <v>318</v>
      </c>
      <c r="H34" s="184">
        <v>332</v>
      </c>
      <c r="I34" s="357" t="s">
        <v>310</v>
      </c>
      <c r="J34" s="190" t="str">
        <f>INDEX('Policy Characteristics'!D:D,MATCH(PolicyLevers!$C34,'Policy Characteristics'!$C:$C,0))</f>
        <v>Conventional Pollutant Standard</v>
      </c>
      <c r="K34" s="190" t="str">
        <f>INDEX('Policy Characteristics'!E:E,MATCH(PolicyLevers!$C34,'Policy Characteristics'!$C:$C,0))</f>
        <v>trans reduce regulated pollutants</v>
      </c>
      <c r="L34" s="191">
        <f>INDEX('Policy Characteristics'!F:F,MATCH(PolicyLevers!$C34,'Policy Characteristics'!$C:$C,0))</f>
        <v>0</v>
      </c>
      <c r="M34" s="191">
        <f>INDEX('Policy Characteristics'!G:G,MATCH(PolicyLevers!$C34,'Policy Characteristics'!$C:$C,0))</f>
        <v>1</v>
      </c>
      <c r="N34" s="246">
        <f>INDEX('Policy Characteristics'!H:H,MATCH(PolicyLevers!$C34,'Policy Characteristics'!$C:$C,0))</f>
        <v>0.02</v>
      </c>
      <c r="O34" s="190" t="str">
        <f>INDEX('Policy Characteristics'!I:I,MATCH(PolicyLevers!$C34,'Policy Characteristics'!$C:$C,0))</f>
        <v>% reduction in emissions</v>
      </c>
      <c r="P34" s="187"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0" t="str">
        <f>INDEX('Policy Characteristics'!K:K,MATCH(PolicyLevers!$C34,'Policy Characteristics'!$C:$C,0))</f>
        <v>transportation-sector-main.html#conv-pol-stds</v>
      </c>
      <c r="R34" s="190" t="str">
        <f>INDEX('Policy Characteristics'!L:L,MATCH(PolicyLevers!$C34,'Policy Characteristics'!$C:$C,0))</f>
        <v>conventional-pollutant-standards.html</v>
      </c>
      <c r="S34" s="189">
        <f>INDEX('Policy Characteristics'!M:M,MATCH(PolicyLevers!$C34,'Policy Characteristics'!$C:$C,0))</f>
        <v>0</v>
      </c>
      <c r="T34" s="183">
        <f>INDEX('Policy Characteristics'!N:N,MATCH(PolicyLevers!$C34,'Policy Characteristics'!$C:$C,0))</f>
        <v>0</v>
      </c>
      <c r="U34" s="183">
        <f>INDEX('Policy Characteristics'!O:O,MATCH(PolicyLevers!$C34,'Policy Characteristics'!$C:$C,0))</f>
        <v>0</v>
      </c>
    </row>
    <row r="35" spans="1:21" s="183" customFormat="1" x14ac:dyDescent="0.35">
      <c r="A35" s="351" t="str">
        <f>INDEX('Policy Characteristics'!A:A,MATCH(PolicyLevers!$C35,'Policy Characteristics'!$C:$C,0))</f>
        <v>Transportation</v>
      </c>
      <c r="B35" s="355" t="str">
        <f>INDEX('Policy Characteristics'!B:B,MATCH(PolicyLevers!$C35,'Policy Characteristics'!$C:$C,0))</f>
        <v>Conventional Pollutant Standards</v>
      </c>
      <c r="C35" s="190" t="str">
        <f t="shared" si="2"/>
        <v>Percentage Reduction of Separately Regulated Pollutants</v>
      </c>
      <c r="D35" s="183" t="s">
        <v>346</v>
      </c>
      <c r="E35" s="183" t="s">
        <v>320</v>
      </c>
      <c r="F35" s="183" t="s">
        <v>346</v>
      </c>
      <c r="G35" s="183" t="s">
        <v>320</v>
      </c>
      <c r="H35" s="184">
        <v>333</v>
      </c>
      <c r="I35" s="357" t="s">
        <v>310</v>
      </c>
      <c r="J35" s="190" t="str">
        <f>INDEX('Policy Characteristics'!D:D,MATCH(PolicyLevers!$C35,'Policy Characteristics'!$C:$C,0))</f>
        <v>Conventional Pollutant Standard</v>
      </c>
      <c r="K35" s="190" t="str">
        <f>INDEX('Policy Characteristics'!E:E,MATCH(PolicyLevers!$C35,'Policy Characteristics'!$C:$C,0))</f>
        <v>trans reduce regulated pollutants</v>
      </c>
      <c r="L35" s="191">
        <f>INDEX('Policy Characteristics'!F:F,MATCH(PolicyLevers!$C35,'Policy Characteristics'!$C:$C,0))</f>
        <v>0</v>
      </c>
      <c r="M35" s="191">
        <f>INDEX('Policy Characteristics'!G:G,MATCH(PolicyLevers!$C35,'Policy Characteristics'!$C:$C,0))</f>
        <v>1</v>
      </c>
      <c r="N35" s="246">
        <f>INDEX('Policy Characteristics'!H:H,MATCH(PolicyLevers!$C35,'Policy Characteristics'!$C:$C,0))</f>
        <v>0.02</v>
      </c>
      <c r="O35" s="190" t="str">
        <f>INDEX('Policy Characteristics'!I:I,MATCH(PolicyLevers!$C35,'Policy Characteristics'!$C:$C,0))</f>
        <v>% reduction in emissions</v>
      </c>
      <c r="P35" s="187"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0" t="str">
        <f>INDEX('Policy Characteristics'!K:K,MATCH(PolicyLevers!$C35,'Policy Characteristics'!$C:$C,0))</f>
        <v>transportation-sector-main.html#conv-pol-stds</v>
      </c>
      <c r="R35" s="190" t="str">
        <f>INDEX('Policy Characteristics'!L:L,MATCH(PolicyLevers!$C35,'Policy Characteristics'!$C:$C,0))</f>
        <v>conventional-pollutant-standards.html</v>
      </c>
      <c r="S35" s="189">
        <f>INDEX('Policy Characteristics'!M:M,MATCH(PolicyLevers!$C35,'Policy Characteristics'!$C:$C,0))</f>
        <v>0</v>
      </c>
      <c r="T35" s="183">
        <f>INDEX('Policy Characteristics'!N:N,MATCH(PolicyLevers!$C35,'Policy Characteristics'!$C:$C,0))</f>
        <v>0</v>
      </c>
      <c r="U35" s="183">
        <f>INDEX('Policy Characteristics'!O:O,MATCH(PolicyLevers!$C35,'Policy Characteristics'!$C:$C,0))</f>
        <v>0</v>
      </c>
    </row>
    <row r="36" spans="1:21" s="183" customFormat="1" x14ac:dyDescent="0.35">
      <c r="A36" s="351" t="str">
        <f>INDEX('Policy Characteristics'!A:A,MATCH(PolicyLevers!$C36,'Policy Characteristics'!$C:$C,0))</f>
        <v>Transportation</v>
      </c>
      <c r="B36" s="355" t="str">
        <f>INDEX('Policy Characteristics'!B:B,MATCH(PolicyLevers!$C36,'Policy Characteristics'!$C:$C,0))</f>
        <v>Conventional Pollutant Standards</v>
      </c>
      <c r="C36" s="190" t="str">
        <f t="shared" si="2"/>
        <v>Percentage Reduction of Separately Regulated Pollutants</v>
      </c>
      <c r="D36" s="183" t="s">
        <v>346</v>
      </c>
      <c r="E36" s="183" t="s">
        <v>322</v>
      </c>
      <c r="F36" s="183" t="s">
        <v>346</v>
      </c>
      <c r="G36" s="183" t="s">
        <v>323</v>
      </c>
      <c r="H36" s="184">
        <v>334</v>
      </c>
      <c r="I36" s="357" t="s">
        <v>310</v>
      </c>
      <c r="J36" s="190" t="str">
        <f>INDEX('Policy Characteristics'!D:D,MATCH(PolicyLevers!$C36,'Policy Characteristics'!$C:$C,0))</f>
        <v>Conventional Pollutant Standard</v>
      </c>
      <c r="K36" s="190" t="str">
        <f>INDEX('Policy Characteristics'!E:E,MATCH(PolicyLevers!$C36,'Policy Characteristics'!$C:$C,0))</f>
        <v>trans reduce regulated pollutants</v>
      </c>
      <c r="L36" s="191">
        <f>INDEX('Policy Characteristics'!F:F,MATCH(PolicyLevers!$C36,'Policy Characteristics'!$C:$C,0))</f>
        <v>0</v>
      </c>
      <c r="M36" s="191">
        <f>INDEX('Policy Characteristics'!G:G,MATCH(PolicyLevers!$C36,'Policy Characteristics'!$C:$C,0))</f>
        <v>1</v>
      </c>
      <c r="N36" s="246">
        <f>INDEX('Policy Characteristics'!H:H,MATCH(PolicyLevers!$C36,'Policy Characteristics'!$C:$C,0))</f>
        <v>0.02</v>
      </c>
      <c r="O36" s="190" t="str">
        <f>INDEX('Policy Characteristics'!I:I,MATCH(PolicyLevers!$C36,'Policy Characteristics'!$C:$C,0))</f>
        <v>% reduction in emissions</v>
      </c>
      <c r="P36" s="187"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0" t="str">
        <f>INDEX('Policy Characteristics'!K:K,MATCH(PolicyLevers!$C36,'Policy Characteristics'!$C:$C,0))</f>
        <v>transportation-sector-main.html#conv-pol-stds</v>
      </c>
      <c r="R36" s="190" t="str">
        <f>INDEX('Policy Characteristics'!L:L,MATCH(PolicyLevers!$C36,'Policy Characteristics'!$C:$C,0))</f>
        <v>conventional-pollutant-standards.html</v>
      </c>
      <c r="S36" s="189">
        <f>INDEX('Policy Characteristics'!M:M,MATCH(PolicyLevers!$C36,'Policy Characteristics'!$C:$C,0))</f>
        <v>0</v>
      </c>
      <c r="T36" s="183">
        <f>INDEX('Policy Characteristics'!N:N,MATCH(PolicyLevers!$C36,'Policy Characteristics'!$C:$C,0))</f>
        <v>0</v>
      </c>
      <c r="U36" s="183">
        <f>INDEX('Policy Characteristics'!O:O,MATCH(PolicyLevers!$C36,'Policy Characteristics'!$C:$C,0))</f>
        <v>0</v>
      </c>
    </row>
    <row r="37" spans="1:21" s="183" customFormat="1" x14ac:dyDescent="0.35">
      <c r="A37" s="351" t="str">
        <f>INDEX('Policy Characteristics'!A:A,MATCH(PolicyLevers!$C37,'Policy Characteristics'!$C:$C,0))</f>
        <v>Transportation</v>
      </c>
      <c r="B37" s="355" t="str">
        <f>INDEX('Policy Characteristics'!B:B,MATCH(PolicyLevers!$C37,'Policy Characteristics'!$C:$C,0))</f>
        <v>Conventional Pollutant Standards</v>
      </c>
      <c r="C37" s="190" t="str">
        <f t="shared" si="2"/>
        <v>Percentage Reduction of Separately Regulated Pollutants</v>
      </c>
      <c r="D37" s="183" t="s">
        <v>346</v>
      </c>
      <c r="E37" s="183" t="s">
        <v>325</v>
      </c>
      <c r="F37" s="183" t="s">
        <v>346</v>
      </c>
      <c r="G37" s="183" t="s">
        <v>325</v>
      </c>
      <c r="H37" s="184">
        <v>335</v>
      </c>
      <c r="I37" s="362" t="s">
        <v>332</v>
      </c>
      <c r="J37" s="190" t="str">
        <f>INDEX('Policy Characteristics'!D:D,MATCH(PolicyLevers!$C37,'Policy Characteristics'!$C:$C,0))</f>
        <v>Conventional Pollutant Standard</v>
      </c>
      <c r="K37" s="190" t="str">
        <f>INDEX('Policy Characteristics'!E:E,MATCH(PolicyLevers!$C37,'Policy Characteristics'!$C:$C,0))</f>
        <v>trans reduce regulated pollutants</v>
      </c>
      <c r="L37" s="191">
        <f>INDEX('Policy Characteristics'!F:F,MATCH(PolicyLevers!$C37,'Policy Characteristics'!$C:$C,0))</f>
        <v>0</v>
      </c>
      <c r="M37" s="191">
        <f>INDEX('Policy Characteristics'!G:G,MATCH(PolicyLevers!$C37,'Policy Characteristics'!$C:$C,0))</f>
        <v>1</v>
      </c>
      <c r="N37" s="246">
        <f>INDEX('Policy Characteristics'!H:H,MATCH(PolicyLevers!$C37,'Policy Characteristics'!$C:$C,0))</f>
        <v>0.02</v>
      </c>
      <c r="O37" s="190" t="str">
        <f>INDEX('Policy Characteristics'!I:I,MATCH(PolicyLevers!$C37,'Policy Characteristics'!$C:$C,0))</f>
        <v>% reduction in emissions</v>
      </c>
      <c r="P37" s="187"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0" t="str">
        <f>INDEX('Policy Characteristics'!K:K,MATCH(PolicyLevers!$C37,'Policy Characteristics'!$C:$C,0))</f>
        <v>transportation-sector-main.html#conv-pol-stds</v>
      </c>
      <c r="R37" s="190" t="str">
        <f>INDEX('Policy Characteristics'!L:L,MATCH(PolicyLevers!$C37,'Policy Characteristics'!$C:$C,0))</f>
        <v>conventional-pollutant-standards.html</v>
      </c>
      <c r="S37" s="189">
        <f>INDEX('Policy Characteristics'!M:M,MATCH(PolicyLevers!$C37,'Policy Characteristics'!$C:$C,0))</f>
        <v>0</v>
      </c>
      <c r="T37" s="183">
        <f>INDEX('Policy Characteristics'!N:N,MATCH(PolicyLevers!$C37,'Policy Characteristics'!$C:$C,0))</f>
        <v>0</v>
      </c>
      <c r="U37" s="183">
        <f>INDEX('Policy Characteristics'!O:O,MATCH(PolicyLevers!$C37,'Policy Characteristics'!$C:$C,0))</f>
        <v>0</v>
      </c>
    </row>
    <row r="38" spans="1:21" s="183" customFormat="1" x14ac:dyDescent="0.35">
      <c r="A38" s="351" t="str">
        <f>INDEX('Policy Characteristics'!A:A,MATCH(PolicyLevers!$C38,'Policy Characteristics'!$C:$C,0))</f>
        <v>Transportation</v>
      </c>
      <c r="B38" s="355" t="str">
        <f>INDEX('Policy Characteristics'!B:B,MATCH(PolicyLevers!$C38,'Policy Characteristics'!$C:$C,0))</f>
        <v>Conventional Pollutant Standards</v>
      </c>
      <c r="C38" s="190" t="str">
        <f t="shared" si="2"/>
        <v>Percentage Reduction of Separately Regulated Pollutants</v>
      </c>
      <c r="D38" s="183" t="s">
        <v>346</v>
      </c>
      <c r="E38" s="183" t="s">
        <v>327</v>
      </c>
      <c r="F38" s="183" t="s">
        <v>346</v>
      </c>
      <c r="G38" s="183" t="s">
        <v>327</v>
      </c>
      <c r="H38" s="184">
        <v>336</v>
      </c>
      <c r="I38" s="357" t="s">
        <v>310</v>
      </c>
      <c r="J38" s="190" t="str">
        <f>INDEX('Policy Characteristics'!D:D,MATCH(PolicyLevers!$C38,'Policy Characteristics'!$C:$C,0))</f>
        <v>Conventional Pollutant Standard</v>
      </c>
      <c r="K38" s="190" t="str">
        <f>INDEX('Policy Characteristics'!E:E,MATCH(PolicyLevers!$C38,'Policy Characteristics'!$C:$C,0))</f>
        <v>trans reduce regulated pollutants</v>
      </c>
      <c r="L38" s="191">
        <f>INDEX('Policy Characteristics'!F:F,MATCH(PolicyLevers!$C38,'Policy Characteristics'!$C:$C,0))</f>
        <v>0</v>
      </c>
      <c r="M38" s="191">
        <f>INDEX('Policy Characteristics'!G:G,MATCH(PolicyLevers!$C38,'Policy Characteristics'!$C:$C,0))</f>
        <v>1</v>
      </c>
      <c r="N38" s="246">
        <f>INDEX('Policy Characteristics'!H:H,MATCH(PolicyLevers!$C38,'Policy Characteristics'!$C:$C,0))</f>
        <v>0.02</v>
      </c>
      <c r="O38" s="190" t="str">
        <f>INDEX('Policy Characteristics'!I:I,MATCH(PolicyLevers!$C38,'Policy Characteristics'!$C:$C,0))</f>
        <v>% reduction in emissions</v>
      </c>
      <c r="P38" s="187"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0" t="str">
        <f>INDEX('Policy Characteristics'!K:K,MATCH(PolicyLevers!$C38,'Policy Characteristics'!$C:$C,0))</f>
        <v>transportation-sector-main.html#conv-pol-stds</v>
      </c>
      <c r="R38" s="190" t="str">
        <f>INDEX('Policy Characteristics'!L:L,MATCH(PolicyLevers!$C38,'Policy Characteristics'!$C:$C,0))</f>
        <v>conventional-pollutant-standards.html</v>
      </c>
      <c r="S38" s="189">
        <f>INDEX('Policy Characteristics'!M:M,MATCH(PolicyLevers!$C38,'Policy Characteristics'!$C:$C,0))</f>
        <v>0</v>
      </c>
      <c r="T38" s="183">
        <f>INDEX('Policy Characteristics'!N:N,MATCH(PolicyLevers!$C38,'Policy Characteristics'!$C:$C,0))</f>
        <v>0</v>
      </c>
      <c r="U38" s="183">
        <f>INDEX('Policy Characteristics'!O:O,MATCH(PolicyLevers!$C38,'Policy Characteristics'!$C:$C,0))</f>
        <v>0</v>
      </c>
    </row>
    <row r="39" spans="1:21" s="183" customFormat="1" x14ac:dyDescent="0.35">
      <c r="A39" s="351" t="str">
        <f>INDEX('Policy Characteristics'!A:A,MATCH(PolicyLevers!$C39,'Policy Characteristics'!$C:$C,0))</f>
        <v>Transportation</v>
      </c>
      <c r="B39" s="355" t="str">
        <f>INDEX('Policy Characteristics'!B:B,MATCH(PolicyLevers!$C39,'Policy Characteristics'!$C:$C,0))</f>
        <v>Conventional Pollutant Standards</v>
      </c>
      <c r="C39" s="190" t="str">
        <f t="shared" si="2"/>
        <v>Percentage Reduction of Separately Regulated Pollutants</v>
      </c>
      <c r="D39" s="183" t="s">
        <v>346</v>
      </c>
      <c r="E39" s="183" t="s">
        <v>329</v>
      </c>
      <c r="F39" s="183" t="s">
        <v>346</v>
      </c>
      <c r="G39" s="183" t="s">
        <v>329</v>
      </c>
      <c r="H39" s="184">
        <v>337</v>
      </c>
      <c r="I39" s="357" t="s">
        <v>310</v>
      </c>
      <c r="J39" s="190" t="str">
        <f>INDEX('Policy Characteristics'!D:D,MATCH(PolicyLevers!$C39,'Policy Characteristics'!$C:$C,0))</f>
        <v>Conventional Pollutant Standard</v>
      </c>
      <c r="K39" s="190" t="str">
        <f>INDEX('Policy Characteristics'!E:E,MATCH(PolicyLevers!$C39,'Policy Characteristics'!$C:$C,0))</f>
        <v>trans reduce regulated pollutants</v>
      </c>
      <c r="L39" s="191">
        <f>INDEX('Policy Characteristics'!F:F,MATCH(PolicyLevers!$C39,'Policy Characteristics'!$C:$C,0))</f>
        <v>0</v>
      </c>
      <c r="M39" s="191">
        <f>INDEX('Policy Characteristics'!G:G,MATCH(PolicyLevers!$C39,'Policy Characteristics'!$C:$C,0))</f>
        <v>1</v>
      </c>
      <c r="N39" s="246">
        <f>INDEX('Policy Characteristics'!H:H,MATCH(PolicyLevers!$C39,'Policy Characteristics'!$C:$C,0))</f>
        <v>0.02</v>
      </c>
      <c r="O39" s="190" t="str">
        <f>INDEX('Policy Characteristics'!I:I,MATCH(PolicyLevers!$C39,'Policy Characteristics'!$C:$C,0))</f>
        <v>% reduction in emissions</v>
      </c>
      <c r="P39" s="187"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0" t="str">
        <f>INDEX('Policy Characteristics'!K:K,MATCH(PolicyLevers!$C39,'Policy Characteristics'!$C:$C,0))</f>
        <v>transportation-sector-main.html#conv-pol-stds</v>
      </c>
      <c r="R39" s="190" t="str">
        <f>INDEX('Policy Characteristics'!L:L,MATCH(PolicyLevers!$C39,'Policy Characteristics'!$C:$C,0))</f>
        <v>conventional-pollutant-standards.html</v>
      </c>
      <c r="S39" s="189">
        <f>INDEX('Policy Characteristics'!M:M,MATCH(PolicyLevers!$C39,'Policy Characteristics'!$C:$C,0))</f>
        <v>0</v>
      </c>
      <c r="T39" s="183">
        <f>INDEX('Policy Characteristics'!N:N,MATCH(PolicyLevers!$C39,'Policy Characteristics'!$C:$C,0))</f>
        <v>0</v>
      </c>
      <c r="U39" s="183">
        <f>INDEX('Policy Characteristics'!O:O,MATCH(PolicyLevers!$C39,'Policy Characteristics'!$C:$C,0))</f>
        <v>0</v>
      </c>
    </row>
    <row r="40" spans="1:21" s="183" customFormat="1" x14ac:dyDescent="0.35">
      <c r="A40" s="351" t="str">
        <f>INDEX('Policy Characteristics'!A:A,MATCH(PolicyLevers!$C40,'Policy Characteristics'!$C:$C,0))</f>
        <v>Transportation</v>
      </c>
      <c r="B40" s="355" t="str">
        <f>INDEX('Policy Characteristics'!B:B,MATCH(PolicyLevers!$C40,'Policy Characteristics'!$C:$C,0))</f>
        <v>Conventional Pollutant Standards</v>
      </c>
      <c r="C40" s="190" t="str">
        <f t="shared" si="2"/>
        <v>Percentage Reduction of Separately Regulated Pollutants</v>
      </c>
      <c r="D40" s="183" t="s">
        <v>346</v>
      </c>
      <c r="E40" s="183" t="s">
        <v>331</v>
      </c>
      <c r="F40" s="183" t="s">
        <v>346</v>
      </c>
      <c r="G40" s="183" t="s">
        <v>331</v>
      </c>
      <c r="H40" s="184">
        <v>338</v>
      </c>
      <c r="I40" s="362" t="s">
        <v>332</v>
      </c>
      <c r="J40" s="190" t="str">
        <f>INDEX('Policy Characteristics'!D:D,MATCH(PolicyLevers!$C40,'Policy Characteristics'!$C:$C,0))</f>
        <v>Conventional Pollutant Standard</v>
      </c>
      <c r="K40" s="190" t="str">
        <f>INDEX('Policy Characteristics'!E:E,MATCH(PolicyLevers!$C40,'Policy Characteristics'!$C:$C,0))</f>
        <v>trans reduce regulated pollutants</v>
      </c>
      <c r="L40" s="191">
        <f>INDEX('Policy Characteristics'!F:F,MATCH(PolicyLevers!$C40,'Policy Characteristics'!$C:$C,0))</f>
        <v>0</v>
      </c>
      <c r="M40" s="191">
        <f>INDEX('Policy Characteristics'!G:G,MATCH(PolicyLevers!$C40,'Policy Characteristics'!$C:$C,0))</f>
        <v>1</v>
      </c>
      <c r="N40" s="246">
        <f>INDEX('Policy Characteristics'!H:H,MATCH(PolicyLevers!$C40,'Policy Characteristics'!$C:$C,0))</f>
        <v>0.02</v>
      </c>
      <c r="O40" s="190" t="str">
        <f>INDEX('Policy Characteristics'!I:I,MATCH(PolicyLevers!$C40,'Policy Characteristics'!$C:$C,0))</f>
        <v>% reduction in emissions</v>
      </c>
      <c r="P40" s="187"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0" t="str">
        <f>INDEX('Policy Characteristics'!K:K,MATCH(PolicyLevers!$C40,'Policy Characteristics'!$C:$C,0))</f>
        <v>transportation-sector-main.html#conv-pol-stds</v>
      </c>
      <c r="R40" s="190" t="str">
        <f>INDEX('Policy Characteristics'!L:L,MATCH(PolicyLevers!$C40,'Policy Characteristics'!$C:$C,0))</f>
        <v>conventional-pollutant-standards.html</v>
      </c>
      <c r="S40" s="189">
        <f>INDEX('Policy Characteristics'!M:M,MATCH(PolicyLevers!$C40,'Policy Characteristics'!$C:$C,0))</f>
        <v>0</v>
      </c>
      <c r="T40" s="183">
        <f>INDEX('Policy Characteristics'!N:N,MATCH(PolicyLevers!$C40,'Policy Characteristics'!$C:$C,0))</f>
        <v>0</v>
      </c>
      <c r="U40" s="183">
        <f>INDEX('Policy Characteristics'!O:O,MATCH(PolicyLevers!$C40,'Policy Characteristics'!$C:$C,0))</f>
        <v>0</v>
      </c>
    </row>
    <row r="41" spans="1:21" s="183" customFormat="1" x14ac:dyDescent="0.35">
      <c r="A41" s="351" t="str">
        <f>INDEX('Policy Characteristics'!A:A,MATCH(PolicyLevers!$C41,'Policy Characteristics'!$C:$C,0))</f>
        <v>Transportation</v>
      </c>
      <c r="B41" s="355" t="str">
        <f>INDEX('Policy Characteristics'!B:B,MATCH(PolicyLevers!$C41,'Policy Characteristics'!$C:$C,0))</f>
        <v>Conventional Pollutant Standards</v>
      </c>
      <c r="C41" s="190" t="str">
        <f t="shared" si="2"/>
        <v>Percentage Reduction of Separately Regulated Pollutants</v>
      </c>
      <c r="D41" s="183" t="s">
        <v>346</v>
      </c>
      <c r="E41" s="183" t="s">
        <v>333</v>
      </c>
      <c r="F41" s="183" t="s">
        <v>346</v>
      </c>
      <c r="G41" s="183" t="s">
        <v>333</v>
      </c>
      <c r="H41" s="184">
        <v>339</v>
      </c>
      <c r="I41" s="362" t="s">
        <v>332</v>
      </c>
      <c r="J41" s="190" t="str">
        <f>INDEX('Policy Characteristics'!D:D,MATCH(PolicyLevers!$C41,'Policy Characteristics'!$C:$C,0))</f>
        <v>Conventional Pollutant Standard</v>
      </c>
      <c r="K41" s="190" t="str">
        <f>INDEX('Policy Characteristics'!E:E,MATCH(PolicyLevers!$C41,'Policy Characteristics'!$C:$C,0))</f>
        <v>trans reduce regulated pollutants</v>
      </c>
      <c r="L41" s="191">
        <f>INDEX('Policy Characteristics'!F:F,MATCH(PolicyLevers!$C41,'Policy Characteristics'!$C:$C,0))</f>
        <v>0</v>
      </c>
      <c r="M41" s="191">
        <f>INDEX('Policy Characteristics'!G:G,MATCH(PolicyLevers!$C41,'Policy Characteristics'!$C:$C,0))</f>
        <v>1</v>
      </c>
      <c r="N41" s="246">
        <f>INDEX('Policy Characteristics'!H:H,MATCH(PolicyLevers!$C41,'Policy Characteristics'!$C:$C,0))</f>
        <v>0.02</v>
      </c>
      <c r="O41" s="190" t="str">
        <f>INDEX('Policy Characteristics'!I:I,MATCH(PolicyLevers!$C41,'Policy Characteristics'!$C:$C,0))</f>
        <v>% reduction in emissions</v>
      </c>
      <c r="P41" s="187"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0" t="str">
        <f>INDEX('Policy Characteristics'!K:K,MATCH(PolicyLevers!$C41,'Policy Characteristics'!$C:$C,0))</f>
        <v>transportation-sector-main.html#conv-pol-stds</v>
      </c>
      <c r="R41" s="190" t="str">
        <f>INDEX('Policy Characteristics'!L:L,MATCH(PolicyLevers!$C41,'Policy Characteristics'!$C:$C,0))</f>
        <v>conventional-pollutant-standards.html</v>
      </c>
      <c r="S41" s="189">
        <f>INDEX('Policy Characteristics'!M:M,MATCH(PolicyLevers!$C41,'Policy Characteristics'!$C:$C,0))</f>
        <v>0</v>
      </c>
      <c r="T41" s="183">
        <f>INDEX('Policy Characteristics'!N:N,MATCH(PolicyLevers!$C41,'Policy Characteristics'!$C:$C,0))</f>
        <v>0</v>
      </c>
      <c r="U41" s="183">
        <f>INDEX('Policy Characteristics'!O:O,MATCH(PolicyLevers!$C41,'Policy Characteristics'!$C:$C,0))</f>
        <v>0</v>
      </c>
    </row>
    <row r="42" spans="1:21" s="183" customFormat="1" x14ac:dyDescent="0.35">
      <c r="A42" s="351" t="str">
        <f>INDEX('Policy Characteristics'!A:A,MATCH(PolicyLevers!$C42,'Policy Characteristics'!$C:$C,0))</f>
        <v>Transportation</v>
      </c>
      <c r="B42" s="355" t="str">
        <f>INDEX('Policy Characteristics'!B:B,MATCH(PolicyLevers!$C42,'Policy Characteristics'!$C:$C,0))</f>
        <v>Conventional Pollutant Standards</v>
      </c>
      <c r="C42" s="190" t="str">
        <f t="shared" si="2"/>
        <v>Percentage Reduction of Separately Regulated Pollutants</v>
      </c>
      <c r="D42" s="183" t="s">
        <v>354</v>
      </c>
      <c r="E42" s="183" t="s">
        <v>308</v>
      </c>
      <c r="F42" s="183" t="s">
        <v>354</v>
      </c>
      <c r="G42" s="183" t="s">
        <v>309</v>
      </c>
      <c r="H42" s="184">
        <v>340</v>
      </c>
      <c r="I42" s="357" t="s">
        <v>310</v>
      </c>
      <c r="J42" s="190" t="str">
        <f>INDEX('Policy Characteristics'!D:D,MATCH(PolicyLevers!$C42,'Policy Characteristics'!$C:$C,0))</f>
        <v>Conventional Pollutant Standard</v>
      </c>
      <c r="K42" s="190" t="str">
        <f>INDEX('Policy Characteristics'!E:E,MATCH(PolicyLevers!$C42,'Policy Characteristics'!$C:$C,0))</f>
        <v>trans reduce regulated pollutants</v>
      </c>
      <c r="L42" s="191">
        <f>INDEX('Policy Characteristics'!F:F,MATCH(PolicyLevers!$C42,'Policy Characteristics'!$C:$C,0))</f>
        <v>0</v>
      </c>
      <c r="M42" s="191">
        <f>INDEX('Policy Characteristics'!G:G,MATCH(PolicyLevers!$C42,'Policy Characteristics'!$C:$C,0))</f>
        <v>1</v>
      </c>
      <c r="N42" s="246">
        <f>INDEX('Policy Characteristics'!H:H,MATCH(PolicyLevers!$C42,'Policy Characteristics'!$C:$C,0))</f>
        <v>0.02</v>
      </c>
      <c r="O42" s="190" t="str">
        <f>INDEX('Policy Characteristics'!I:I,MATCH(PolicyLevers!$C42,'Policy Characteristics'!$C:$C,0))</f>
        <v>% reduction in emissions</v>
      </c>
      <c r="P42" s="187"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0" t="str">
        <f>INDEX('Policy Characteristics'!K:K,MATCH(PolicyLevers!$C42,'Policy Characteristics'!$C:$C,0))</f>
        <v>transportation-sector-main.html#conv-pol-stds</v>
      </c>
      <c r="R42" s="190" t="str">
        <f>INDEX('Policy Characteristics'!L:L,MATCH(PolicyLevers!$C42,'Policy Characteristics'!$C:$C,0))</f>
        <v>conventional-pollutant-standards.html</v>
      </c>
      <c r="S42" s="189">
        <f>INDEX('Policy Characteristics'!M:M,MATCH(PolicyLevers!$C42,'Policy Characteristics'!$C:$C,0))</f>
        <v>0</v>
      </c>
      <c r="T42" s="183">
        <f>INDEX('Policy Characteristics'!N:N,MATCH(PolicyLevers!$C42,'Policy Characteristics'!$C:$C,0))</f>
        <v>0</v>
      </c>
      <c r="U42" s="183">
        <f>INDEX('Policy Characteristics'!O:O,MATCH(PolicyLevers!$C42,'Policy Characteristics'!$C:$C,0))</f>
        <v>0</v>
      </c>
    </row>
    <row r="43" spans="1:21" s="183" customFormat="1" x14ac:dyDescent="0.35">
      <c r="A43" s="351" t="str">
        <f>INDEX('Policy Characteristics'!A:A,MATCH(PolicyLevers!$C43,'Policy Characteristics'!$C:$C,0))</f>
        <v>Transportation</v>
      </c>
      <c r="B43" s="355" t="str">
        <f>INDEX('Policy Characteristics'!B:B,MATCH(PolicyLevers!$C43,'Policy Characteristics'!$C:$C,0))</f>
        <v>Conventional Pollutant Standards</v>
      </c>
      <c r="C43" s="190" t="str">
        <f t="shared" si="2"/>
        <v>Percentage Reduction of Separately Regulated Pollutants</v>
      </c>
      <c r="D43" s="183" t="s">
        <v>354</v>
      </c>
      <c r="E43" s="183" t="s">
        <v>17</v>
      </c>
      <c r="F43" s="183" t="s">
        <v>354</v>
      </c>
      <c r="G43" s="183" t="s">
        <v>17</v>
      </c>
      <c r="H43" s="184">
        <v>341</v>
      </c>
      <c r="I43" s="357" t="s">
        <v>310</v>
      </c>
      <c r="J43" s="190" t="str">
        <f>INDEX('Policy Characteristics'!D:D,MATCH(PolicyLevers!$C43,'Policy Characteristics'!$C:$C,0))</f>
        <v>Conventional Pollutant Standard</v>
      </c>
      <c r="K43" s="190" t="str">
        <f>INDEX('Policy Characteristics'!E:E,MATCH(PolicyLevers!$C43,'Policy Characteristics'!$C:$C,0))</f>
        <v>trans reduce regulated pollutants</v>
      </c>
      <c r="L43" s="191">
        <f>INDEX('Policy Characteristics'!F:F,MATCH(PolicyLevers!$C43,'Policy Characteristics'!$C:$C,0))</f>
        <v>0</v>
      </c>
      <c r="M43" s="191">
        <f>INDEX('Policy Characteristics'!G:G,MATCH(PolicyLevers!$C43,'Policy Characteristics'!$C:$C,0))</f>
        <v>1</v>
      </c>
      <c r="N43" s="246">
        <f>INDEX('Policy Characteristics'!H:H,MATCH(PolicyLevers!$C43,'Policy Characteristics'!$C:$C,0))</f>
        <v>0.02</v>
      </c>
      <c r="O43" s="190" t="str">
        <f>INDEX('Policy Characteristics'!I:I,MATCH(PolicyLevers!$C43,'Policy Characteristics'!$C:$C,0))</f>
        <v>% reduction in emissions</v>
      </c>
      <c r="P43" s="187"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0" t="str">
        <f>INDEX('Policy Characteristics'!K:K,MATCH(PolicyLevers!$C43,'Policy Characteristics'!$C:$C,0))</f>
        <v>transportation-sector-main.html#conv-pol-stds</v>
      </c>
      <c r="R43" s="190" t="str">
        <f>INDEX('Policy Characteristics'!L:L,MATCH(PolicyLevers!$C43,'Policy Characteristics'!$C:$C,0))</f>
        <v>conventional-pollutant-standards.html</v>
      </c>
      <c r="S43" s="189">
        <f>INDEX('Policy Characteristics'!M:M,MATCH(PolicyLevers!$C43,'Policy Characteristics'!$C:$C,0))</f>
        <v>0</v>
      </c>
      <c r="T43" s="183">
        <f>INDEX('Policy Characteristics'!N:N,MATCH(PolicyLevers!$C43,'Policy Characteristics'!$C:$C,0))</f>
        <v>0</v>
      </c>
      <c r="U43" s="183">
        <f>INDEX('Policy Characteristics'!O:O,MATCH(PolicyLevers!$C43,'Policy Characteristics'!$C:$C,0))</f>
        <v>0</v>
      </c>
    </row>
    <row r="44" spans="1:21" s="183" customFormat="1" x14ac:dyDescent="0.35">
      <c r="A44" s="351" t="str">
        <f>INDEX('Policy Characteristics'!A:A,MATCH(PolicyLevers!$C44,'Policy Characteristics'!$C:$C,0))</f>
        <v>Transportation</v>
      </c>
      <c r="B44" s="355" t="str">
        <f>INDEX('Policy Characteristics'!B:B,MATCH(PolicyLevers!$C44,'Policy Characteristics'!$C:$C,0))</f>
        <v>Conventional Pollutant Standards</v>
      </c>
      <c r="C44" s="190" t="str">
        <f t="shared" si="2"/>
        <v>Percentage Reduction of Separately Regulated Pollutants</v>
      </c>
      <c r="D44" s="183" t="s">
        <v>354</v>
      </c>
      <c r="E44" s="183" t="s">
        <v>318</v>
      </c>
      <c r="F44" s="183" t="s">
        <v>354</v>
      </c>
      <c r="G44" s="183" t="s">
        <v>318</v>
      </c>
      <c r="H44" s="184">
        <v>342</v>
      </c>
      <c r="I44" s="357" t="s">
        <v>310</v>
      </c>
      <c r="J44" s="190" t="str">
        <f>INDEX('Policy Characteristics'!D:D,MATCH(PolicyLevers!$C44,'Policy Characteristics'!$C:$C,0))</f>
        <v>Conventional Pollutant Standard</v>
      </c>
      <c r="K44" s="190" t="str">
        <f>INDEX('Policy Characteristics'!E:E,MATCH(PolicyLevers!$C44,'Policy Characteristics'!$C:$C,0))</f>
        <v>trans reduce regulated pollutants</v>
      </c>
      <c r="L44" s="191">
        <f>INDEX('Policy Characteristics'!F:F,MATCH(PolicyLevers!$C44,'Policy Characteristics'!$C:$C,0))</f>
        <v>0</v>
      </c>
      <c r="M44" s="191">
        <f>INDEX('Policy Characteristics'!G:G,MATCH(PolicyLevers!$C44,'Policy Characteristics'!$C:$C,0))</f>
        <v>1</v>
      </c>
      <c r="N44" s="246">
        <f>INDEX('Policy Characteristics'!H:H,MATCH(PolicyLevers!$C44,'Policy Characteristics'!$C:$C,0))</f>
        <v>0.02</v>
      </c>
      <c r="O44" s="190" t="str">
        <f>INDEX('Policy Characteristics'!I:I,MATCH(PolicyLevers!$C44,'Policy Characteristics'!$C:$C,0))</f>
        <v>% reduction in emissions</v>
      </c>
      <c r="P44" s="187"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0" t="str">
        <f>INDEX('Policy Characteristics'!K:K,MATCH(PolicyLevers!$C44,'Policy Characteristics'!$C:$C,0))</f>
        <v>transportation-sector-main.html#conv-pol-stds</v>
      </c>
      <c r="R44" s="190" t="str">
        <f>INDEX('Policy Characteristics'!L:L,MATCH(PolicyLevers!$C44,'Policy Characteristics'!$C:$C,0))</f>
        <v>conventional-pollutant-standards.html</v>
      </c>
      <c r="S44" s="189">
        <f>INDEX('Policy Characteristics'!M:M,MATCH(PolicyLevers!$C44,'Policy Characteristics'!$C:$C,0))</f>
        <v>0</v>
      </c>
      <c r="T44" s="183">
        <f>INDEX('Policy Characteristics'!N:N,MATCH(PolicyLevers!$C44,'Policy Characteristics'!$C:$C,0))</f>
        <v>0</v>
      </c>
      <c r="U44" s="183">
        <f>INDEX('Policy Characteristics'!O:O,MATCH(PolicyLevers!$C44,'Policy Characteristics'!$C:$C,0))</f>
        <v>0</v>
      </c>
    </row>
    <row r="45" spans="1:21" s="183" customFormat="1" x14ac:dyDescent="0.35">
      <c r="A45" s="351" t="str">
        <f>INDEX('Policy Characteristics'!A:A,MATCH(PolicyLevers!$C45,'Policy Characteristics'!$C:$C,0))</f>
        <v>Transportation</v>
      </c>
      <c r="B45" s="355" t="str">
        <f>INDEX('Policy Characteristics'!B:B,MATCH(PolicyLevers!$C45,'Policy Characteristics'!$C:$C,0))</f>
        <v>Conventional Pollutant Standards</v>
      </c>
      <c r="C45" s="190" t="str">
        <f t="shared" si="2"/>
        <v>Percentage Reduction of Separately Regulated Pollutants</v>
      </c>
      <c r="D45" s="183" t="s">
        <v>354</v>
      </c>
      <c r="E45" s="183" t="s">
        <v>320</v>
      </c>
      <c r="F45" s="183" t="s">
        <v>354</v>
      </c>
      <c r="G45" s="183" t="s">
        <v>320</v>
      </c>
      <c r="H45" s="184">
        <v>343</v>
      </c>
      <c r="I45" s="357" t="s">
        <v>310</v>
      </c>
      <c r="J45" s="190" t="str">
        <f>INDEX('Policy Characteristics'!D:D,MATCH(PolicyLevers!$C45,'Policy Characteristics'!$C:$C,0))</f>
        <v>Conventional Pollutant Standard</v>
      </c>
      <c r="K45" s="190" t="str">
        <f>INDEX('Policy Characteristics'!E:E,MATCH(PolicyLevers!$C45,'Policy Characteristics'!$C:$C,0))</f>
        <v>trans reduce regulated pollutants</v>
      </c>
      <c r="L45" s="191">
        <f>INDEX('Policy Characteristics'!F:F,MATCH(PolicyLevers!$C45,'Policy Characteristics'!$C:$C,0))</f>
        <v>0</v>
      </c>
      <c r="M45" s="191">
        <f>INDEX('Policy Characteristics'!G:G,MATCH(PolicyLevers!$C45,'Policy Characteristics'!$C:$C,0))</f>
        <v>1</v>
      </c>
      <c r="N45" s="246">
        <f>INDEX('Policy Characteristics'!H:H,MATCH(PolicyLevers!$C45,'Policy Characteristics'!$C:$C,0))</f>
        <v>0.02</v>
      </c>
      <c r="O45" s="190" t="str">
        <f>INDEX('Policy Characteristics'!I:I,MATCH(PolicyLevers!$C45,'Policy Characteristics'!$C:$C,0))</f>
        <v>% reduction in emissions</v>
      </c>
      <c r="P45" s="187"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0" t="str">
        <f>INDEX('Policy Characteristics'!K:K,MATCH(PolicyLevers!$C45,'Policy Characteristics'!$C:$C,0))</f>
        <v>transportation-sector-main.html#conv-pol-stds</v>
      </c>
      <c r="R45" s="190" t="str">
        <f>INDEX('Policy Characteristics'!L:L,MATCH(PolicyLevers!$C45,'Policy Characteristics'!$C:$C,0))</f>
        <v>conventional-pollutant-standards.html</v>
      </c>
      <c r="S45" s="189">
        <f>INDEX('Policy Characteristics'!M:M,MATCH(PolicyLevers!$C45,'Policy Characteristics'!$C:$C,0))</f>
        <v>0</v>
      </c>
      <c r="T45" s="183">
        <f>INDEX('Policy Characteristics'!N:N,MATCH(PolicyLevers!$C45,'Policy Characteristics'!$C:$C,0))</f>
        <v>0</v>
      </c>
      <c r="U45" s="183">
        <f>INDEX('Policy Characteristics'!O:O,MATCH(PolicyLevers!$C45,'Policy Characteristics'!$C:$C,0))</f>
        <v>0</v>
      </c>
    </row>
    <row r="46" spans="1:21" s="183" customFormat="1" x14ac:dyDescent="0.35">
      <c r="A46" s="351" t="str">
        <f>INDEX('Policy Characteristics'!A:A,MATCH(PolicyLevers!$C46,'Policy Characteristics'!$C:$C,0))</f>
        <v>Transportation</v>
      </c>
      <c r="B46" s="355" t="str">
        <f>INDEX('Policy Characteristics'!B:B,MATCH(PolicyLevers!$C46,'Policy Characteristics'!$C:$C,0))</f>
        <v>Conventional Pollutant Standards</v>
      </c>
      <c r="C46" s="190" t="str">
        <f t="shared" si="2"/>
        <v>Percentage Reduction of Separately Regulated Pollutants</v>
      </c>
      <c r="D46" s="183" t="s">
        <v>354</v>
      </c>
      <c r="E46" s="183" t="s">
        <v>322</v>
      </c>
      <c r="F46" s="183" t="s">
        <v>354</v>
      </c>
      <c r="G46" s="183" t="s">
        <v>323</v>
      </c>
      <c r="H46" s="184">
        <v>344</v>
      </c>
      <c r="I46" s="357" t="s">
        <v>310</v>
      </c>
      <c r="J46" s="190" t="str">
        <f>INDEX('Policy Characteristics'!D:D,MATCH(PolicyLevers!$C46,'Policy Characteristics'!$C:$C,0))</f>
        <v>Conventional Pollutant Standard</v>
      </c>
      <c r="K46" s="190" t="str">
        <f>INDEX('Policy Characteristics'!E:E,MATCH(PolicyLevers!$C46,'Policy Characteristics'!$C:$C,0))</f>
        <v>trans reduce regulated pollutants</v>
      </c>
      <c r="L46" s="191">
        <f>INDEX('Policy Characteristics'!F:F,MATCH(PolicyLevers!$C46,'Policy Characteristics'!$C:$C,0))</f>
        <v>0</v>
      </c>
      <c r="M46" s="191">
        <f>INDEX('Policy Characteristics'!G:G,MATCH(PolicyLevers!$C46,'Policy Characteristics'!$C:$C,0))</f>
        <v>1</v>
      </c>
      <c r="N46" s="246">
        <f>INDEX('Policy Characteristics'!H:H,MATCH(PolicyLevers!$C46,'Policy Characteristics'!$C:$C,0))</f>
        <v>0.02</v>
      </c>
      <c r="O46" s="190" t="str">
        <f>INDEX('Policy Characteristics'!I:I,MATCH(PolicyLevers!$C46,'Policy Characteristics'!$C:$C,0))</f>
        <v>% reduction in emissions</v>
      </c>
      <c r="P46" s="187"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0" t="str">
        <f>INDEX('Policy Characteristics'!K:K,MATCH(PolicyLevers!$C46,'Policy Characteristics'!$C:$C,0))</f>
        <v>transportation-sector-main.html#conv-pol-stds</v>
      </c>
      <c r="R46" s="190" t="str">
        <f>INDEX('Policy Characteristics'!L:L,MATCH(PolicyLevers!$C46,'Policy Characteristics'!$C:$C,0))</f>
        <v>conventional-pollutant-standards.html</v>
      </c>
      <c r="S46" s="189">
        <f>INDEX('Policy Characteristics'!M:M,MATCH(PolicyLevers!$C46,'Policy Characteristics'!$C:$C,0))</f>
        <v>0</v>
      </c>
      <c r="T46" s="183">
        <f>INDEX('Policy Characteristics'!N:N,MATCH(PolicyLevers!$C46,'Policy Characteristics'!$C:$C,0))</f>
        <v>0</v>
      </c>
      <c r="U46" s="183">
        <f>INDEX('Policy Characteristics'!O:O,MATCH(PolicyLevers!$C46,'Policy Characteristics'!$C:$C,0))</f>
        <v>0</v>
      </c>
    </row>
    <row r="47" spans="1:21" s="183" customFormat="1" x14ac:dyDescent="0.35">
      <c r="A47" s="351" t="str">
        <f>INDEX('Policy Characteristics'!A:A,MATCH(PolicyLevers!$C47,'Policy Characteristics'!$C:$C,0))</f>
        <v>Transportation</v>
      </c>
      <c r="B47" s="355" t="str">
        <f>INDEX('Policy Characteristics'!B:B,MATCH(PolicyLevers!$C47,'Policy Characteristics'!$C:$C,0))</f>
        <v>Conventional Pollutant Standards</v>
      </c>
      <c r="C47" s="190" t="str">
        <f t="shared" si="2"/>
        <v>Percentage Reduction of Separately Regulated Pollutants</v>
      </c>
      <c r="D47" s="183" t="s">
        <v>354</v>
      </c>
      <c r="E47" s="183" t="s">
        <v>325</v>
      </c>
      <c r="F47" s="183" t="s">
        <v>354</v>
      </c>
      <c r="G47" s="183" t="s">
        <v>325</v>
      </c>
      <c r="H47" s="184">
        <v>345</v>
      </c>
      <c r="I47" s="362" t="s">
        <v>332</v>
      </c>
      <c r="J47" s="190" t="str">
        <f>INDEX('Policy Characteristics'!D:D,MATCH(PolicyLevers!$C47,'Policy Characteristics'!$C:$C,0))</f>
        <v>Conventional Pollutant Standard</v>
      </c>
      <c r="K47" s="190" t="str">
        <f>INDEX('Policy Characteristics'!E:E,MATCH(PolicyLevers!$C47,'Policy Characteristics'!$C:$C,0))</f>
        <v>trans reduce regulated pollutants</v>
      </c>
      <c r="L47" s="191">
        <f>INDEX('Policy Characteristics'!F:F,MATCH(PolicyLevers!$C47,'Policy Characteristics'!$C:$C,0))</f>
        <v>0</v>
      </c>
      <c r="M47" s="191">
        <f>INDEX('Policy Characteristics'!G:G,MATCH(PolicyLevers!$C47,'Policy Characteristics'!$C:$C,0))</f>
        <v>1</v>
      </c>
      <c r="N47" s="246">
        <f>INDEX('Policy Characteristics'!H:H,MATCH(PolicyLevers!$C47,'Policy Characteristics'!$C:$C,0))</f>
        <v>0.02</v>
      </c>
      <c r="O47" s="190" t="str">
        <f>INDEX('Policy Characteristics'!I:I,MATCH(PolicyLevers!$C47,'Policy Characteristics'!$C:$C,0))</f>
        <v>% reduction in emissions</v>
      </c>
      <c r="P47" s="187"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0" t="str">
        <f>INDEX('Policy Characteristics'!K:K,MATCH(PolicyLevers!$C47,'Policy Characteristics'!$C:$C,0))</f>
        <v>transportation-sector-main.html#conv-pol-stds</v>
      </c>
      <c r="R47" s="190" t="str">
        <f>INDEX('Policy Characteristics'!L:L,MATCH(PolicyLevers!$C47,'Policy Characteristics'!$C:$C,0))</f>
        <v>conventional-pollutant-standards.html</v>
      </c>
      <c r="S47" s="189">
        <f>INDEX('Policy Characteristics'!M:M,MATCH(PolicyLevers!$C47,'Policy Characteristics'!$C:$C,0))</f>
        <v>0</v>
      </c>
      <c r="T47" s="183">
        <f>INDEX('Policy Characteristics'!N:N,MATCH(PolicyLevers!$C47,'Policy Characteristics'!$C:$C,0))</f>
        <v>0</v>
      </c>
      <c r="U47" s="183">
        <f>INDEX('Policy Characteristics'!O:O,MATCH(PolicyLevers!$C47,'Policy Characteristics'!$C:$C,0))</f>
        <v>0</v>
      </c>
    </row>
    <row r="48" spans="1:21" s="183" customFormat="1" x14ac:dyDescent="0.35">
      <c r="A48" s="351" t="str">
        <f>INDEX('Policy Characteristics'!A:A,MATCH(PolicyLevers!$C48,'Policy Characteristics'!$C:$C,0))</f>
        <v>Transportation</v>
      </c>
      <c r="B48" s="355" t="str">
        <f>INDEX('Policy Characteristics'!B:B,MATCH(PolicyLevers!$C48,'Policy Characteristics'!$C:$C,0))</f>
        <v>Conventional Pollutant Standards</v>
      </c>
      <c r="C48" s="190" t="str">
        <f t="shared" si="2"/>
        <v>Percentage Reduction of Separately Regulated Pollutants</v>
      </c>
      <c r="D48" s="183" t="s">
        <v>354</v>
      </c>
      <c r="E48" s="183" t="s">
        <v>327</v>
      </c>
      <c r="F48" s="183" t="s">
        <v>354</v>
      </c>
      <c r="G48" s="183" t="s">
        <v>327</v>
      </c>
      <c r="H48" s="184">
        <v>346</v>
      </c>
      <c r="I48" s="357" t="s">
        <v>310</v>
      </c>
      <c r="J48" s="190" t="str">
        <f>INDEX('Policy Characteristics'!D:D,MATCH(PolicyLevers!$C48,'Policy Characteristics'!$C:$C,0))</f>
        <v>Conventional Pollutant Standard</v>
      </c>
      <c r="K48" s="190" t="str">
        <f>INDEX('Policy Characteristics'!E:E,MATCH(PolicyLevers!$C48,'Policy Characteristics'!$C:$C,0))</f>
        <v>trans reduce regulated pollutants</v>
      </c>
      <c r="L48" s="191">
        <f>INDEX('Policy Characteristics'!F:F,MATCH(PolicyLevers!$C48,'Policy Characteristics'!$C:$C,0))</f>
        <v>0</v>
      </c>
      <c r="M48" s="191">
        <f>INDEX('Policy Characteristics'!G:G,MATCH(PolicyLevers!$C48,'Policy Characteristics'!$C:$C,0))</f>
        <v>1</v>
      </c>
      <c r="N48" s="246">
        <f>INDEX('Policy Characteristics'!H:H,MATCH(PolicyLevers!$C48,'Policy Characteristics'!$C:$C,0))</f>
        <v>0.02</v>
      </c>
      <c r="O48" s="190" t="str">
        <f>INDEX('Policy Characteristics'!I:I,MATCH(PolicyLevers!$C48,'Policy Characteristics'!$C:$C,0))</f>
        <v>% reduction in emissions</v>
      </c>
      <c r="P48" s="187"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0" t="str">
        <f>INDEX('Policy Characteristics'!K:K,MATCH(PolicyLevers!$C48,'Policy Characteristics'!$C:$C,0))</f>
        <v>transportation-sector-main.html#conv-pol-stds</v>
      </c>
      <c r="R48" s="190" t="str">
        <f>INDEX('Policy Characteristics'!L:L,MATCH(PolicyLevers!$C48,'Policy Characteristics'!$C:$C,0))</f>
        <v>conventional-pollutant-standards.html</v>
      </c>
      <c r="S48" s="189">
        <f>INDEX('Policy Characteristics'!M:M,MATCH(PolicyLevers!$C48,'Policy Characteristics'!$C:$C,0))</f>
        <v>0</v>
      </c>
      <c r="T48" s="183">
        <f>INDEX('Policy Characteristics'!N:N,MATCH(PolicyLevers!$C48,'Policy Characteristics'!$C:$C,0))</f>
        <v>0</v>
      </c>
      <c r="U48" s="183">
        <f>INDEX('Policy Characteristics'!O:O,MATCH(PolicyLevers!$C48,'Policy Characteristics'!$C:$C,0))</f>
        <v>0</v>
      </c>
    </row>
    <row r="49" spans="1:21" s="183" customFormat="1" x14ac:dyDescent="0.35">
      <c r="A49" s="351" t="str">
        <f>INDEX('Policy Characteristics'!A:A,MATCH(PolicyLevers!$C49,'Policy Characteristics'!$C:$C,0))</f>
        <v>Transportation</v>
      </c>
      <c r="B49" s="355" t="str">
        <f>INDEX('Policy Characteristics'!B:B,MATCH(PolicyLevers!$C49,'Policy Characteristics'!$C:$C,0))</f>
        <v>Conventional Pollutant Standards</v>
      </c>
      <c r="C49" s="190" t="str">
        <f t="shared" si="2"/>
        <v>Percentage Reduction of Separately Regulated Pollutants</v>
      </c>
      <c r="D49" s="183" t="s">
        <v>354</v>
      </c>
      <c r="E49" s="183" t="s">
        <v>329</v>
      </c>
      <c r="F49" s="183" t="s">
        <v>354</v>
      </c>
      <c r="G49" s="183" t="s">
        <v>329</v>
      </c>
      <c r="H49" s="184">
        <v>347</v>
      </c>
      <c r="I49" s="357" t="s">
        <v>310</v>
      </c>
      <c r="J49" s="190" t="str">
        <f>INDEX('Policy Characteristics'!D:D,MATCH(PolicyLevers!$C49,'Policy Characteristics'!$C:$C,0))</f>
        <v>Conventional Pollutant Standard</v>
      </c>
      <c r="K49" s="190" t="str">
        <f>INDEX('Policy Characteristics'!E:E,MATCH(PolicyLevers!$C49,'Policy Characteristics'!$C:$C,0))</f>
        <v>trans reduce regulated pollutants</v>
      </c>
      <c r="L49" s="191">
        <f>INDEX('Policy Characteristics'!F:F,MATCH(PolicyLevers!$C49,'Policy Characteristics'!$C:$C,0))</f>
        <v>0</v>
      </c>
      <c r="M49" s="191">
        <f>INDEX('Policy Characteristics'!G:G,MATCH(PolicyLevers!$C49,'Policy Characteristics'!$C:$C,0))</f>
        <v>1</v>
      </c>
      <c r="N49" s="246">
        <f>INDEX('Policy Characteristics'!H:H,MATCH(PolicyLevers!$C49,'Policy Characteristics'!$C:$C,0))</f>
        <v>0.02</v>
      </c>
      <c r="O49" s="190" t="str">
        <f>INDEX('Policy Characteristics'!I:I,MATCH(PolicyLevers!$C49,'Policy Characteristics'!$C:$C,0))</f>
        <v>% reduction in emissions</v>
      </c>
      <c r="P49" s="187"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0" t="str">
        <f>INDEX('Policy Characteristics'!K:K,MATCH(PolicyLevers!$C49,'Policy Characteristics'!$C:$C,0))</f>
        <v>transportation-sector-main.html#conv-pol-stds</v>
      </c>
      <c r="R49" s="190" t="str">
        <f>INDEX('Policy Characteristics'!L:L,MATCH(PolicyLevers!$C49,'Policy Characteristics'!$C:$C,0))</f>
        <v>conventional-pollutant-standards.html</v>
      </c>
      <c r="S49" s="189">
        <f>INDEX('Policy Characteristics'!M:M,MATCH(PolicyLevers!$C49,'Policy Characteristics'!$C:$C,0))</f>
        <v>0</v>
      </c>
      <c r="T49" s="183">
        <f>INDEX('Policy Characteristics'!N:N,MATCH(PolicyLevers!$C49,'Policy Characteristics'!$C:$C,0))</f>
        <v>0</v>
      </c>
      <c r="U49" s="183">
        <f>INDEX('Policy Characteristics'!O:O,MATCH(PolicyLevers!$C49,'Policy Characteristics'!$C:$C,0))</f>
        <v>0</v>
      </c>
    </row>
    <row r="50" spans="1:21" s="183" customFormat="1" x14ac:dyDescent="0.35">
      <c r="A50" s="351" t="str">
        <f>INDEX('Policy Characteristics'!A:A,MATCH(PolicyLevers!$C50,'Policy Characteristics'!$C:$C,0))</f>
        <v>Transportation</v>
      </c>
      <c r="B50" s="355" t="str">
        <f>INDEX('Policy Characteristics'!B:B,MATCH(PolicyLevers!$C50,'Policy Characteristics'!$C:$C,0))</f>
        <v>Conventional Pollutant Standards</v>
      </c>
      <c r="C50" s="190" t="str">
        <f t="shared" si="2"/>
        <v>Percentage Reduction of Separately Regulated Pollutants</v>
      </c>
      <c r="D50" s="183" t="s">
        <v>354</v>
      </c>
      <c r="E50" s="183" t="s">
        <v>331</v>
      </c>
      <c r="F50" s="183" t="s">
        <v>354</v>
      </c>
      <c r="G50" s="183" t="s">
        <v>331</v>
      </c>
      <c r="H50" s="184">
        <v>348</v>
      </c>
      <c r="I50" s="362" t="s">
        <v>332</v>
      </c>
      <c r="J50" s="190" t="str">
        <f>INDEX('Policy Characteristics'!D:D,MATCH(PolicyLevers!$C50,'Policy Characteristics'!$C:$C,0))</f>
        <v>Conventional Pollutant Standard</v>
      </c>
      <c r="K50" s="190" t="str">
        <f>INDEX('Policy Characteristics'!E:E,MATCH(PolicyLevers!$C50,'Policy Characteristics'!$C:$C,0))</f>
        <v>trans reduce regulated pollutants</v>
      </c>
      <c r="L50" s="191">
        <f>INDEX('Policy Characteristics'!F:F,MATCH(PolicyLevers!$C50,'Policy Characteristics'!$C:$C,0))</f>
        <v>0</v>
      </c>
      <c r="M50" s="191">
        <f>INDEX('Policy Characteristics'!G:G,MATCH(PolicyLevers!$C50,'Policy Characteristics'!$C:$C,0))</f>
        <v>1</v>
      </c>
      <c r="N50" s="246">
        <f>INDEX('Policy Characteristics'!H:H,MATCH(PolicyLevers!$C50,'Policy Characteristics'!$C:$C,0))</f>
        <v>0.02</v>
      </c>
      <c r="O50" s="190" t="str">
        <f>INDEX('Policy Characteristics'!I:I,MATCH(PolicyLevers!$C50,'Policy Characteristics'!$C:$C,0))</f>
        <v>% reduction in emissions</v>
      </c>
      <c r="P50" s="187"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0" t="str">
        <f>INDEX('Policy Characteristics'!K:K,MATCH(PolicyLevers!$C50,'Policy Characteristics'!$C:$C,0))</f>
        <v>transportation-sector-main.html#conv-pol-stds</v>
      </c>
      <c r="R50" s="190" t="str">
        <f>INDEX('Policy Characteristics'!L:L,MATCH(PolicyLevers!$C50,'Policy Characteristics'!$C:$C,0))</f>
        <v>conventional-pollutant-standards.html</v>
      </c>
      <c r="S50" s="189">
        <f>INDEX('Policy Characteristics'!M:M,MATCH(PolicyLevers!$C50,'Policy Characteristics'!$C:$C,0))</f>
        <v>0</v>
      </c>
      <c r="T50" s="183">
        <f>INDEX('Policy Characteristics'!N:N,MATCH(PolicyLevers!$C50,'Policy Characteristics'!$C:$C,0))</f>
        <v>0</v>
      </c>
      <c r="U50" s="183">
        <f>INDEX('Policy Characteristics'!O:O,MATCH(PolicyLevers!$C50,'Policy Characteristics'!$C:$C,0))</f>
        <v>0</v>
      </c>
    </row>
    <row r="51" spans="1:21" s="183" customFormat="1" x14ac:dyDescent="0.35">
      <c r="A51" s="351" t="str">
        <f>INDEX('Policy Characteristics'!A:A,MATCH(PolicyLevers!$C51,'Policy Characteristics'!$C:$C,0))</f>
        <v>Transportation</v>
      </c>
      <c r="B51" s="355" t="str">
        <f>INDEX('Policy Characteristics'!B:B,MATCH(PolicyLevers!$C51,'Policy Characteristics'!$C:$C,0))</f>
        <v>Conventional Pollutant Standards</v>
      </c>
      <c r="C51" s="190" t="str">
        <f t="shared" si="2"/>
        <v>Percentage Reduction of Separately Regulated Pollutants</v>
      </c>
      <c r="D51" s="183" t="s">
        <v>354</v>
      </c>
      <c r="E51" s="183" t="s">
        <v>333</v>
      </c>
      <c r="F51" s="183" t="s">
        <v>354</v>
      </c>
      <c r="G51" s="183" t="s">
        <v>333</v>
      </c>
      <c r="H51" s="184">
        <v>349</v>
      </c>
      <c r="I51" s="362" t="s">
        <v>332</v>
      </c>
      <c r="J51" s="190" t="str">
        <f>INDEX('Policy Characteristics'!D:D,MATCH(PolicyLevers!$C51,'Policy Characteristics'!$C:$C,0))</f>
        <v>Conventional Pollutant Standard</v>
      </c>
      <c r="K51" s="190" t="str">
        <f>INDEX('Policy Characteristics'!E:E,MATCH(PolicyLevers!$C51,'Policy Characteristics'!$C:$C,0))</f>
        <v>trans reduce regulated pollutants</v>
      </c>
      <c r="L51" s="191">
        <f>INDEX('Policy Characteristics'!F:F,MATCH(PolicyLevers!$C51,'Policy Characteristics'!$C:$C,0))</f>
        <v>0</v>
      </c>
      <c r="M51" s="191">
        <f>INDEX('Policy Characteristics'!G:G,MATCH(PolicyLevers!$C51,'Policy Characteristics'!$C:$C,0))</f>
        <v>1</v>
      </c>
      <c r="N51" s="246">
        <f>INDEX('Policy Characteristics'!H:H,MATCH(PolicyLevers!$C51,'Policy Characteristics'!$C:$C,0))</f>
        <v>0.02</v>
      </c>
      <c r="O51" s="190" t="str">
        <f>INDEX('Policy Characteristics'!I:I,MATCH(PolicyLevers!$C51,'Policy Characteristics'!$C:$C,0))</f>
        <v>% reduction in emissions</v>
      </c>
      <c r="P51" s="187"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0" t="str">
        <f>INDEX('Policy Characteristics'!K:K,MATCH(PolicyLevers!$C51,'Policy Characteristics'!$C:$C,0))</f>
        <v>transportation-sector-main.html#conv-pol-stds</v>
      </c>
      <c r="R51" s="190" t="str">
        <f>INDEX('Policy Characteristics'!L:L,MATCH(PolicyLevers!$C51,'Policy Characteristics'!$C:$C,0))</f>
        <v>conventional-pollutant-standards.html</v>
      </c>
      <c r="S51" s="189">
        <f>INDEX('Policy Characteristics'!M:M,MATCH(PolicyLevers!$C51,'Policy Characteristics'!$C:$C,0))</f>
        <v>0</v>
      </c>
      <c r="T51" s="183">
        <f>INDEX('Policy Characteristics'!N:N,MATCH(PolicyLevers!$C51,'Policy Characteristics'!$C:$C,0))</f>
        <v>0</v>
      </c>
      <c r="U51" s="183">
        <f>INDEX('Policy Characteristics'!O:O,MATCH(PolicyLevers!$C51,'Policy Characteristics'!$C:$C,0))</f>
        <v>0</v>
      </c>
    </row>
    <row r="52" spans="1:21" s="183" customFormat="1" x14ac:dyDescent="0.35">
      <c r="A52" s="351" t="str">
        <f>INDEX('Policy Characteristics'!A:A,MATCH(PolicyLevers!$C52,'Policy Characteristics'!$C:$C,0))</f>
        <v>Transportation</v>
      </c>
      <c r="B52" s="355" t="str">
        <f>INDEX('Policy Characteristics'!B:B,MATCH(PolicyLevers!$C52,'Policy Characteristics'!$C:$C,0))</f>
        <v>Conventional Pollutant Standards</v>
      </c>
      <c r="C52" s="190" t="str">
        <f t="shared" si="2"/>
        <v>Percentage Reduction of Separately Regulated Pollutants</v>
      </c>
      <c r="D52" s="183" t="s">
        <v>362</v>
      </c>
      <c r="E52" s="183" t="s">
        <v>308</v>
      </c>
      <c r="F52" s="183" t="s">
        <v>362</v>
      </c>
      <c r="G52" s="183" t="s">
        <v>309</v>
      </c>
      <c r="H52" s="184">
        <v>350</v>
      </c>
      <c r="I52" s="357" t="s">
        <v>310</v>
      </c>
      <c r="J52" s="190" t="str">
        <f>INDEX('Policy Characteristics'!D:D,MATCH(PolicyLevers!$C52,'Policy Characteristics'!$C:$C,0))</f>
        <v>Conventional Pollutant Standard</v>
      </c>
      <c r="K52" s="190" t="str">
        <f>INDEX('Policy Characteristics'!E:E,MATCH(PolicyLevers!$C52,'Policy Characteristics'!$C:$C,0))</f>
        <v>trans reduce regulated pollutants</v>
      </c>
      <c r="L52" s="191">
        <f>INDEX('Policy Characteristics'!F:F,MATCH(PolicyLevers!$C52,'Policy Characteristics'!$C:$C,0))</f>
        <v>0</v>
      </c>
      <c r="M52" s="191">
        <f>INDEX('Policy Characteristics'!G:G,MATCH(PolicyLevers!$C52,'Policy Characteristics'!$C:$C,0))</f>
        <v>1</v>
      </c>
      <c r="N52" s="246">
        <f>INDEX('Policy Characteristics'!H:H,MATCH(PolicyLevers!$C52,'Policy Characteristics'!$C:$C,0))</f>
        <v>0.02</v>
      </c>
      <c r="O52" s="190" t="str">
        <f>INDEX('Policy Characteristics'!I:I,MATCH(PolicyLevers!$C52,'Policy Characteristics'!$C:$C,0))</f>
        <v>% reduction in emissions</v>
      </c>
      <c r="P52" s="187"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0" t="str">
        <f>INDEX('Policy Characteristics'!K:K,MATCH(PolicyLevers!$C52,'Policy Characteristics'!$C:$C,0))</f>
        <v>transportation-sector-main.html#conv-pol-stds</v>
      </c>
      <c r="R52" s="190" t="str">
        <f>INDEX('Policy Characteristics'!L:L,MATCH(PolicyLevers!$C52,'Policy Characteristics'!$C:$C,0))</f>
        <v>conventional-pollutant-standards.html</v>
      </c>
      <c r="S52" s="189">
        <f>INDEX('Policy Characteristics'!M:M,MATCH(PolicyLevers!$C52,'Policy Characteristics'!$C:$C,0))</f>
        <v>0</v>
      </c>
      <c r="T52" s="183">
        <f>INDEX('Policy Characteristics'!N:N,MATCH(PolicyLevers!$C52,'Policy Characteristics'!$C:$C,0))</f>
        <v>0</v>
      </c>
      <c r="U52" s="183">
        <f>INDEX('Policy Characteristics'!O:O,MATCH(PolicyLevers!$C52,'Policy Characteristics'!$C:$C,0))</f>
        <v>0</v>
      </c>
    </row>
    <row r="53" spans="1:21" s="183" customFormat="1" x14ac:dyDescent="0.35">
      <c r="A53" s="351" t="str">
        <f>INDEX('Policy Characteristics'!A:A,MATCH(PolicyLevers!$C53,'Policy Characteristics'!$C:$C,0))</f>
        <v>Transportation</v>
      </c>
      <c r="B53" s="355" t="str">
        <f>INDEX('Policy Characteristics'!B:B,MATCH(PolicyLevers!$C53,'Policy Characteristics'!$C:$C,0))</f>
        <v>Conventional Pollutant Standards</v>
      </c>
      <c r="C53" s="190" t="str">
        <f t="shared" si="2"/>
        <v>Percentage Reduction of Separately Regulated Pollutants</v>
      </c>
      <c r="D53" s="183" t="s">
        <v>362</v>
      </c>
      <c r="E53" s="183" t="s">
        <v>17</v>
      </c>
      <c r="F53" s="183" t="s">
        <v>362</v>
      </c>
      <c r="G53" s="183" t="s">
        <v>17</v>
      </c>
      <c r="H53" s="184">
        <v>351</v>
      </c>
      <c r="I53" s="357" t="s">
        <v>310</v>
      </c>
      <c r="J53" s="190" t="str">
        <f>INDEX('Policy Characteristics'!D:D,MATCH(PolicyLevers!$C53,'Policy Characteristics'!$C:$C,0))</f>
        <v>Conventional Pollutant Standard</v>
      </c>
      <c r="K53" s="190" t="str">
        <f>INDEX('Policy Characteristics'!E:E,MATCH(PolicyLevers!$C53,'Policy Characteristics'!$C:$C,0))</f>
        <v>trans reduce regulated pollutants</v>
      </c>
      <c r="L53" s="191">
        <f>INDEX('Policy Characteristics'!F:F,MATCH(PolicyLevers!$C53,'Policy Characteristics'!$C:$C,0))</f>
        <v>0</v>
      </c>
      <c r="M53" s="191">
        <f>INDEX('Policy Characteristics'!G:G,MATCH(PolicyLevers!$C53,'Policy Characteristics'!$C:$C,0))</f>
        <v>1</v>
      </c>
      <c r="N53" s="246">
        <f>INDEX('Policy Characteristics'!H:H,MATCH(PolicyLevers!$C53,'Policy Characteristics'!$C:$C,0))</f>
        <v>0.02</v>
      </c>
      <c r="O53" s="190" t="str">
        <f>INDEX('Policy Characteristics'!I:I,MATCH(PolicyLevers!$C53,'Policy Characteristics'!$C:$C,0))</f>
        <v>% reduction in emissions</v>
      </c>
      <c r="P53" s="187"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0" t="str">
        <f>INDEX('Policy Characteristics'!K:K,MATCH(PolicyLevers!$C53,'Policy Characteristics'!$C:$C,0))</f>
        <v>transportation-sector-main.html#conv-pol-stds</v>
      </c>
      <c r="R53" s="190" t="str">
        <f>INDEX('Policy Characteristics'!L:L,MATCH(PolicyLevers!$C53,'Policy Characteristics'!$C:$C,0))</f>
        <v>conventional-pollutant-standards.html</v>
      </c>
      <c r="S53" s="189">
        <f>INDEX('Policy Characteristics'!M:M,MATCH(PolicyLevers!$C53,'Policy Characteristics'!$C:$C,0))</f>
        <v>0</v>
      </c>
      <c r="T53" s="183">
        <f>INDEX('Policy Characteristics'!N:N,MATCH(PolicyLevers!$C53,'Policy Characteristics'!$C:$C,0))</f>
        <v>0</v>
      </c>
      <c r="U53" s="183">
        <f>INDEX('Policy Characteristics'!O:O,MATCH(PolicyLevers!$C53,'Policy Characteristics'!$C:$C,0))</f>
        <v>0</v>
      </c>
    </row>
    <row r="54" spans="1:21" s="183" customFormat="1" x14ac:dyDescent="0.35">
      <c r="A54" s="351" t="str">
        <f>INDEX('Policy Characteristics'!A:A,MATCH(PolicyLevers!$C54,'Policy Characteristics'!$C:$C,0))</f>
        <v>Transportation</v>
      </c>
      <c r="B54" s="355" t="str">
        <f>INDEX('Policy Characteristics'!B:B,MATCH(PolicyLevers!$C54,'Policy Characteristics'!$C:$C,0))</f>
        <v>Conventional Pollutant Standards</v>
      </c>
      <c r="C54" s="190" t="str">
        <f t="shared" si="2"/>
        <v>Percentage Reduction of Separately Regulated Pollutants</v>
      </c>
      <c r="D54" s="183" t="s">
        <v>362</v>
      </c>
      <c r="E54" s="183" t="s">
        <v>318</v>
      </c>
      <c r="F54" s="183" t="s">
        <v>362</v>
      </c>
      <c r="G54" s="183" t="s">
        <v>318</v>
      </c>
      <c r="H54" s="184">
        <v>352</v>
      </c>
      <c r="I54" s="357" t="s">
        <v>310</v>
      </c>
      <c r="J54" s="190" t="str">
        <f>INDEX('Policy Characteristics'!D:D,MATCH(PolicyLevers!$C54,'Policy Characteristics'!$C:$C,0))</f>
        <v>Conventional Pollutant Standard</v>
      </c>
      <c r="K54" s="190" t="str">
        <f>INDEX('Policy Characteristics'!E:E,MATCH(PolicyLevers!$C54,'Policy Characteristics'!$C:$C,0))</f>
        <v>trans reduce regulated pollutants</v>
      </c>
      <c r="L54" s="191">
        <f>INDEX('Policy Characteristics'!F:F,MATCH(PolicyLevers!$C54,'Policy Characteristics'!$C:$C,0))</f>
        <v>0</v>
      </c>
      <c r="M54" s="191">
        <f>INDEX('Policy Characteristics'!G:G,MATCH(PolicyLevers!$C54,'Policy Characteristics'!$C:$C,0))</f>
        <v>1</v>
      </c>
      <c r="N54" s="246">
        <f>INDEX('Policy Characteristics'!H:H,MATCH(PolicyLevers!$C54,'Policy Characteristics'!$C:$C,0))</f>
        <v>0.02</v>
      </c>
      <c r="O54" s="190" t="str">
        <f>INDEX('Policy Characteristics'!I:I,MATCH(PolicyLevers!$C54,'Policy Characteristics'!$C:$C,0))</f>
        <v>% reduction in emissions</v>
      </c>
      <c r="P54" s="187"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0" t="str">
        <f>INDEX('Policy Characteristics'!K:K,MATCH(PolicyLevers!$C54,'Policy Characteristics'!$C:$C,0))</f>
        <v>transportation-sector-main.html#conv-pol-stds</v>
      </c>
      <c r="R54" s="190" t="str">
        <f>INDEX('Policy Characteristics'!L:L,MATCH(PolicyLevers!$C54,'Policy Characteristics'!$C:$C,0))</f>
        <v>conventional-pollutant-standards.html</v>
      </c>
      <c r="S54" s="189">
        <f>INDEX('Policy Characteristics'!M:M,MATCH(PolicyLevers!$C54,'Policy Characteristics'!$C:$C,0))</f>
        <v>0</v>
      </c>
      <c r="T54" s="183">
        <f>INDEX('Policy Characteristics'!N:N,MATCH(PolicyLevers!$C54,'Policy Characteristics'!$C:$C,0))</f>
        <v>0</v>
      </c>
      <c r="U54" s="183">
        <f>INDEX('Policy Characteristics'!O:O,MATCH(PolicyLevers!$C54,'Policy Characteristics'!$C:$C,0))</f>
        <v>0</v>
      </c>
    </row>
    <row r="55" spans="1:21" s="183" customFormat="1" x14ac:dyDescent="0.35">
      <c r="A55" s="351" t="str">
        <f>INDEX('Policy Characteristics'!A:A,MATCH(PolicyLevers!$C55,'Policy Characteristics'!$C:$C,0))</f>
        <v>Transportation</v>
      </c>
      <c r="B55" s="355" t="str">
        <f>INDEX('Policy Characteristics'!B:B,MATCH(PolicyLevers!$C55,'Policy Characteristics'!$C:$C,0))</f>
        <v>Conventional Pollutant Standards</v>
      </c>
      <c r="C55" s="190" t="str">
        <f t="shared" si="2"/>
        <v>Percentage Reduction of Separately Regulated Pollutants</v>
      </c>
      <c r="D55" s="183" t="s">
        <v>362</v>
      </c>
      <c r="E55" s="183" t="s">
        <v>320</v>
      </c>
      <c r="F55" s="183" t="s">
        <v>362</v>
      </c>
      <c r="G55" s="183" t="s">
        <v>320</v>
      </c>
      <c r="H55" s="184">
        <v>353</v>
      </c>
      <c r="I55" s="357" t="s">
        <v>310</v>
      </c>
      <c r="J55" s="190" t="str">
        <f>INDEX('Policy Characteristics'!D:D,MATCH(PolicyLevers!$C55,'Policy Characteristics'!$C:$C,0))</f>
        <v>Conventional Pollutant Standard</v>
      </c>
      <c r="K55" s="190" t="str">
        <f>INDEX('Policy Characteristics'!E:E,MATCH(PolicyLevers!$C55,'Policy Characteristics'!$C:$C,0))</f>
        <v>trans reduce regulated pollutants</v>
      </c>
      <c r="L55" s="191">
        <f>INDEX('Policy Characteristics'!F:F,MATCH(PolicyLevers!$C55,'Policy Characteristics'!$C:$C,0))</f>
        <v>0</v>
      </c>
      <c r="M55" s="191">
        <f>INDEX('Policy Characteristics'!G:G,MATCH(PolicyLevers!$C55,'Policy Characteristics'!$C:$C,0))</f>
        <v>1</v>
      </c>
      <c r="N55" s="246">
        <f>INDEX('Policy Characteristics'!H:H,MATCH(PolicyLevers!$C55,'Policy Characteristics'!$C:$C,0))</f>
        <v>0.02</v>
      </c>
      <c r="O55" s="190" t="str">
        <f>INDEX('Policy Characteristics'!I:I,MATCH(PolicyLevers!$C55,'Policy Characteristics'!$C:$C,0))</f>
        <v>% reduction in emissions</v>
      </c>
      <c r="P55" s="187"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0" t="str">
        <f>INDEX('Policy Characteristics'!K:K,MATCH(PolicyLevers!$C55,'Policy Characteristics'!$C:$C,0))</f>
        <v>transportation-sector-main.html#conv-pol-stds</v>
      </c>
      <c r="R55" s="190" t="str">
        <f>INDEX('Policy Characteristics'!L:L,MATCH(PolicyLevers!$C55,'Policy Characteristics'!$C:$C,0))</f>
        <v>conventional-pollutant-standards.html</v>
      </c>
      <c r="S55" s="189">
        <f>INDEX('Policy Characteristics'!M:M,MATCH(PolicyLevers!$C55,'Policy Characteristics'!$C:$C,0))</f>
        <v>0</v>
      </c>
      <c r="T55" s="183">
        <f>INDEX('Policy Characteristics'!N:N,MATCH(PolicyLevers!$C55,'Policy Characteristics'!$C:$C,0))</f>
        <v>0</v>
      </c>
      <c r="U55" s="183">
        <f>INDEX('Policy Characteristics'!O:O,MATCH(PolicyLevers!$C55,'Policy Characteristics'!$C:$C,0))</f>
        <v>0</v>
      </c>
    </row>
    <row r="56" spans="1:21" s="183" customFormat="1" x14ac:dyDescent="0.35">
      <c r="A56" s="351" t="str">
        <f>INDEX('Policy Characteristics'!A:A,MATCH(PolicyLevers!$C56,'Policy Characteristics'!$C:$C,0))</f>
        <v>Transportation</v>
      </c>
      <c r="B56" s="355" t="str">
        <f>INDEX('Policy Characteristics'!B:B,MATCH(PolicyLevers!$C56,'Policy Characteristics'!$C:$C,0))</f>
        <v>Conventional Pollutant Standards</v>
      </c>
      <c r="C56" s="190" t="str">
        <f t="shared" si="2"/>
        <v>Percentage Reduction of Separately Regulated Pollutants</v>
      </c>
      <c r="D56" s="183" t="s">
        <v>362</v>
      </c>
      <c r="E56" s="183" t="s">
        <v>322</v>
      </c>
      <c r="F56" s="183" t="s">
        <v>362</v>
      </c>
      <c r="G56" s="183" t="s">
        <v>323</v>
      </c>
      <c r="H56" s="184">
        <v>354</v>
      </c>
      <c r="I56" s="357" t="s">
        <v>310</v>
      </c>
      <c r="J56" s="190" t="str">
        <f>INDEX('Policy Characteristics'!D:D,MATCH(PolicyLevers!$C56,'Policy Characteristics'!$C:$C,0))</f>
        <v>Conventional Pollutant Standard</v>
      </c>
      <c r="K56" s="190" t="str">
        <f>INDEX('Policy Characteristics'!E:E,MATCH(PolicyLevers!$C56,'Policy Characteristics'!$C:$C,0))</f>
        <v>trans reduce regulated pollutants</v>
      </c>
      <c r="L56" s="191">
        <f>INDEX('Policy Characteristics'!F:F,MATCH(PolicyLevers!$C56,'Policy Characteristics'!$C:$C,0))</f>
        <v>0</v>
      </c>
      <c r="M56" s="191">
        <f>INDEX('Policy Characteristics'!G:G,MATCH(PolicyLevers!$C56,'Policy Characteristics'!$C:$C,0))</f>
        <v>1</v>
      </c>
      <c r="N56" s="246">
        <f>INDEX('Policy Characteristics'!H:H,MATCH(PolicyLevers!$C56,'Policy Characteristics'!$C:$C,0))</f>
        <v>0.02</v>
      </c>
      <c r="O56" s="190" t="str">
        <f>INDEX('Policy Characteristics'!I:I,MATCH(PolicyLevers!$C56,'Policy Characteristics'!$C:$C,0))</f>
        <v>% reduction in emissions</v>
      </c>
      <c r="P56" s="187"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0" t="str">
        <f>INDEX('Policy Characteristics'!K:K,MATCH(PolicyLevers!$C56,'Policy Characteristics'!$C:$C,0))</f>
        <v>transportation-sector-main.html#conv-pol-stds</v>
      </c>
      <c r="R56" s="190" t="str">
        <f>INDEX('Policy Characteristics'!L:L,MATCH(PolicyLevers!$C56,'Policy Characteristics'!$C:$C,0))</f>
        <v>conventional-pollutant-standards.html</v>
      </c>
      <c r="S56" s="189">
        <f>INDEX('Policy Characteristics'!M:M,MATCH(PolicyLevers!$C56,'Policy Characteristics'!$C:$C,0))</f>
        <v>0</v>
      </c>
      <c r="T56" s="183">
        <f>INDEX('Policy Characteristics'!N:N,MATCH(PolicyLevers!$C56,'Policy Characteristics'!$C:$C,0))</f>
        <v>0</v>
      </c>
      <c r="U56" s="183">
        <f>INDEX('Policy Characteristics'!O:O,MATCH(PolicyLevers!$C56,'Policy Characteristics'!$C:$C,0))</f>
        <v>0</v>
      </c>
    </row>
    <row r="57" spans="1:21" s="183" customFormat="1" x14ac:dyDescent="0.35">
      <c r="A57" s="351" t="str">
        <f>INDEX('Policy Characteristics'!A:A,MATCH(PolicyLevers!$C57,'Policy Characteristics'!$C:$C,0))</f>
        <v>Transportation</v>
      </c>
      <c r="B57" s="355" t="str">
        <f>INDEX('Policy Characteristics'!B:B,MATCH(PolicyLevers!$C57,'Policy Characteristics'!$C:$C,0))</f>
        <v>Conventional Pollutant Standards</v>
      </c>
      <c r="C57" s="190" t="str">
        <f t="shared" si="2"/>
        <v>Percentage Reduction of Separately Regulated Pollutants</v>
      </c>
      <c r="D57" s="183" t="s">
        <v>362</v>
      </c>
      <c r="E57" s="183" t="s">
        <v>325</v>
      </c>
      <c r="F57" s="183" t="s">
        <v>362</v>
      </c>
      <c r="G57" s="183" t="s">
        <v>325</v>
      </c>
      <c r="H57" s="184">
        <v>355</v>
      </c>
      <c r="I57" s="357" t="s">
        <v>310</v>
      </c>
      <c r="J57" s="190" t="str">
        <f>INDEX('Policy Characteristics'!D:D,MATCH(PolicyLevers!$C57,'Policy Characteristics'!$C:$C,0))</f>
        <v>Conventional Pollutant Standard</v>
      </c>
      <c r="K57" s="190" t="str">
        <f>INDEX('Policy Characteristics'!E:E,MATCH(PolicyLevers!$C57,'Policy Characteristics'!$C:$C,0))</f>
        <v>trans reduce regulated pollutants</v>
      </c>
      <c r="L57" s="191">
        <f>INDEX('Policy Characteristics'!F:F,MATCH(PolicyLevers!$C57,'Policy Characteristics'!$C:$C,0))</f>
        <v>0</v>
      </c>
      <c r="M57" s="191">
        <f>INDEX('Policy Characteristics'!G:G,MATCH(PolicyLevers!$C57,'Policy Characteristics'!$C:$C,0))</f>
        <v>1</v>
      </c>
      <c r="N57" s="246">
        <f>INDEX('Policy Characteristics'!H:H,MATCH(PolicyLevers!$C57,'Policy Characteristics'!$C:$C,0))</f>
        <v>0.02</v>
      </c>
      <c r="O57" s="190" t="str">
        <f>INDEX('Policy Characteristics'!I:I,MATCH(PolicyLevers!$C57,'Policy Characteristics'!$C:$C,0))</f>
        <v>% reduction in emissions</v>
      </c>
      <c r="P57" s="187"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0" t="str">
        <f>INDEX('Policy Characteristics'!K:K,MATCH(PolicyLevers!$C57,'Policy Characteristics'!$C:$C,0))</f>
        <v>transportation-sector-main.html#conv-pol-stds</v>
      </c>
      <c r="R57" s="190" t="str">
        <f>INDEX('Policy Characteristics'!L:L,MATCH(PolicyLevers!$C57,'Policy Characteristics'!$C:$C,0))</f>
        <v>conventional-pollutant-standards.html</v>
      </c>
      <c r="S57" s="189">
        <f>INDEX('Policy Characteristics'!M:M,MATCH(PolicyLevers!$C57,'Policy Characteristics'!$C:$C,0))</f>
        <v>0</v>
      </c>
      <c r="T57" s="183">
        <f>INDEX('Policy Characteristics'!N:N,MATCH(PolicyLevers!$C57,'Policy Characteristics'!$C:$C,0))</f>
        <v>0</v>
      </c>
      <c r="U57" s="183">
        <f>INDEX('Policy Characteristics'!O:O,MATCH(PolicyLevers!$C57,'Policy Characteristics'!$C:$C,0))</f>
        <v>0</v>
      </c>
    </row>
    <row r="58" spans="1:21" s="183" customFormat="1" x14ac:dyDescent="0.35">
      <c r="A58" s="351" t="str">
        <f>INDEX('Policy Characteristics'!A:A,MATCH(PolicyLevers!$C58,'Policy Characteristics'!$C:$C,0))</f>
        <v>Transportation</v>
      </c>
      <c r="B58" s="355" t="str">
        <f>INDEX('Policy Characteristics'!B:B,MATCH(PolicyLevers!$C58,'Policy Characteristics'!$C:$C,0))</f>
        <v>Conventional Pollutant Standards</v>
      </c>
      <c r="C58" s="190" t="str">
        <f t="shared" si="2"/>
        <v>Percentage Reduction of Separately Regulated Pollutants</v>
      </c>
      <c r="D58" s="183" t="s">
        <v>362</v>
      </c>
      <c r="E58" s="183" t="s">
        <v>327</v>
      </c>
      <c r="F58" s="183" t="s">
        <v>362</v>
      </c>
      <c r="G58" s="183" t="s">
        <v>327</v>
      </c>
      <c r="H58" s="184">
        <v>356</v>
      </c>
      <c r="I58" s="357" t="s">
        <v>310</v>
      </c>
      <c r="J58" s="190" t="str">
        <f>INDEX('Policy Characteristics'!D:D,MATCH(PolicyLevers!$C58,'Policy Characteristics'!$C:$C,0))</f>
        <v>Conventional Pollutant Standard</v>
      </c>
      <c r="K58" s="190" t="str">
        <f>INDEX('Policy Characteristics'!E:E,MATCH(PolicyLevers!$C58,'Policy Characteristics'!$C:$C,0))</f>
        <v>trans reduce regulated pollutants</v>
      </c>
      <c r="L58" s="191">
        <f>INDEX('Policy Characteristics'!F:F,MATCH(PolicyLevers!$C58,'Policy Characteristics'!$C:$C,0))</f>
        <v>0</v>
      </c>
      <c r="M58" s="191">
        <f>INDEX('Policy Characteristics'!G:G,MATCH(PolicyLevers!$C58,'Policy Characteristics'!$C:$C,0))</f>
        <v>1</v>
      </c>
      <c r="N58" s="246">
        <f>INDEX('Policy Characteristics'!H:H,MATCH(PolicyLevers!$C58,'Policy Characteristics'!$C:$C,0))</f>
        <v>0.02</v>
      </c>
      <c r="O58" s="190" t="str">
        <f>INDEX('Policy Characteristics'!I:I,MATCH(PolicyLevers!$C58,'Policy Characteristics'!$C:$C,0))</f>
        <v>% reduction in emissions</v>
      </c>
      <c r="P58" s="187"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0" t="str">
        <f>INDEX('Policy Characteristics'!K:K,MATCH(PolicyLevers!$C58,'Policy Characteristics'!$C:$C,0))</f>
        <v>transportation-sector-main.html#conv-pol-stds</v>
      </c>
      <c r="R58" s="190" t="str">
        <f>INDEX('Policy Characteristics'!L:L,MATCH(PolicyLevers!$C58,'Policy Characteristics'!$C:$C,0))</f>
        <v>conventional-pollutant-standards.html</v>
      </c>
      <c r="S58" s="189">
        <f>INDEX('Policy Characteristics'!M:M,MATCH(PolicyLevers!$C58,'Policy Characteristics'!$C:$C,0))</f>
        <v>0</v>
      </c>
      <c r="T58" s="183">
        <f>INDEX('Policy Characteristics'!N:N,MATCH(PolicyLevers!$C58,'Policy Characteristics'!$C:$C,0))</f>
        <v>0</v>
      </c>
      <c r="U58" s="183">
        <f>INDEX('Policy Characteristics'!O:O,MATCH(PolicyLevers!$C58,'Policy Characteristics'!$C:$C,0))</f>
        <v>0</v>
      </c>
    </row>
    <row r="59" spans="1:21" s="183" customFormat="1" x14ac:dyDescent="0.35">
      <c r="A59" s="351" t="str">
        <f>INDEX('Policy Characteristics'!A:A,MATCH(PolicyLevers!$C59,'Policy Characteristics'!$C:$C,0))</f>
        <v>Transportation</v>
      </c>
      <c r="B59" s="355" t="str">
        <f>INDEX('Policy Characteristics'!B:B,MATCH(PolicyLevers!$C59,'Policy Characteristics'!$C:$C,0))</f>
        <v>Conventional Pollutant Standards</v>
      </c>
      <c r="C59" s="190" t="str">
        <f t="shared" si="2"/>
        <v>Percentage Reduction of Separately Regulated Pollutants</v>
      </c>
      <c r="D59" s="183" t="s">
        <v>362</v>
      </c>
      <c r="E59" s="183" t="s">
        <v>329</v>
      </c>
      <c r="F59" s="183" t="s">
        <v>362</v>
      </c>
      <c r="G59" s="183" t="s">
        <v>329</v>
      </c>
      <c r="H59" s="184">
        <v>357</v>
      </c>
      <c r="I59" s="357" t="s">
        <v>310</v>
      </c>
      <c r="J59" s="190" t="str">
        <f>INDEX('Policy Characteristics'!D:D,MATCH(PolicyLevers!$C59,'Policy Characteristics'!$C:$C,0))</f>
        <v>Conventional Pollutant Standard</v>
      </c>
      <c r="K59" s="190" t="str">
        <f>INDEX('Policy Characteristics'!E:E,MATCH(PolicyLevers!$C59,'Policy Characteristics'!$C:$C,0))</f>
        <v>trans reduce regulated pollutants</v>
      </c>
      <c r="L59" s="191">
        <f>INDEX('Policy Characteristics'!F:F,MATCH(PolicyLevers!$C59,'Policy Characteristics'!$C:$C,0))</f>
        <v>0</v>
      </c>
      <c r="M59" s="191">
        <f>INDEX('Policy Characteristics'!G:G,MATCH(PolicyLevers!$C59,'Policy Characteristics'!$C:$C,0))</f>
        <v>1</v>
      </c>
      <c r="N59" s="246">
        <f>INDEX('Policy Characteristics'!H:H,MATCH(PolicyLevers!$C59,'Policy Characteristics'!$C:$C,0))</f>
        <v>0.02</v>
      </c>
      <c r="O59" s="190" t="str">
        <f>INDEX('Policy Characteristics'!I:I,MATCH(PolicyLevers!$C59,'Policy Characteristics'!$C:$C,0))</f>
        <v>% reduction in emissions</v>
      </c>
      <c r="P59" s="187"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0" t="str">
        <f>INDEX('Policy Characteristics'!K:K,MATCH(PolicyLevers!$C59,'Policy Characteristics'!$C:$C,0))</f>
        <v>transportation-sector-main.html#conv-pol-stds</v>
      </c>
      <c r="R59" s="190" t="str">
        <f>INDEX('Policy Characteristics'!L:L,MATCH(PolicyLevers!$C59,'Policy Characteristics'!$C:$C,0))</f>
        <v>conventional-pollutant-standards.html</v>
      </c>
      <c r="S59" s="189">
        <f>INDEX('Policy Characteristics'!M:M,MATCH(PolicyLevers!$C59,'Policy Characteristics'!$C:$C,0))</f>
        <v>0</v>
      </c>
      <c r="T59" s="183">
        <f>INDEX('Policy Characteristics'!N:N,MATCH(PolicyLevers!$C59,'Policy Characteristics'!$C:$C,0))</f>
        <v>0</v>
      </c>
      <c r="U59" s="183">
        <f>INDEX('Policy Characteristics'!O:O,MATCH(PolicyLevers!$C59,'Policy Characteristics'!$C:$C,0))</f>
        <v>0</v>
      </c>
    </row>
    <row r="60" spans="1:21" s="183" customFormat="1" x14ac:dyDescent="0.35">
      <c r="A60" s="351" t="str">
        <f>INDEX('Policy Characteristics'!A:A,MATCH(PolicyLevers!$C60,'Policy Characteristics'!$C:$C,0))</f>
        <v>Transportation</v>
      </c>
      <c r="B60" s="355" t="str">
        <f>INDEX('Policy Characteristics'!B:B,MATCH(PolicyLevers!$C60,'Policy Characteristics'!$C:$C,0))</f>
        <v>Conventional Pollutant Standards</v>
      </c>
      <c r="C60" s="190" t="str">
        <f t="shared" si="2"/>
        <v>Percentage Reduction of Separately Regulated Pollutants</v>
      </c>
      <c r="D60" s="183" t="s">
        <v>362</v>
      </c>
      <c r="E60" s="183" t="s">
        <v>331</v>
      </c>
      <c r="F60" s="183" t="s">
        <v>362</v>
      </c>
      <c r="G60" s="183" t="s">
        <v>331</v>
      </c>
      <c r="H60" s="184">
        <v>358</v>
      </c>
      <c r="I60" s="362" t="s">
        <v>332</v>
      </c>
      <c r="J60" s="190" t="str">
        <f>INDEX('Policy Characteristics'!D:D,MATCH(PolicyLevers!$C60,'Policy Characteristics'!$C:$C,0))</f>
        <v>Conventional Pollutant Standard</v>
      </c>
      <c r="K60" s="190" t="str">
        <f>INDEX('Policy Characteristics'!E:E,MATCH(PolicyLevers!$C60,'Policy Characteristics'!$C:$C,0))</f>
        <v>trans reduce regulated pollutants</v>
      </c>
      <c r="L60" s="191">
        <f>INDEX('Policy Characteristics'!F:F,MATCH(PolicyLevers!$C60,'Policy Characteristics'!$C:$C,0))</f>
        <v>0</v>
      </c>
      <c r="M60" s="191">
        <f>INDEX('Policy Characteristics'!G:G,MATCH(PolicyLevers!$C60,'Policy Characteristics'!$C:$C,0))</f>
        <v>1</v>
      </c>
      <c r="N60" s="246">
        <f>INDEX('Policy Characteristics'!H:H,MATCH(PolicyLevers!$C60,'Policy Characteristics'!$C:$C,0))</f>
        <v>0.02</v>
      </c>
      <c r="O60" s="190" t="str">
        <f>INDEX('Policy Characteristics'!I:I,MATCH(PolicyLevers!$C60,'Policy Characteristics'!$C:$C,0))</f>
        <v>% reduction in emissions</v>
      </c>
      <c r="P60" s="187"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0" t="str">
        <f>INDEX('Policy Characteristics'!K:K,MATCH(PolicyLevers!$C60,'Policy Characteristics'!$C:$C,0))</f>
        <v>transportation-sector-main.html#conv-pol-stds</v>
      </c>
      <c r="R60" s="190" t="str">
        <f>INDEX('Policy Characteristics'!L:L,MATCH(PolicyLevers!$C60,'Policy Characteristics'!$C:$C,0))</f>
        <v>conventional-pollutant-standards.html</v>
      </c>
      <c r="S60" s="189">
        <f>INDEX('Policy Characteristics'!M:M,MATCH(PolicyLevers!$C60,'Policy Characteristics'!$C:$C,0))</f>
        <v>0</v>
      </c>
      <c r="T60" s="183">
        <f>INDEX('Policy Characteristics'!N:N,MATCH(PolicyLevers!$C60,'Policy Characteristics'!$C:$C,0))</f>
        <v>0</v>
      </c>
      <c r="U60" s="183">
        <f>INDEX('Policy Characteristics'!O:O,MATCH(PolicyLevers!$C60,'Policy Characteristics'!$C:$C,0))</f>
        <v>0</v>
      </c>
    </row>
    <row r="61" spans="1:21" s="183" customFormat="1" x14ac:dyDescent="0.35">
      <c r="A61" s="351" t="str">
        <f>INDEX('Policy Characteristics'!A:A,MATCH(PolicyLevers!$C61,'Policy Characteristics'!$C:$C,0))</f>
        <v>Transportation</v>
      </c>
      <c r="B61" s="355" t="str">
        <f>INDEX('Policy Characteristics'!B:B,MATCH(PolicyLevers!$C61,'Policy Characteristics'!$C:$C,0))</f>
        <v>Conventional Pollutant Standards</v>
      </c>
      <c r="C61" s="190" t="str">
        <f t="shared" si="2"/>
        <v>Percentage Reduction of Separately Regulated Pollutants</v>
      </c>
      <c r="D61" s="183" t="s">
        <v>362</v>
      </c>
      <c r="E61" s="183" t="s">
        <v>333</v>
      </c>
      <c r="F61" s="183" t="s">
        <v>362</v>
      </c>
      <c r="G61" s="183" t="s">
        <v>333</v>
      </c>
      <c r="H61" s="184">
        <v>359</v>
      </c>
      <c r="I61" s="362" t="s">
        <v>332</v>
      </c>
      <c r="J61" s="190" t="str">
        <f>INDEX('Policy Characteristics'!D:D,MATCH(PolicyLevers!$C61,'Policy Characteristics'!$C:$C,0))</f>
        <v>Conventional Pollutant Standard</v>
      </c>
      <c r="K61" s="190" t="str">
        <f>INDEX('Policy Characteristics'!E:E,MATCH(PolicyLevers!$C61,'Policy Characteristics'!$C:$C,0))</f>
        <v>trans reduce regulated pollutants</v>
      </c>
      <c r="L61" s="191">
        <f>INDEX('Policy Characteristics'!F:F,MATCH(PolicyLevers!$C61,'Policy Characteristics'!$C:$C,0))</f>
        <v>0</v>
      </c>
      <c r="M61" s="191">
        <f>INDEX('Policy Characteristics'!G:G,MATCH(PolicyLevers!$C61,'Policy Characteristics'!$C:$C,0))</f>
        <v>1</v>
      </c>
      <c r="N61" s="246">
        <f>INDEX('Policy Characteristics'!H:H,MATCH(PolicyLevers!$C61,'Policy Characteristics'!$C:$C,0))</f>
        <v>0.02</v>
      </c>
      <c r="O61" s="190" t="str">
        <f>INDEX('Policy Characteristics'!I:I,MATCH(PolicyLevers!$C61,'Policy Characteristics'!$C:$C,0))</f>
        <v>% reduction in emissions</v>
      </c>
      <c r="P61" s="187"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0" t="str">
        <f>INDEX('Policy Characteristics'!K:K,MATCH(PolicyLevers!$C61,'Policy Characteristics'!$C:$C,0))</f>
        <v>transportation-sector-main.html#conv-pol-stds</v>
      </c>
      <c r="R61" s="190" t="str">
        <f>INDEX('Policy Characteristics'!L:L,MATCH(PolicyLevers!$C61,'Policy Characteristics'!$C:$C,0))</f>
        <v>conventional-pollutant-standards.html</v>
      </c>
      <c r="S61" s="189">
        <f>INDEX('Policy Characteristics'!M:M,MATCH(PolicyLevers!$C61,'Policy Characteristics'!$C:$C,0))</f>
        <v>0</v>
      </c>
      <c r="T61" s="183">
        <f>INDEX('Policy Characteristics'!N:N,MATCH(PolicyLevers!$C61,'Policy Characteristics'!$C:$C,0))</f>
        <v>0</v>
      </c>
      <c r="U61" s="183">
        <f>INDEX('Policy Characteristics'!O:O,MATCH(PolicyLevers!$C61,'Policy Characteristics'!$C:$C,0))</f>
        <v>0</v>
      </c>
    </row>
    <row r="62" spans="1:21" s="183" customFormat="1" x14ac:dyDescent="0.35">
      <c r="A62" s="351" t="str">
        <f>INDEX('Policy Characteristics'!A:A,MATCH(PolicyLevers!$C62,'Policy Characteristics'!$C:$C,0))</f>
        <v>Transportation</v>
      </c>
      <c r="B62" s="354" t="str">
        <f>INDEX('Policy Characteristics'!B:B,MATCH(PolicyLevers!$C62,'Policy Characteristics'!$C:$C,0))</f>
        <v>Electric Vehicle Charger Deployment</v>
      </c>
      <c r="C62" s="183" t="s">
        <v>372</v>
      </c>
      <c r="H62" s="184">
        <v>360</v>
      </c>
      <c r="I62" s="362" t="s">
        <v>310</v>
      </c>
      <c r="J62" s="183" t="str">
        <f>INDEX('Policy Characteristics'!D:D,MATCH(PolicyLevers!$C62,'Policy Characteristics'!$C:$C,0))</f>
        <v>EV Charger Deployment</v>
      </c>
      <c r="K62" s="183" t="str">
        <f>INDEX('Policy Characteristics'!E:E,MATCH(PolicyLevers!$C62,'Policy Characteristics'!$C:$C,0))</f>
        <v>trans EV charger deployment</v>
      </c>
      <c r="L62" s="193">
        <f>INDEX('Policy Characteristics'!F:F,MATCH(PolicyLevers!$C62,'Policy Characteristics'!$C:$C,0))</f>
        <v>0</v>
      </c>
      <c r="M62" s="193">
        <f>INDEX('Policy Characteristics'!G:G,MATCH(PolicyLevers!$C62,'Policy Characteristics'!$C:$C,0))</f>
        <v>300</v>
      </c>
      <c r="N62" s="247">
        <f>INDEX('Policy Characteristics'!H:H,MATCH(PolicyLevers!$C62,'Policy Characteristics'!$C:$C,0))</f>
        <v>5</v>
      </c>
      <c r="O62" s="183" t="str">
        <f>INDEX('Policy Characteristics'!I:I,MATCH(PolicyLevers!$C62,'Policy Characteristics'!$C:$C,0))</f>
        <v>chargers / 100k pop</v>
      </c>
      <c r="P62" s="194"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Q62" s="183">
        <f>INDEX('Policy Characteristics'!K:K,MATCH(PolicyLevers!$C62,'Policy Characteristics'!$C:$C,0))</f>
        <v>0</v>
      </c>
      <c r="R62" s="183" t="str">
        <f>INDEX('Policy Characteristics'!L:L,MATCH(PolicyLevers!$C62,'Policy Characteristics'!$C:$C,0))</f>
        <v>ev-charger-deployment.html</v>
      </c>
      <c r="S62" s="189"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3">
        <f>INDEX('Policy Characteristics'!N:N,MATCH(PolicyLevers!$C62,'Policy Characteristics'!$C:$C,0))</f>
        <v>0</v>
      </c>
      <c r="U62" s="183" t="str">
        <f>INDEX('Policy Characteristics'!O:O,MATCH(PolicyLevers!$C62,'Policy Characteristics'!$C:$C,0))</f>
        <v>Supporting data</v>
      </c>
    </row>
    <row r="63" spans="1:21" s="183" customFormat="1" x14ac:dyDescent="0.35">
      <c r="A63" s="351" t="str">
        <f>INDEX('Policy Characteristics'!A:A,MATCH(PolicyLevers!$C63,'Policy Characteristics'!$C:$C,0))</f>
        <v>Transportation</v>
      </c>
      <c r="B63" s="354" t="str">
        <f>INDEX('Policy Characteristics'!B:B,MATCH(PolicyLevers!$C63,'Policy Characteristics'!$C:$C,0))</f>
        <v>Electric Vehicle Range &amp; Charging Time</v>
      </c>
      <c r="C63" s="183" t="s">
        <v>379</v>
      </c>
      <c r="D63" s="185"/>
      <c r="E63" s="185"/>
      <c r="F63" s="185"/>
      <c r="G63" s="185"/>
      <c r="H63" s="184">
        <v>361</v>
      </c>
      <c r="I63" s="357" t="s">
        <v>310</v>
      </c>
      <c r="J63" s="183" t="str">
        <f>INDEX('Policy Characteristics'!D:D,MATCH(PolicyLevers!$C63,'Policy Characteristics'!$C:$C,0))</f>
        <v>EV Range &amp; Charging Time</v>
      </c>
      <c r="K63" s="182" t="str">
        <f>INDEX('Policy Characteristics'!E:E,MATCH(PolicyLevers!$C63,'Policy Characteristics'!$C:$C,0))</f>
        <v>trans reduce EV range anxiety and charging time</v>
      </c>
      <c r="L63" s="195">
        <f>INDEX('Policy Characteristics'!F:F,MATCH(PolicyLevers!$C63,'Policy Characteristics'!$C:$C,0))</f>
        <v>0</v>
      </c>
      <c r="M63" s="195">
        <f>INDEX('Policy Characteristics'!G:G,MATCH(PolicyLevers!$C63,'Policy Characteristics'!$C:$C,0))</f>
        <v>1</v>
      </c>
      <c r="N63" s="248">
        <f>INDEX('Policy Characteristics'!H:H,MATCH(PolicyLevers!$C63,'Policy Characteristics'!$C:$C,0))</f>
        <v>0.02</v>
      </c>
      <c r="O63" s="185" t="str">
        <f>INDEX('Policy Characteristics'!I:I,MATCH(PolicyLevers!$C63,'Policy Characteristics'!$C:$C,0))</f>
        <v>% reduction in concern</v>
      </c>
      <c r="P63" s="187"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5">
        <f>INDEX('Policy Characteristics'!K:K,MATCH(PolicyLevers!$C63,'Policy Characteristics'!$C:$C,0))</f>
        <v>0</v>
      </c>
      <c r="R63" s="245" t="str">
        <f>INDEX('Policy Characteristics'!L:L,MATCH(PolicyLevers!$C63,'Policy Characteristics'!$C:$C,0))</f>
        <v>reduce-range-anxiety-charging-time.html</v>
      </c>
      <c r="S63" s="196" t="str">
        <f>INDEX('Policy Characteristics'!M:M,MATCH(PolicyLevers!$C63,'Policy Characteristics'!$C:$C,0))</f>
        <v>Ranges: https://www.energy.gov/eere/vehicles/articles/fotw-1010-january-1-2018-all-electric-light-vehicle-ranges-can-exceed-those                                              Charging Times: https://www.chargepoint.com/files/Quick_Guide_to_Fast_Charging.pdf</v>
      </c>
      <c r="T63" s="192">
        <f>INDEX('Policy Characteristics'!N:N,MATCH(PolicyLevers!$C63,'Policy Characteristics'!$C:$C,0))</f>
        <v>0</v>
      </c>
      <c r="U63" s="183">
        <f>INDEX('Policy Characteristics'!O:O,MATCH(PolicyLevers!$C63,'Policy Characteristics'!$C:$C,0))</f>
        <v>0</v>
      </c>
    </row>
    <row r="64" spans="1:21" s="183" customFormat="1" x14ac:dyDescent="0.35">
      <c r="A64" s="351" t="str">
        <f>INDEX('Policy Characteristics'!A:A,MATCH(PolicyLevers!$C64,'Policy Characteristics'!$C:$C,0))</f>
        <v>Transportation</v>
      </c>
      <c r="B64" s="354" t="str">
        <f>INDEX('Policy Characteristics'!B:B,MATCH(PolicyLevers!$C64,'Policy Characteristics'!$C:$C,0))</f>
        <v>Electric Vehicle Sales Standard</v>
      </c>
      <c r="C64" s="183" t="s">
        <v>387</v>
      </c>
      <c r="D64" s="185" t="s">
        <v>388</v>
      </c>
      <c r="E64" s="185" t="s">
        <v>307</v>
      </c>
      <c r="F64" s="185" t="s">
        <v>389</v>
      </c>
      <c r="G64" s="185" t="s">
        <v>307</v>
      </c>
      <c r="H64" s="184">
        <v>186</v>
      </c>
      <c r="I64" s="357" t="s">
        <v>310</v>
      </c>
      <c r="J64" s="183" t="str">
        <f>INDEX('Policy Characteristics'!D:D,MATCH(PolicyLevers!$C64,'Policy Characteristics'!$C:$C,0))</f>
        <v>EV Sales Standard</v>
      </c>
      <c r="K64" s="182" t="str">
        <f>INDEX('Policy Characteristics'!E:E,MATCH(PolicyLevers!$C64,'Policy Characteristics'!$C:$C,0))</f>
        <v>trans EV minimum</v>
      </c>
      <c r="L64" s="195">
        <f>INDEX('Policy Characteristics'!F:F,MATCH(PolicyLevers!$C64,'Policy Characteristics'!$C:$C,0))</f>
        <v>0</v>
      </c>
      <c r="M64" s="195">
        <f>INDEX('Policy Characteristics'!G:G,MATCH(PolicyLevers!$C64,'Policy Characteristics'!$C:$C,0))</f>
        <v>1</v>
      </c>
      <c r="N64" s="248">
        <f>INDEX('Policy Characteristics'!H:H,MATCH(PolicyLevers!$C64,'Policy Characteristics'!$C:$C,0))</f>
        <v>0.01</v>
      </c>
      <c r="O64" s="185" t="str">
        <f>INDEX('Policy Characteristics'!I:I,MATCH(PolicyLevers!$C64,'Policy Characteristics'!$C:$C,0))</f>
        <v>% of new vehicles sold</v>
      </c>
      <c r="P64" s="194"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5" t="str">
        <f>INDEX('Policy Characteristics'!K:K,MATCH(PolicyLevers!$C64,'Policy Characteristics'!$C:$C,0))</f>
        <v>transportation-sector-main.html#ev-mandate</v>
      </c>
      <c r="R64" s="245" t="str">
        <f>INDEX('Policy Characteristics'!L:L,MATCH(PolicyLevers!$C64,'Policy Characteristics'!$C:$C,0))</f>
        <v>ev-mandate.html</v>
      </c>
      <c r="S64" s="197"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2">
        <f>INDEX('Policy Characteristics'!N:N,MATCH(PolicyLevers!$C64,'Policy Characteristics'!$C:$C,0))</f>
        <v>0</v>
      </c>
      <c r="U64" s="183" t="str">
        <f>INDEX('Policy Characteristics'!O:O,MATCH(PolicyLevers!$C64,'Policy Characteristics'!$C:$C,0))</f>
        <v>Supporting data</v>
      </c>
    </row>
    <row r="65" spans="1:21" s="183" customFormat="1" x14ac:dyDescent="0.35">
      <c r="A65" s="351" t="str">
        <f>INDEX('Policy Characteristics'!A:A,MATCH(PolicyLevers!$C65,'Policy Characteristics'!$C:$C,0))</f>
        <v>Transportation</v>
      </c>
      <c r="B65" s="355" t="str">
        <f>INDEX('Policy Characteristics'!B:B,MATCH(PolicyLevers!$C65,'Policy Characteristics'!$C:$C,0))</f>
        <v>Electric Vehicle Sales Standard</v>
      </c>
      <c r="C65" s="190" t="str">
        <f t="shared" ref="C65:C75" si="3">C$64</f>
        <v>Additional Minimum Required EV Sales Percentage</v>
      </c>
      <c r="D65" s="183" t="s">
        <v>396</v>
      </c>
      <c r="E65" s="183" t="s">
        <v>307</v>
      </c>
      <c r="F65" s="183" t="s">
        <v>397</v>
      </c>
      <c r="G65" s="183" t="s">
        <v>307</v>
      </c>
      <c r="H65" s="184">
        <v>203</v>
      </c>
      <c r="I65" s="362" t="s">
        <v>310</v>
      </c>
      <c r="J65" s="190" t="str">
        <f>INDEX('Policy Characteristics'!D:D,MATCH(PolicyLevers!$C65,'Policy Characteristics'!$C:$C,0))</f>
        <v>EV Sales Standard</v>
      </c>
      <c r="K65" s="190" t="str">
        <f>INDEX('Policy Characteristics'!E:E,MATCH(PolicyLevers!$C65,'Policy Characteristics'!$C:$C,0))</f>
        <v>trans EV minimum</v>
      </c>
      <c r="L65" s="190">
        <f>INDEX('Policy Characteristics'!F:F,MATCH(PolicyLevers!$C65,'Policy Characteristics'!$C:$C,0))</f>
        <v>0</v>
      </c>
      <c r="M65" s="198">
        <f>INDEX('Policy Characteristics'!G:G,MATCH(PolicyLevers!$C65,'Policy Characteristics'!$C:$C,0))</f>
        <v>1</v>
      </c>
      <c r="N65" s="198">
        <f>INDEX('Policy Characteristics'!H:H,MATCH(PolicyLevers!$C65,'Policy Characteristics'!$C:$C,0))</f>
        <v>0.01</v>
      </c>
      <c r="O65" s="198" t="str">
        <f>INDEX('Policy Characteristics'!I:I,MATCH(PolicyLevers!$C65,'Policy Characteristics'!$C:$C,0))</f>
        <v>% of new vehicles sold</v>
      </c>
      <c r="P65" s="187"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8" t="str">
        <f>INDEX('Policy Characteristics'!K:K,MATCH(PolicyLevers!$C65,'Policy Characteristics'!$C:$C,0))</f>
        <v>transportation-sector-main.html#ev-mandate</v>
      </c>
      <c r="R65" s="198" t="str">
        <f>INDEX('Policy Characteristics'!L:L,MATCH(PolicyLevers!$C65,'Policy Characteristics'!$C:$C,0))</f>
        <v>ev-mandate.html</v>
      </c>
      <c r="S65" s="196"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2">
        <f>INDEX('Policy Characteristics'!N:N,MATCH(PolicyLevers!$C65,'Policy Characteristics'!$C:$C,0))</f>
        <v>0</v>
      </c>
      <c r="U65" s="183" t="str">
        <f>INDEX('Policy Characteristics'!O:O,MATCH(PolicyLevers!$C65,'Policy Characteristics'!$C:$C,0))</f>
        <v>Supporting data</v>
      </c>
    </row>
    <row r="66" spans="1:21" s="183" customFormat="1" x14ac:dyDescent="0.35">
      <c r="A66" s="351" t="str">
        <f>INDEX('Policy Characteristics'!A:A,MATCH(PolicyLevers!$C66,'Policy Characteristics'!$C:$C,0))</f>
        <v>Transportation</v>
      </c>
      <c r="B66" s="355" t="str">
        <f>INDEX('Policy Characteristics'!B:B,MATCH(PolicyLevers!$C66,'Policy Characteristics'!$C:$C,0))</f>
        <v>Electric Vehicle Sales Standard</v>
      </c>
      <c r="C66" s="190" t="str">
        <f t="shared" si="3"/>
        <v>Additional Minimum Required EV Sales Percentage</v>
      </c>
      <c r="D66" s="183" t="s">
        <v>388</v>
      </c>
      <c r="E66" s="183" t="s">
        <v>334</v>
      </c>
      <c r="F66" s="183" t="s">
        <v>389</v>
      </c>
      <c r="G66" s="183" t="s">
        <v>334</v>
      </c>
      <c r="H66" s="184">
        <v>187</v>
      </c>
      <c r="I66" s="357" t="s">
        <v>310</v>
      </c>
      <c r="J66" s="190" t="str">
        <f>INDEX('Policy Characteristics'!D:D,MATCH(PolicyLevers!$C66,'Policy Characteristics'!$C:$C,0))</f>
        <v>EV Sales Standard</v>
      </c>
      <c r="K66" s="190" t="str">
        <f>INDEX('Policy Characteristics'!E:E,MATCH(PolicyLevers!$C66,'Policy Characteristics'!$C:$C,0))</f>
        <v>trans EV minimum</v>
      </c>
      <c r="L66" s="190">
        <f>INDEX('Policy Characteristics'!F:F,MATCH(PolicyLevers!$C66,'Policy Characteristics'!$C:$C,0))</f>
        <v>0</v>
      </c>
      <c r="M66" s="198">
        <f>INDEX('Policy Characteristics'!G:G,MATCH(PolicyLevers!$C66,'Policy Characteristics'!$C:$C,0))</f>
        <v>1</v>
      </c>
      <c r="N66" s="198">
        <f>INDEX('Policy Characteristics'!H:H,MATCH(PolicyLevers!$C66,'Policy Characteristics'!$C:$C,0))</f>
        <v>0.01</v>
      </c>
      <c r="O66" s="198" t="str">
        <f>INDEX('Policy Characteristics'!I:I,MATCH(PolicyLevers!$C66,'Policy Characteristics'!$C:$C,0))</f>
        <v>% of new vehicles sold</v>
      </c>
      <c r="P66" s="187"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8" t="str">
        <f>INDEX('Policy Characteristics'!K:K,MATCH(PolicyLevers!$C66,'Policy Characteristics'!$C:$C,0))</f>
        <v>transportation-sector-main.html#ev-mandate</v>
      </c>
      <c r="R66" s="198" t="str">
        <f>INDEX('Policy Characteristics'!L:L,MATCH(PolicyLevers!$C66,'Policy Characteristics'!$C:$C,0))</f>
        <v>ev-mandate.html</v>
      </c>
      <c r="S66" s="197"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2">
        <f>INDEX('Policy Characteristics'!N:N,MATCH(PolicyLevers!$C66,'Policy Characteristics'!$C:$C,0))</f>
        <v>0</v>
      </c>
      <c r="U66" s="183" t="str">
        <f>INDEX('Policy Characteristics'!O:O,MATCH(PolicyLevers!$C66,'Policy Characteristics'!$C:$C,0))</f>
        <v>Supporting data</v>
      </c>
    </row>
    <row r="67" spans="1:21" s="183" customFormat="1" x14ac:dyDescent="0.35">
      <c r="A67" s="351" t="str">
        <f>INDEX('Policy Characteristics'!A:A,MATCH(PolicyLevers!$C67,'Policy Characteristics'!$C:$C,0))</f>
        <v>Transportation</v>
      </c>
      <c r="B67" s="355" t="str">
        <f>INDEX('Policy Characteristics'!B:B,MATCH(PolicyLevers!$C67,'Policy Characteristics'!$C:$C,0))</f>
        <v>Electric Vehicle Sales Standard</v>
      </c>
      <c r="C67" s="190" t="str">
        <f t="shared" si="3"/>
        <v>Additional Minimum Required EV Sales Percentage</v>
      </c>
      <c r="D67" s="183" t="s">
        <v>396</v>
      </c>
      <c r="E67" s="183" t="s">
        <v>334</v>
      </c>
      <c r="F67" s="183" t="s">
        <v>397</v>
      </c>
      <c r="G67" s="183" t="s">
        <v>334</v>
      </c>
      <c r="H67" s="184">
        <v>191</v>
      </c>
      <c r="I67" s="357" t="s">
        <v>310</v>
      </c>
      <c r="J67" s="190" t="str">
        <f>INDEX('Policy Characteristics'!D:D,MATCH(PolicyLevers!$C67,'Policy Characteristics'!$C:$C,0))</f>
        <v>EV Sales Standard</v>
      </c>
      <c r="K67" s="190" t="str">
        <f>INDEX('Policy Characteristics'!E:E,MATCH(PolicyLevers!$C67,'Policy Characteristics'!$C:$C,0))</f>
        <v>trans EV minimum</v>
      </c>
      <c r="L67" s="190">
        <f>INDEX('Policy Characteristics'!F:F,MATCH(PolicyLevers!$C67,'Policy Characteristics'!$C:$C,0))</f>
        <v>0</v>
      </c>
      <c r="M67" s="198">
        <f>INDEX('Policy Characteristics'!G:G,MATCH(PolicyLevers!$C67,'Policy Characteristics'!$C:$C,0))</f>
        <v>1</v>
      </c>
      <c r="N67" s="198">
        <f>INDEX('Policy Characteristics'!H:H,MATCH(PolicyLevers!$C67,'Policy Characteristics'!$C:$C,0))</f>
        <v>0.01</v>
      </c>
      <c r="O67" s="198" t="str">
        <f>INDEX('Policy Characteristics'!I:I,MATCH(PolicyLevers!$C67,'Policy Characteristics'!$C:$C,0))</f>
        <v>% of new vehicles sold</v>
      </c>
      <c r="P67" s="187"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8" t="str">
        <f>INDEX('Policy Characteristics'!K:K,MATCH(PolicyLevers!$C67,'Policy Characteristics'!$C:$C,0))</f>
        <v>transportation-sector-main.html#ev-mandate</v>
      </c>
      <c r="R67" s="198" t="str">
        <f>INDEX('Policy Characteristics'!L:L,MATCH(PolicyLevers!$C67,'Policy Characteristics'!$C:$C,0))</f>
        <v>ev-mandate.html</v>
      </c>
      <c r="S67" s="196"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2">
        <f>INDEX('Policy Characteristics'!N:N,MATCH(PolicyLevers!$C67,'Policy Characteristics'!$C:$C,0))</f>
        <v>0</v>
      </c>
      <c r="U67" s="183" t="str">
        <f>INDEX('Policy Characteristics'!O:O,MATCH(PolicyLevers!$C67,'Policy Characteristics'!$C:$C,0))</f>
        <v>Supporting data</v>
      </c>
    </row>
    <row r="68" spans="1:21" s="183" customFormat="1" x14ac:dyDescent="0.35">
      <c r="A68" s="351" t="str">
        <f>INDEX('Policy Characteristics'!A:A,MATCH(PolicyLevers!$C68,'Policy Characteristics'!$C:$C,0))</f>
        <v>Transportation</v>
      </c>
      <c r="B68" s="355" t="str">
        <f>INDEX('Policy Characteristics'!B:B,MATCH(PolicyLevers!$C68,'Policy Characteristics'!$C:$C,0))</f>
        <v>Electric Vehicle Sales Standard</v>
      </c>
      <c r="C68" s="190" t="str">
        <f t="shared" si="3"/>
        <v>Additional Minimum Required EV Sales Percentage</v>
      </c>
      <c r="D68" s="183" t="s">
        <v>388</v>
      </c>
      <c r="E68" s="183" t="s">
        <v>343</v>
      </c>
      <c r="F68" s="183" t="s">
        <v>389</v>
      </c>
      <c r="G68" s="183" t="s">
        <v>402</v>
      </c>
      <c r="H68" s="184">
        <v>496</v>
      </c>
      <c r="I68" s="357" t="s">
        <v>310</v>
      </c>
      <c r="J68" s="190" t="str">
        <f>INDEX('Policy Characteristics'!D:D,MATCH(PolicyLevers!$C68,'Policy Characteristics'!$C:$C,0))</f>
        <v>EV Sales Standard</v>
      </c>
      <c r="K68" s="190" t="str">
        <f>INDEX('Policy Characteristics'!E:E,MATCH(PolicyLevers!$C68,'Policy Characteristics'!$C:$C,0))</f>
        <v>trans EV minimum</v>
      </c>
      <c r="L68" s="190">
        <f>INDEX('Policy Characteristics'!F:F,MATCH(PolicyLevers!$C68,'Policy Characteristics'!$C:$C,0))</f>
        <v>0</v>
      </c>
      <c r="M68" s="198">
        <f>INDEX('Policy Characteristics'!G:G,MATCH(PolicyLevers!$C68,'Policy Characteristics'!$C:$C,0))</f>
        <v>1</v>
      </c>
      <c r="N68" s="198">
        <f>INDEX('Policy Characteristics'!H:H,MATCH(PolicyLevers!$C68,'Policy Characteristics'!$C:$C,0))</f>
        <v>0.01</v>
      </c>
      <c r="O68" s="198" t="str">
        <f>INDEX('Policy Characteristics'!I:I,MATCH(PolicyLevers!$C68,'Policy Characteristics'!$C:$C,0))</f>
        <v>% of new vehicles sold</v>
      </c>
      <c r="P68" s="187"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8" t="str">
        <f>INDEX('Policy Characteristics'!K:K,MATCH(PolicyLevers!$C68,'Policy Characteristics'!$C:$C,0))</f>
        <v>transportation-sector-main.html#ev-mandate</v>
      </c>
      <c r="R68" s="198" t="str">
        <f>INDEX('Policy Characteristics'!L:L,MATCH(PolicyLevers!$C68,'Policy Characteristics'!$C:$C,0))</f>
        <v>ev-mandate.html</v>
      </c>
      <c r="S68" s="196"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2">
        <f>INDEX('Policy Characteristics'!N:N,MATCH(PolicyLevers!$C68,'Policy Characteristics'!$C:$C,0))</f>
        <v>0</v>
      </c>
      <c r="U68" s="183" t="str">
        <f>INDEX('Policy Characteristics'!O:O,MATCH(PolicyLevers!$C68,'Policy Characteristics'!$C:$C,0))</f>
        <v>Supporting data</v>
      </c>
    </row>
    <row r="69" spans="1:21" s="183" customFormat="1" x14ac:dyDescent="0.35">
      <c r="A69" s="351" t="str">
        <f>INDEX('Policy Characteristics'!A:A,MATCH(PolicyLevers!$C69,'Policy Characteristics'!$C:$C,0))</f>
        <v>Transportation</v>
      </c>
      <c r="B69" s="355" t="str">
        <f>INDEX('Policy Characteristics'!B:B,MATCH(PolicyLevers!$C69,'Policy Characteristics'!$C:$C,0))</f>
        <v>Electric Vehicle Sales Standard</v>
      </c>
      <c r="C69" s="190" t="str">
        <f t="shared" si="3"/>
        <v>Additional Minimum Required EV Sales Percentage</v>
      </c>
      <c r="D69" s="183" t="s">
        <v>396</v>
      </c>
      <c r="E69" s="183" t="s">
        <v>343</v>
      </c>
      <c r="F69" s="183" t="s">
        <v>397</v>
      </c>
      <c r="G69" s="183" t="s">
        <v>402</v>
      </c>
      <c r="H69" s="184">
        <v>497</v>
      </c>
      <c r="I69" s="357" t="s">
        <v>310</v>
      </c>
      <c r="J69" s="190" t="str">
        <f>INDEX('Policy Characteristics'!D:D,MATCH(PolicyLevers!$C69,'Policy Characteristics'!$C:$C,0))</f>
        <v>EV Sales Standard</v>
      </c>
      <c r="K69" s="190" t="str">
        <f>INDEX('Policy Characteristics'!E:E,MATCH(PolicyLevers!$C69,'Policy Characteristics'!$C:$C,0))</f>
        <v>trans EV minimum</v>
      </c>
      <c r="L69" s="190">
        <f>INDEX('Policy Characteristics'!F:F,MATCH(PolicyLevers!$C69,'Policy Characteristics'!$C:$C,0))</f>
        <v>0</v>
      </c>
      <c r="M69" s="198">
        <f>INDEX('Policy Characteristics'!G:G,MATCH(PolicyLevers!$C69,'Policy Characteristics'!$C:$C,0))</f>
        <v>1</v>
      </c>
      <c r="N69" s="198">
        <f>INDEX('Policy Characteristics'!H:H,MATCH(PolicyLevers!$C69,'Policy Characteristics'!$C:$C,0))</f>
        <v>0.01</v>
      </c>
      <c r="O69" s="198" t="str">
        <f>INDEX('Policy Characteristics'!I:I,MATCH(PolicyLevers!$C69,'Policy Characteristics'!$C:$C,0))</f>
        <v>% of new vehicles sold</v>
      </c>
      <c r="P69" s="187"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8" t="str">
        <f>INDEX('Policy Characteristics'!K:K,MATCH(PolicyLevers!$C69,'Policy Characteristics'!$C:$C,0))</f>
        <v>transportation-sector-main.html#ev-mandate</v>
      </c>
      <c r="R69" s="198" t="str">
        <f>INDEX('Policy Characteristics'!L:L,MATCH(PolicyLevers!$C69,'Policy Characteristics'!$C:$C,0))</f>
        <v>ev-mandate.html</v>
      </c>
      <c r="S69" s="196"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2">
        <f>INDEX('Policy Characteristics'!N:N,MATCH(PolicyLevers!$C69,'Policy Characteristics'!$C:$C,0))</f>
        <v>0</v>
      </c>
      <c r="U69" s="183" t="str">
        <f>INDEX('Policy Characteristics'!O:O,MATCH(PolicyLevers!$C69,'Policy Characteristics'!$C:$C,0))</f>
        <v>Supporting data</v>
      </c>
    </row>
    <row r="70" spans="1:21" s="183" customFormat="1" x14ac:dyDescent="0.35">
      <c r="A70" s="351" t="str">
        <f>INDEX('Policy Characteristics'!A:A,MATCH(PolicyLevers!$C70,'Policy Characteristics'!$C:$C,0))</f>
        <v>Transportation</v>
      </c>
      <c r="B70" s="355" t="str">
        <f>INDEX('Policy Characteristics'!B:B,MATCH(PolicyLevers!$C70,'Policy Characteristics'!$C:$C,0))</f>
        <v>Electric Vehicle Sales Standard</v>
      </c>
      <c r="C70" s="190" t="str">
        <f t="shared" si="3"/>
        <v>Additional Minimum Required EV Sales Percentage</v>
      </c>
      <c r="D70" s="183" t="s">
        <v>388</v>
      </c>
      <c r="E70" s="183" t="s">
        <v>346</v>
      </c>
      <c r="F70" s="183" t="s">
        <v>389</v>
      </c>
      <c r="G70" s="183" t="s">
        <v>405</v>
      </c>
      <c r="H70" s="184">
        <v>498</v>
      </c>
      <c r="I70" s="357" t="s">
        <v>310</v>
      </c>
      <c r="J70" s="190" t="str">
        <f>INDEX('Policy Characteristics'!D:D,MATCH(PolicyLevers!$C70,'Policy Characteristics'!$C:$C,0))</f>
        <v>EV Sales Standard</v>
      </c>
      <c r="K70" s="190" t="str">
        <f>INDEX('Policy Characteristics'!E:E,MATCH(PolicyLevers!$C70,'Policy Characteristics'!$C:$C,0))</f>
        <v>trans EV minimum</v>
      </c>
      <c r="L70" s="190">
        <f>INDEX('Policy Characteristics'!F:F,MATCH(PolicyLevers!$C70,'Policy Characteristics'!$C:$C,0))</f>
        <v>0</v>
      </c>
      <c r="M70" s="198">
        <f>INDEX('Policy Characteristics'!G:G,MATCH(PolicyLevers!$C70,'Policy Characteristics'!$C:$C,0))</f>
        <v>1</v>
      </c>
      <c r="N70" s="198">
        <f>INDEX('Policy Characteristics'!H:H,MATCH(PolicyLevers!$C70,'Policy Characteristics'!$C:$C,0))</f>
        <v>0.01</v>
      </c>
      <c r="O70" s="198" t="str">
        <f>INDEX('Policy Characteristics'!I:I,MATCH(PolicyLevers!$C70,'Policy Characteristics'!$C:$C,0))</f>
        <v>% of new vehicles sold</v>
      </c>
      <c r="P70" s="194"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8" t="str">
        <f>INDEX('Policy Characteristics'!K:K,MATCH(PolicyLevers!$C70,'Policy Characteristics'!$C:$C,0))</f>
        <v>transportation-sector-main.html#ev-mandate</v>
      </c>
      <c r="R70" s="198" t="str">
        <f>INDEX('Policy Characteristics'!L:L,MATCH(PolicyLevers!$C70,'Policy Characteristics'!$C:$C,0))</f>
        <v>ev-mandate.html</v>
      </c>
      <c r="S70" s="196"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2">
        <f>INDEX('Policy Characteristics'!N:N,MATCH(PolicyLevers!$C70,'Policy Characteristics'!$C:$C,0))</f>
        <v>0</v>
      </c>
      <c r="U70" s="196" t="str">
        <f>INDEX('Policy Characteristics'!O:O,MATCH(PolicyLevers!$C70,'Policy Characteristics'!$C:$C,0))</f>
        <v>Supporting data</v>
      </c>
    </row>
    <row r="71" spans="1:21" s="183" customFormat="1" x14ac:dyDescent="0.35">
      <c r="A71" s="351" t="str">
        <f>INDEX('Policy Characteristics'!A:A,MATCH(PolicyLevers!$C71,'Policy Characteristics'!$C:$C,0))</f>
        <v>Transportation</v>
      </c>
      <c r="B71" s="355" t="str">
        <f>INDEX('Policy Characteristics'!B:B,MATCH(PolicyLevers!$C71,'Policy Characteristics'!$C:$C,0))</f>
        <v>Electric Vehicle Sales Standard</v>
      </c>
      <c r="C71" s="190" t="str">
        <f t="shared" si="3"/>
        <v>Additional Minimum Required EV Sales Percentage</v>
      </c>
      <c r="D71" s="183" t="s">
        <v>396</v>
      </c>
      <c r="E71" s="183" t="s">
        <v>346</v>
      </c>
      <c r="F71" s="183" t="s">
        <v>397</v>
      </c>
      <c r="G71" s="183" t="s">
        <v>405</v>
      </c>
      <c r="H71" s="184">
        <v>499</v>
      </c>
      <c r="I71" s="357" t="s">
        <v>310</v>
      </c>
      <c r="J71" s="190" t="str">
        <f>INDEX('Policy Characteristics'!D:D,MATCH(PolicyLevers!$C71,'Policy Characteristics'!$C:$C,0))</f>
        <v>EV Sales Standard</v>
      </c>
      <c r="K71" s="190" t="str">
        <f>INDEX('Policy Characteristics'!E:E,MATCH(PolicyLevers!$C71,'Policy Characteristics'!$C:$C,0))</f>
        <v>trans EV minimum</v>
      </c>
      <c r="L71" s="190">
        <f>INDEX('Policy Characteristics'!F:F,MATCH(PolicyLevers!$C71,'Policy Characteristics'!$C:$C,0))</f>
        <v>0</v>
      </c>
      <c r="M71" s="198">
        <f>INDEX('Policy Characteristics'!G:G,MATCH(PolicyLevers!$C71,'Policy Characteristics'!$C:$C,0))</f>
        <v>1</v>
      </c>
      <c r="N71" s="198">
        <f>INDEX('Policy Characteristics'!H:H,MATCH(PolicyLevers!$C71,'Policy Characteristics'!$C:$C,0))</f>
        <v>0.01</v>
      </c>
      <c r="O71" s="198" t="str">
        <f>INDEX('Policy Characteristics'!I:I,MATCH(PolicyLevers!$C71,'Policy Characteristics'!$C:$C,0))</f>
        <v>% of new vehicles sold</v>
      </c>
      <c r="P71" s="194"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8" t="str">
        <f>INDEX('Policy Characteristics'!K:K,MATCH(PolicyLevers!$C71,'Policy Characteristics'!$C:$C,0))</f>
        <v>transportation-sector-main.html#ev-mandate</v>
      </c>
      <c r="R71" s="198" t="str">
        <f>INDEX('Policy Characteristics'!L:L,MATCH(PolicyLevers!$C71,'Policy Characteristics'!$C:$C,0))</f>
        <v>ev-mandate.html</v>
      </c>
      <c r="S71" s="196"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2">
        <f>INDEX('Policy Characteristics'!N:N,MATCH(PolicyLevers!$C71,'Policy Characteristics'!$C:$C,0))</f>
        <v>0</v>
      </c>
      <c r="U71" s="196" t="str">
        <f>INDEX('Policy Characteristics'!O:O,MATCH(PolicyLevers!$C71,'Policy Characteristics'!$C:$C,0))</f>
        <v>Supporting data</v>
      </c>
    </row>
    <row r="72" spans="1:21" s="183" customFormat="1" x14ac:dyDescent="0.35">
      <c r="A72" s="351" t="str">
        <f>INDEX('Policy Characteristics'!A:A,MATCH(PolicyLevers!$C72,'Policy Characteristics'!$C:$C,0))</f>
        <v>Transportation</v>
      </c>
      <c r="B72" s="355" t="str">
        <f>INDEX('Policy Characteristics'!B:B,MATCH(PolicyLevers!$C72,'Policy Characteristics'!$C:$C,0))</f>
        <v>Electric Vehicle Sales Standard</v>
      </c>
      <c r="C72" s="190" t="str">
        <f t="shared" si="3"/>
        <v>Additional Minimum Required EV Sales Percentage</v>
      </c>
      <c r="D72" s="183" t="s">
        <v>388</v>
      </c>
      <c r="E72" s="183" t="s">
        <v>354</v>
      </c>
      <c r="F72" s="183" t="s">
        <v>389</v>
      </c>
      <c r="G72" s="183" t="s">
        <v>406</v>
      </c>
      <c r="H72" s="184">
        <v>500</v>
      </c>
      <c r="I72" s="357" t="s">
        <v>310</v>
      </c>
      <c r="J72" s="190" t="str">
        <f>INDEX('Policy Characteristics'!D:D,MATCH(PolicyLevers!$C72,'Policy Characteristics'!$C:$C,0))</f>
        <v>EV Sales Standard</v>
      </c>
      <c r="K72" s="190" t="str">
        <f>INDEX('Policy Characteristics'!E:E,MATCH(PolicyLevers!$C72,'Policy Characteristics'!$C:$C,0))</f>
        <v>trans EV minimum</v>
      </c>
      <c r="L72" s="190">
        <f>INDEX('Policy Characteristics'!F:F,MATCH(PolicyLevers!$C72,'Policy Characteristics'!$C:$C,0))</f>
        <v>0</v>
      </c>
      <c r="M72" s="198">
        <f>INDEX('Policy Characteristics'!G:G,MATCH(PolicyLevers!$C72,'Policy Characteristics'!$C:$C,0))</f>
        <v>1</v>
      </c>
      <c r="N72" s="198">
        <f>INDEX('Policy Characteristics'!H:H,MATCH(PolicyLevers!$C72,'Policy Characteristics'!$C:$C,0))</f>
        <v>0.01</v>
      </c>
      <c r="O72" s="198" t="str">
        <f>INDEX('Policy Characteristics'!I:I,MATCH(PolicyLevers!$C72,'Policy Characteristics'!$C:$C,0))</f>
        <v>% of new vehicles sold</v>
      </c>
      <c r="P72" s="187"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8" t="str">
        <f>INDEX('Policy Characteristics'!K:K,MATCH(PolicyLevers!$C72,'Policy Characteristics'!$C:$C,0))</f>
        <v>transportation-sector-main.html#ev-mandate</v>
      </c>
      <c r="R72" s="198" t="str">
        <f>INDEX('Policy Characteristics'!L:L,MATCH(PolicyLevers!$C72,'Policy Characteristics'!$C:$C,0))</f>
        <v>ev-mandate.html</v>
      </c>
      <c r="S72" s="199"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2">
        <f>INDEX('Policy Characteristics'!N:N,MATCH(PolicyLevers!$C72,'Policy Characteristics'!$C:$C,0))</f>
        <v>0</v>
      </c>
      <c r="U72" s="183" t="str">
        <f>INDEX('Policy Characteristics'!O:O,MATCH(PolicyLevers!$C72,'Policy Characteristics'!$C:$C,0))</f>
        <v>Supporting data</v>
      </c>
    </row>
    <row r="73" spans="1:21" s="183" customFormat="1" x14ac:dyDescent="0.35">
      <c r="A73" s="351" t="str">
        <f>INDEX('Policy Characteristics'!A:A,MATCH(PolicyLevers!$C73,'Policy Characteristics'!$C:$C,0))</f>
        <v>Transportation</v>
      </c>
      <c r="B73" s="355" t="str">
        <f>INDEX('Policy Characteristics'!B:B,MATCH(PolicyLevers!$C73,'Policy Characteristics'!$C:$C,0))</f>
        <v>Electric Vehicle Sales Standard</v>
      </c>
      <c r="C73" s="190" t="str">
        <f t="shared" si="3"/>
        <v>Additional Minimum Required EV Sales Percentage</v>
      </c>
      <c r="D73" s="183" t="s">
        <v>396</v>
      </c>
      <c r="E73" s="183" t="s">
        <v>354</v>
      </c>
      <c r="F73" s="183" t="s">
        <v>397</v>
      </c>
      <c r="G73" s="183" t="s">
        <v>406</v>
      </c>
      <c r="H73" s="184">
        <v>501</v>
      </c>
      <c r="I73" s="357" t="s">
        <v>310</v>
      </c>
      <c r="J73" s="190" t="str">
        <f>INDEX('Policy Characteristics'!D:D,MATCH(PolicyLevers!$C73,'Policy Characteristics'!$C:$C,0))</f>
        <v>EV Sales Standard</v>
      </c>
      <c r="K73" s="190" t="str">
        <f>INDEX('Policy Characteristics'!E:E,MATCH(PolicyLevers!$C73,'Policy Characteristics'!$C:$C,0))</f>
        <v>trans EV minimum</v>
      </c>
      <c r="L73" s="190">
        <f>INDEX('Policy Characteristics'!F:F,MATCH(PolicyLevers!$C73,'Policy Characteristics'!$C:$C,0))</f>
        <v>0</v>
      </c>
      <c r="M73" s="198">
        <f>INDEX('Policy Characteristics'!G:G,MATCH(PolicyLevers!$C73,'Policy Characteristics'!$C:$C,0))</f>
        <v>1</v>
      </c>
      <c r="N73" s="198">
        <f>INDEX('Policy Characteristics'!H:H,MATCH(PolicyLevers!$C73,'Policy Characteristics'!$C:$C,0))</f>
        <v>0.01</v>
      </c>
      <c r="O73" s="198" t="str">
        <f>INDEX('Policy Characteristics'!I:I,MATCH(PolicyLevers!$C73,'Policy Characteristics'!$C:$C,0))</f>
        <v>% of new vehicles sold</v>
      </c>
      <c r="P73" s="187"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8" t="str">
        <f>INDEX('Policy Characteristics'!K:K,MATCH(PolicyLevers!$C73,'Policy Characteristics'!$C:$C,0))</f>
        <v>transportation-sector-main.html#ev-mandate</v>
      </c>
      <c r="R73" s="198" t="str">
        <f>INDEX('Policy Characteristics'!L:L,MATCH(PolicyLevers!$C73,'Policy Characteristics'!$C:$C,0))</f>
        <v>ev-mandate.html</v>
      </c>
      <c r="S73" s="196"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2">
        <f>INDEX('Policy Characteristics'!N:N,MATCH(PolicyLevers!$C73,'Policy Characteristics'!$C:$C,0))</f>
        <v>0</v>
      </c>
      <c r="U73" s="183" t="str">
        <f>INDEX('Policy Characteristics'!O:O,MATCH(PolicyLevers!$C73,'Policy Characteristics'!$C:$C,0))</f>
        <v>Supporting data</v>
      </c>
    </row>
    <row r="74" spans="1:21" s="183" customFormat="1" x14ac:dyDescent="0.35">
      <c r="A74" s="351" t="str">
        <f>INDEX('Policy Characteristics'!A:A,MATCH(PolicyLevers!$C74,'Policy Characteristics'!$C:$C,0))</f>
        <v>Transportation</v>
      </c>
      <c r="B74" s="355" t="str">
        <f>INDEX('Policy Characteristics'!B:B,MATCH(PolicyLevers!$C74,'Policy Characteristics'!$C:$C,0))</f>
        <v>Electric Vehicle Sales Standard</v>
      </c>
      <c r="C74" s="190" t="str">
        <f t="shared" si="3"/>
        <v>Additional Minimum Required EV Sales Percentage</v>
      </c>
      <c r="D74" s="183" t="s">
        <v>388</v>
      </c>
      <c r="E74" s="183" t="s">
        <v>362</v>
      </c>
      <c r="F74" s="183" t="s">
        <v>389</v>
      </c>
      <c r="G74" s="183" t="s">
        <v>410</v>
      </c>
      <c r="H74" s="184">
        <v>188</v>
      </c>
      <c r="I74" s="357" t="s">
        <v>310</v>
      </c>
      <c r="J74" s="190" t="str">
        <f>INDEX('Policy Characteristics'!D:D,MATCH(PolicyLevers!$C74,'Policy Characteristics'!$C:$C,0))</f>
        <v>EV Sales Standard</v>
      </c>
      <c r="K74" s="190" t="str">
        <f>INDEX('Policy Characteristics'!E:E,MATCH(PolicyLevers!$C74,'Policy Characteristics'!$C:$C,0))</f>
        <v>trans EV minimum</v>
      </c>
      <c r="L74" s="190">
        <f>INDEX('Policy Characteristics'!F:F,MATCH(PolicyLevers!$C74,'Policy Characteristics'!$C:$C,0))</f>
        <v>0</v>
      </c>
      <c r="M74" s="198">
        <f>INDEX('Policy Characteristics'!G:G,MATCH(PolicyLevers!$C74,'Policy Characteristics'!$C:$C,0))</f>
        <v>1</v>
      </c>
      <c r="N74" s="198">
        <f>INDEX('Policy Characteristics'!H:H,MATCH(PolicyLevers!$C74,'Policy Characteristics'!$C:$C,0))</f>
        <v>0.01</v>
      </c>
      <c r="O74" s="198" t="str">
        <f>INDEX('Policy Characteristics'!I:I,MATCH(PolicyLevers!$C74,'Policy Characteristics'!$C:$C,0))</f>
        <v>% of new vehicles sold</v>
      </c>
      <c r="P74" s="187"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8" t="str">
        <f>INDEX('Policy Characteristics'!K:K,MATCH(PolicyLevers!$C74,'Policy Characteristics'!$C:$C,0))</f>
        <v>transportation-sector-main.html#ev-mandate</v>
      </c>
      <c r="R74" s="198" t="str">
        <f>INDEX('Policy Characteristics'!L:L,MATCH(PolicyLevers!$C74,'Policy Characteristics'!$C:$C,0))</f>
        <v>ev-mandate.html</v>
      </c>
      <c r="S74" s="196"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2">
        <f>INDEX('Policy Characteristics'!N:N,MATCH(PolicyLevers!$C74,'Policy Characteristics'!$C:$C,0))</f>
        <v>0</v>
      </c>
      <c r="U74" s="183" t="str">
        <f>INDEX('Policy Characteristics'!O:O,MATCH(PolicyLevers!$C74,'Policy Characteristics'!$C:$C,0))</f>
        <v>Supporting data</v>
      </c>
    </row>
    <row r="75" spans="1:21" s="183" customFormat="1" x14ac:dyDescent="0.35">
      <c r="A75" s="351" t="str">
        <f>INDEX('Policy Characteristics'!A:A,MATCH(PolicyLevers!$C75,'Policy Characteristics'!$C:$C,0))</f>
        <v>Transportation</v>
      </c>
      <c r="B75" s="355" t="str">
        <f>INDEX('Policy Characteristics'!B:B,MATCH(PolicyLevers!$C75,'Policy Characteristics'!$C:$C,0))</f>
        <v>Electric Vehicle Sales Standard</v>
      </c>
      <c r="C75" s="190" t="str">
        <f t="shared" si="3"/>
        <v>Additional Minimum Required EV Sales Percentage</v>
      </c>
      <c r="D75" s="183" t="s">
        <v>396</v>
      </c>
      <c r="E75" s="183" t="s">
        <v>362</v>
      </c>
      <c r="F75" s="183" t="s">
        <v>397</v>
      </c>
      <c r="G75" s="183" t="s">
        <v>410</v>
      </c>
      <c r="H75" s="184">
        <v>591</v>
      </c>
      <c r="I75" s="362" t="s">
        <v>332</v>
      </c>
      <c r="J75" s="190" t="str">
        <f>INDEX('Policy Characteristics'!D:D,MATCH(PolicyLevers!$C75,'Policy Characteristics'!$C:$C,0))</f>
        <v>EV Sales Standard</v>
      </c>
      <c r="K75" s="190" t="str">
        <f>INDEX('Policy Characteristics'!E:E,MATCH(PolicyLevers!$C75,'Policy Characteristics'!$C:$C,0))</f>
        <v>trans EV minimum</v>
      </c>
      <c r="L75" s="193">
        <f>INDEX('Policy Characteristics'!F:F,MATCH(PolicyLevers!$C75,'Policy Characteristics'!$C:$C,0))</f>
        <v>0</v>
      </c>
      <c r="M75" s="193">
        <f>INDEX('Policy Characteristics'!G:G,MATCH(PolicyLevers!$C75,'Policy Characteristics'!$C:$C,0))</f>
        <v>1</v>
      </c>
      <c r="N75" s="249">
        <f>INDEX('Policy Characteristics'!H:H,MATCH(PolicyLevers!$C75,'Policy Characteristics'!$C:$C,0))</f>
        <v>0.01</v>
      </c>
      <c r="O75" s="185" t="str">
        <f>INDEX('Policy Characteristics'!I:I,MATCH(PolicyLevers!$C75,'Policy Characteristics'!$C:$C,0))</f>
        <v>% of new vehicles sold</v>
      </c>
      <c r="P75" s="187"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5" t="str">
        <f>INDEX('Policy Characteristics'!K:K,MATCH(PolicyLevers!$C75,'Policy Characteristics'!$C:$C,0))</f>
        <v>transportation-sector-main.html#ev-mandate</v>
      </c>
      <c r="R75" s="245" t="str">
        <f>INDEX('Policy Characteristics'!L:L,MATCH(PolicyLevers!$C75,'Policy Characteristics'!$C:$C,0))</f>
        <v>ev-mandate.html</v>
      </c>
      <c r="S75" s="196"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2">
        <f>INDEX('Policy Characteristics'!N:N,MATCH(PolicyLevers!$C75,'Policy Characteristics'!$C:$C,0))</f>
        <v>0</v>
      </c>
      <c r="U75" s="183" t="str">
        <f>INDEX('Policy Characteristics'!O:O,MATCH(PolicyLevers!$C75,'Policy Characteristics'!$C:$C,0))</f>
        <v>Supporting data</v>
      </c>
    </row>
    <row r="76" spans="1:21" s="183" customFormat="1" x14ac:dyDescent="0.35">
      <c r="A76" s="351" t="str">
        <f>INDEX('Policy Characteristics'!A:A,MATCH(PolicyLevers!$C76,'Policy Characteristics'!$C:$C,0))</f>
        <v>Transportation</v>
      </c>
      <c r="B76" s="354" t="str">
        <f>INDEX('Policy Characteristics'!B:B,MATCH(PolicyLevers!$C76,'Policy Characteristics'!$C:$C,0))</f>
        <v>Electric Vehicle Subsidy</v>
      </c>
      <c r="C76" s="183" t="s">
        <v>413</v>
      </c>
      <c r="D76" s="185" t="s">
        <v>388</v>
      </c>
      <c r="E76" s="185" t="s">
        <v>307</v>
      </c>
      <c r="F76" s="185" t="s">
        <v>389</v>
      </c>
      <c r="G76" s="185" t="s">
        <v>307</v>
      </c>
      <c r="H76" s="184">
        <v>189</v>
      </c>
      <c r="I76" s="357" t="s">
        <v>310</v>
      </c>
      <c r="J76" s="183" t="str">
        <f>INDEX('Policy Characteristics'!D:D,MATCH(PolicyLevers!$C76,'Policy Characteristics'!$C:$C,0))</f>
        <v>EV Subsidy</v>
      </c>
      <c r="K76" s="182" t="str">
        <f>INDEX('Policy Characteristics'!E:E,MATCH(PolicyLevers!$C76,'Policy Characteristics'!$C:$C,0))</f>
        <v>trans EV subsidy</v>
      </c>
      <c r="L76" s="195">
        <f>INDEX('Policy Characteristics'!F:F,MATCH(PolicyLevers!$C76,'Policy Characteristics'!$C:$C,0))</f>
        <v>0</v>
      </c>
      <c r="M76" s="195">
        <f>INDEX('Policy Characteristics'!G:G,MATCH(PolicyLevers!$C76,'Policy Characteristics'!$C:$C,0))</f>
        <v>0.5</v>
      </c>
      <c r="N76" s="248">
        <f>INDEX('Policy Characteristics'!H:H,MATCH(PolicyLevers!$C76,'Policy Characteristics'!$C:$C,0))</f>
        <v>0.01</v>
      </c>
      <c r="O76" s="245" t="str">
        <f>INDEX('Policy Characteristics'!I:I,MATCH(PolicyLevers!$C76,'Policy Characteristics'!$C:$C,0))</f>
        <v>% of vehicle cost</v>
      </c>
      <c r="P76" s="194"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5" t="str">
        <f>INDEX('Policy Characteristics'!K:K,MATCH(PolicyLevers!$C76,'Policy Characteristics'!$C:$C,0))</f>
        <v>transportation-sector-main.html#ev-subsidy</v>
      </c>
      <c r="R76" s="245" t="str">
        <f>INDEX('Policy Characteristics'!L:L,MATCH(PolicyLevers!$C76,'Policy Characteristics'!$C:$C,0))</f>
        <v>ev-subsidy.html</v>
      </c>
      <c r="S76" s="196" t="str">
        <f>INDEX('Policy Characteristics'!M:M,MATCH(PolicyLevers!$C76,'Policy Characteristics'!$C:$C,0))</f>
        <v>https://www.fueleconomy.gov/feg/taxevb.shtml plus Chevrolet and Tesla websites</v>
      </c>
      <c r="T76" s="192">
        <f>INDEX('Policy Characteristics'!N:N,MATCH(PolicyLevers!$C76,'Policy Characteristics'!$C:$C,0))</f>
        <v>0</v>
      </c>
      <c r="U76" s="183" t="str">
        <f>INDEX('Policy Characteristics'!O:O,MATCH(PolicyLevers!$C76,'Policy Characteristics'!$C:$C,0))</f>
        <v>BESP -- CA, CO, Delaware, LA, MA, Oklahoma, Rhode Island all have state specific subsidies</v>
      </c>
    </row>
    <row r="77" spans="1:21" x14ac:dyDescent="0.35">
      <c r="A77" s="351" t="str">
        <f>INDEX('Policy Characteristics'!A:A,MATCH(PolicyLevers!$C77,'Policy Characteristics'!$C:$C,0))</f>
        <v>Transportation</v>
      </c>
      <c r="B77" s="355" t="str">
        <f>INDEX('Policy Characteristics'!B:B,MATCH(PolicyLevers!$C77,'Policy Characteristics'!$C:$C,0))</f>
        <v>Electric Vehicle Subsidy</v>
      </c>
      <c r="C77" s="190" t="str">
        <f t="shared" ref="C77:C87" si="4">C$76</f>
        <v>Additional EV Subsidy Percentage</v>
      </c>
      <c r="D77" s="183" t="s">
        <v>396</v>
      </c>
      <c r="E77" s="183" t="s">
        <v>307</v>
      </c>
      <c r="F77" s="183" t="s">
        <v>397</v>
      </c>
      <c r="G77" s="183" t="s">
        <v>307</v>
      </c>
      <c r="H77" s="43">
        <v>592</v>
      </c>
      <c r="I77" s="362" t="s">
        <v>332</v>
      </c>
      <c r="J77" s="190" t="str">
        <f>INDEX('Policy Characteristics'!D:D,MATCH(PolicyLevers!$C77,'Policy Characteristics'!$C:$C,0))</f>
        <v>EV Subsidy</v>
      </c>
      <c r="K77" s="200" t="str">
        <f>INDEX('Policy Characteristics'!E:E,MATCH(PolicyLevers!$C77,'Policy Characteristics'!$C:$C,0))</f>
        <v>trans EV subsidy</v>
      </c>
      <c r="L77" s="201">
        <f>INDEX('Policy Characteristics'!F:F,MATCH(PolicyLevers!$C77,'Policy Characteristics'!$C:$C,0))</f>
        <v>0</v>
      </c>
      <c r="M77" s="201">
        <f>INDEX('Policy Characteristics'!G:G,MATCH(PolicyLevers!$C77,'Policy Characteristics'!$C:$C,0))</f>
        <v>0.5</v>
      </c>
      <c r="N77" s="250">
        <f>INDEX('Policy Characteristics'!H:H,MATCH(PolicyLevers!$C77,'Policy Characteristics'!$C:$C,0))</f>
        <v>0.01</v>
      </c>
      <c r="O77" s="250" t="str">
        <f>INDEX('Policy Characteristics'!I:I,MATCH(PolicyLevers!$C77,'Policy Characteristics'!$C:$C,0))</f>
        <v>% of vehicle cost</v>
      </c>
      <c r="P77" s="202"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0" t="str">
        <f>INDEX('Policy Characteristics'!K:K,MATCH(PolicyLevers!$C77,'Policy Characteristics'!$C:$C,0))</f>
        <v>transportation-sector-main.html#ev-subsidy</v>
      </c>
      <c r="R77" s="250" t="str">
        <f>INDEX('Policy Characteristics'!L:L,MATCH(PolicyLevers!$C77,'Policy Characteristics'!$C:$C,0))</f>
        <v>ev-subsidy.html</v>
      </c>
      <c r="S77" s="203" t="str">
        <f>INDEX('Policy Characteristics'!M:M,MATCH(PolicyLevers!$C77,'Policy Characteristics'!$C:$C,0))</f>
        <v>https://www.fueleconomy.gov/feg/taxevb.shtml plus Chevrolet and Tesla websites</v>
      </c>
      <c r="T77" s="182">
        <f>INDEX('Policy Characteristics'!N:N,MATCH(PolicyLevers!$C77,'Policy Characteristics'!$C:$C,0))</f>
        <v>0</v>
      </c>
      <c r="U77" s="182" t="str">
        <f>INDEX('Policy Characteristics'!O:O,MATCH(PolicyLevers!$C77,'Policy Characteristics'!$C:$C,0))</f>
        <v>BESP -- CA, CO, Delaware, LA, MA, Oklahoma, Rhode Island all have state specific subsidies</v>
      </c>
    </row>
    <row r="78" spans="1:21" x14ac:dyDescent="0.35">
      <c r="A78" s="351" t="str">
        <f>INDEX('Policy Characteristics'!A:A,MATCH(PolicyLevers!$C78,'Policy Characteristics'!$C:$C,0))</f>
        <v>Transportation</v>
      </c>
      <c r="B78" s="355" t="str">
        <f>INDEX('Policy Characteristics'!B:B,MATCH(PolicyLevers!$C78,'Policy Characteristics'!$C:$C,0))</f>
        <v>Electric Vehicle Subsidy</v>
      </c>
      <c r="C78" s="190" t="str">
        <f t="shared" si="4"/>
        <v>Additional EV Subsidy Percentage</v>
      </c>
      <c r="D78" s="183" t="s">
        <v>388</v>
      </c>
      <c r="E78" s="183" t="s">
        <v>334</v>
      </c>
      <c r="F78" s="183" t="s">
        <v>389</v>
      </c>
      <c r="G78" s="183" t="s">
        <v>334</v>
      </c>
      <c r="H78" s="43">
        <v>593</v>
      </c>
      <c r="I78" s="362" t="s">
        <v>332</v>
      </c>
      <c r="J78" s="190" t="str">
        <f>INDEX('Policy Characteristics'!D:D,MATCH(PolicyLevers!$C78,'Policy Characteristics'!$C:$C,0))</f>
        <v>EV Subsidy</v>
      </c>
      <c r="K78" s="200" t="str">
        <f>INDEX('Policy Characteristics'!E:E,MATCH(PolicyLevers!$C78,'Policy Characteristics'!$C:$C,0))</f>
        <v>trans EV subsidy</v>
      </c>
      <c r="L78" s="201">
        <f>INDEX('Policy Characteristics'!F:F,MATCH(PolicyLevers!$C78,'Policy Characteristics'!$C:$C,0))</f>
        <v>0</v>
      </c>
      <c r="M78" s="201">
        <f>INDEX('Policy Characteristics'!G:G,MATCH(PolicyLevers!$C78,'Policy Characteristics'!$C:$C,0))</f>
        <v>0.5</v>
      </c>
      <c r="N78" s="250">
        <f>INDEX('Policy Characteristics'!H:H,MATCH(PolicyLevers!$C78,'Policy Characteristics'!$C:$C,0))</f>
        <v>0.01</v>
      </c>
      <c r="O78" s="250" t="str">
        <f>INDEX('Policy Characteristics'!I:I,MATCH(PolicyLevers!$C78,'Policy Characteristics'!$C:$C,0))</f>
        <v>% of vehicle cost</v>
      </c>
      <c r="P78" s="202"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0" t="str">
        <f>INDEX('Policy Characteristics'!K:K,MATCH(PolicyLevers!$C78,'Policy Characteristics'!$C:$C,0))</f>
        <v>transportation-sector-main.html#ev-subsidy</v>
      </c>
      <c r="R78" s="250" t="str">
        <f>INDEX('Policy Characteristics'!L:L,MATCH(PolicyLevers!$C78,'Policy Characteristics'!$C:$C,0))</f>
        <v>ev-subsidy.html</v>
      </c>
      <c r="S78" s="203" t="str">
        <f>INDEX('Policy Characteristics'!M:M,MATCH(PolicyLevers!$C78,'Policy Characteristics'!$C:$C,0))</f>
        <v>https://www.fueleconomy.gov/feg/taxevb.shtml plus Chevrolet and Tesla websites</v>
      </c>
      <c r="T78" s="182">
        <f>INDEX('Policy Characteristics'!N:N,MATCH(PolicyLevers!$C78,'Policy Characteristics'!$C:$C,0))</f>
        <v>0</v>
      </c>
      <c r="U78" s="182" t="str">
        <f>INDEX('Policy Characteristics'!O:O,MATCH(PolicyLevers!$C78,'Policy Characteristics'!$C:$C,0))</f>
        <v>BESP -- CA, CO, Delaware, LA, MA, Oklahoma, Rhode Island all have state specific subsidies</v>
      </c>
    </row>
    <row r="79" spans="1:21" x14ac:dyDescent="0.35">
      <c r="A79" s="351" t="str">
        <f>INDEX('Policy Characteristics'!A:A,MATCH(PolicyLevers!$C79,'Policy Characteristics'!$C:$C,0))</f>
        <v>Transportation</v>
      </c>
      <c r="B79" s="355" t="str">
        <f>INDEX('Policy Characteristics'!B:B,MATCH(PolicyLevers!$C79,'Policy Characteristics'!$C:$C,0))</f>
        <v>Electric Vehicle Subsidy</v>
      </c>
      <c r="C79" s="190" t="str">
        <f t="shared" si="4"/>
        <v>Additional EV Subsidy Percentage</v>
      </c>
      <c r="D79" s="183" t="s">
        <v>396</v>
      </c>
      <c r="E79" s="183" t="s">
        <v>334</v>
      </c>
      <c r="F79" s="183" t="s">
        <v>397</v>
      </c>
      <c r="G79" s="183" t="s">
        <v>334</v>
      </c>
      <c r="H79" s="43">
        <v>594</v>
      </c>
      <c r="I79" s="362" t="s">
        <v>332</v>
      </c>
      <c r="J79" s="190" t="str">
        <f>INDEX('Policy Characteristics'!D:D,MATCH(PolicyLevers!$C79,'Policy Characteristics'!$C:$C,0))</f>
        <v>EV Subsidy</v>
      </c>
      <c r="K79" s="200" t="str">
        <f>INDEX('Policy Characteristics'!E:E,MATCH(PolicyLevers!$C79,'Policy Characteristics'!$C:$C,0))</f>
        <v>trans EV subsidy</v>
      </c>
      <c r="L79" s="201">
        <f>INDEX('Policy Characteristics'!F:F,MATCH(PolicyLevers!$C79,'Policy Characteristics'!$C:$C,0))</f>
        <v>0</v>
      </c>
      <c r="M79" s="201">
        <f>INDEX('Policy Characteristics'!G:G,MATCH(PolicyLevers!$C79,'Policy Characteristics'!$C:$C,0))</f>
        <v>0.5</v>
      </c>
      <c r="N79" s="250">
        <f>INDEX('Policy Characteristics'!H:H,MATCH(PolicyLevers!$C79,'Policy Characteristics'!$C:$C,0))</f>
        <v>0.01</v>
      </c>
      <c r="O79" s="250" t="str">
        <f>INDEX('Policy Characteristics'!I:I,MATCH(PolicyLevers!$C79,'Policy Characteristics'!$C:$C,0))</f>
        <v>% of vehicle cost</v>
      </c>
      <c r="P79" s="202"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0" t="str">
        <f>INDEX('Policy Characteristics'!K:K,MATCH(PolicyLevers!$C79,'Policy Characteristics'!$C:$C,0))</f>
        <v>transportation-sector-main.html#ev-subsidy</v>
      </c>
      <c r="R79" s="250" t="str">
        <f>INDEX('Policy Characteristics'!L:L,MATCH(PolicyLevers!$C79,'Policy Characteristics'!$C:$C,0))</f>
        <v>ev-subsidy.html</v>
      </c>
      <c r="S79" s="203" t="str">
        <f>INDEX('Policy Characteristics'!M:M,MATCH(PolicyLevers!$C79,'Policy Characteristics'!$C:$C,0))</f>
        <v>https://www.fueleconomy.gov/feg/taxevb.shtml plus Chevrolet and Tesla websites</v>
      </c>
      <c r="T79" s="182">
        <f>INDEX('Policy Characteristics'!N:N,MATCH(PolicyLevers!$C79,'Policy Characteristics'!$C:$C,0))</f>
        <v>0</v>
      </c>
      <c r="U79" s="182" t="str">
        <f>INDEX('Policy Characteristics'!O:O,MATCH(PolicyLevers!$C79,'Policy Characteristics'!$C:$C,0))</f>
        <v>BESP -- CA, CO, Delaware, LA, MA, Oklahoma, Rhode Island all have state specific subsidies</v>
      </c>
    </row>
    <row r="80" spans="1:21" x14ac:dyDescent="0.35">
      <c r="A80" s="351" t="str">
        <f>INDEX('Policy Characteristics'!A:A,MATCH(PolicyLevers!$C80,'Policy Characteristics'!$C:$C,0))</f>
        <v>Transportation</v>
      </c>
      <c r="B80" s="355" t="str">
        <f>INDEX('Policy Characteristics'!B:B,MATCH(PolicyLevers!$C80,'Policy Characteristics'!$C:$C,0))</f>
        <v>Electric Vehicle Subsidy</v>
      </c>
      <c r="C80" s="190" t="str">
        <f t="shared" si="4"/>
        <v>Additional EV Subsidy Percentage</v>
      </c>
      <c r="D80" s="183" t="s">
        <v>388</v>
      </c>
      <c r="E80" s="183" t="s">
        <v>343</v>
      </c>
      <c r="F80" s="183" t="s">
        <v>389</v>
      </c>
      <c r="G80" s="183" t="s">
        <v>402</v>
      </c>
      <c r="H80" s="43">
        <v>595</v>
      </c>
      <c r="I80" s="362" t="s">
        <v>332</v>
      </c>
      <c r="J80" s="190" t="str">
        <f>INDEX('Policy Characteristics'!D:D,MATCH(PolicyLevers!$C80,'Policy Characteristics'!$C:$C,0))</f>
        <v>EV Subsidy</v>
      </c>
      <c r="K80" s="200" t="str">
        <f>INDEX('Policy Characteristics'!E:E,MATCH(PolicyLevers!$C80,'Policy Characteristics'!$C:$C,0))</f>
        <v>trans EV subsidy</v>
      </c>
      <c r="L80" s="201">
        <f>INDEX('Policy Characteristics'!F:F,MATCH(PolicyLevers!$C80,'Policy Characteristics'!$C:$C,0))</f>
        <v>0</v>
      </c>
      <c r="M80" s="201">
        <f>INDEX('Policy Characteristics'!G:G,MATCH(PolicyLevers!$C80,'Policy Characteristics'!$C:$C,0))</f>
        <v>0.5</v>
      </c>
      <c r="N80" s="250">
        <f>INDEX('Policy Characteristics'!H:H,MATCH(PolicyLevers!$C80,'Policy Characteristics'!$C:$C,0))</f>
        <v>0.01</v>
      </c>
      <c r="O80" s="250" t="str">
        <f>INDEX('Policy Characteristics'!I:I,MATCH(PolicyLevers!$C80,'Policy Characteristics'!$C:$C,0))</f>
        <v>% of vehicle cost</v>
      </c>
      <c r="P80" s="202"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0" t="str">
        <f>INDEX('Policy Characteristics'!K:K,MATCH(PolicyLevers!$C80,'Policy Characteristics'!$C:$C,0))</f>
        <v>transportation-sector-main.html#ev-subsidy</v>
      </c>
      <c r="R80" s="250" t="str">
        <f>INDEX('Policy Characteristics'!L:L,MATCH(PolicyLevers!$C80,'Policy Characteristics'!$C:$C,0))</f>
        <v>ev-subsidy.html</v>
      </c>
      <c r="S80" s="203" t="str">
        <f>INDEX('Policy Characteristics'!M:M,MATCH(PolicyLevers!$C80,'Policy Characteristics'!$C:$C,0))</f>
        <v>https://www.fueleconomy.gov/feg/taxevb.shtml plus Chevrolet and Tesla websites</v>
      </c>
      <c r="T80" s="182">
        <f>INDEX('Policy Characteristics'!N:N,MATCH(PolicyLevers!$C80,'Policy Characteristics'!$C:$C,0))</f>
        <v>0</v>
      </c>
      <c r="U80" s="182" t="str">
        <f>INDEX('Policy Characteristics'!O:O,MATCH(PolicyLevers!$C80,'Policy Characteristics'!$C:$C,0))</f>
        <v>BESP -- CA, CO, Delaware, LA, MA, Oklahoma, Rhode Island all have state specific subsidies</v>
      </c>
    </row>
    <row r="81" spans="1:21" x14ac:dyDescent="0.35">
      <c r="A81" s="351" t="str">
        <f>INDEX('Policy Characteristics'!A:A,MATCH(PolicyLevers!$C81,'Policy Characteristics'!$C:$C,0))</f>
        <v>Transportation</v>
      </c>
      <c r="B81" s="355" t="str">
        <f>INDEX('Policy Characteristics'!B:B,MATCH(PolicyLevers!$C81,'Policy Characteristics'!$C:$C,0))</f>
        <v>Electric Vehicle Subsidy</v>
      </c>
      <c r="C81" s="190" t="str">
        <f t="shared" si="4"/>
        <v>Additional EV Subsidy Percentage</v>
      </c>
      <c r="D81" s="183" t="s">
        <v>396</v>
      </c>
      <c r="E81" s="183" t="s">
        <v>343</v>
      </c>
      <c r="F81" s="183" t="s">
        <v>397</v>
      </c>
      <c r="G81" s="183" t="s">
        <v>402</v>
      </c>
      <c r="H81" s="43">
        <v>596</v>
      </c>
      <c r="I81" s="362" t="s">
        <v>332</v>
      </c>
      <c r="J81" s="190" t="str">
        <f>INDEX('Policy Characteristics'!D:D,MATCH(PolicyLevers!$C81,'Policy Characteristics'!$C:$C,0))</f>
        <v>EV Subsidy</v>
      </c>
      <c r="K81" s="200" t="str">
        <f>INDEX('Policy Characteristics'!E:E,MATCH(PolicyLevers!$C81,'Policy Characteristics'!$C:$C,0))</f>
        <v>trans EV subsidy</v>
      </c>
      <c r="L81" s="201">
        <f>INDEX('Policy Characteristics'!F:F,MATCH(PolicyLevers!$C81,'Policy Characteristics'!$C:$C,0))</f>
        <v>0</v>
      </c>
      <c r="M81" s="201">
        <f>INDEX('Policy Characteristics'!G:G,MATCH(PolicyLevers!$C81,'Policy Characteristics'!$C:$C,0))</f>
        <v>0.5</v>
      </c>
      <c r="N81" s="250">
        <f>INDEX('Policy Characteristics'!H:H,MATCH(PolicyLevers!$C81,'Policy Characteristics'!$C:$C,0))</f>
        <v>0.01</v>
      </c>
      <c r="O81" s="250" t="str">
        <f>INDEX('Policy Characteristics'!I:I,MATCH(PolicyLevers!$C81,'Policy Characteristics'!$C:$C,0))</f>
        <v>% of vehicle cost</v>
      </c>
      <c r="P81" s="202"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0" t="str">
        <f>INDEX('Policy Characteristics'!K:K,MATCH(PolicyLevers!$C81,'Policy Characteristics'!$C:$C,0))</f>
        <v>transportation-sector-main.html#ev-subsidy</v>
      </c>
      <c r="R81" s="250" t="str">
        <f>INDEX('Policy Characteristics'!L:L,MATCH(PolicyLevers!$C81,'Policy Characteristics'!$C:$C,0))</f>
        <v>ev-subsidy.html</v>
      </c>
      <c r="S81" s="203" t="str">
        <f>INDEX('Policy Characteristics'!M:M,MATCH(PolicyLevers!$C81,'Policy Characteristics'!$C:$C,0))</f>
        <v>https://www.fueleconomy.gov/feg/taxevb.shtml plus Chevrolet and Tesla websites</v>
      </c>
      <c r="T81" s="182">
        <f>INDEX('Policy Characteristics'!N:N,MATCH(PolicyLevers!$C81,'Policy Characteristics'!$C:$C,0))</f>
        <v>0</v>
      </c>
      <c r="U81" s="182" t="str">
        <f>INDEX('Policy Characteristics'!O:O,MATCH(PolicyLevers!$C81,'Policy Characteristics'!$C:$C,0))</f>
        <v>BESP -- CA, CO, Delaware, LA, MA, Oklahoma, Rhode Island all have state specific subsidies</v>
      </c>
    </row>
    <row r="82" spans="1:21" x14ac:dyDescent="0.35">
      <c r="A82" s="351" t="str">
        <f>INDEX('Policy Characteristics'!A:A,MATCH(PolicyLevers!$C82,'Policy Characteristics'!$C:$C,0))</f>
        <v>Transportation</v>
      </c>
      <c r="B82" s="355" t="str">
        <f>INDEX('Policy Characteristics'!B:B,MATCH(PolicyLevers!$C82,'Policy Characteristics'!$C:$C,0))</f>
        <v>Electric Vehicle Subsidy</v>
      </c>
      <c r="C82" s="190" t="str">
        <f t="shared" si="4"/>
        <v>Additional EV Subsidy Percentage</v>
      </c>
      <c r="D82" s="183" t="s">
        <v>388</v>
      </c>
      <c r="E82" s="183" t="s">
        <v>346</v>
      </c>
      <c r="F82" s="183" t="s">
        <v>389</v>
      </c>
      <c r="G82" s="183" t="s">
        <v>405</v>
      </c>
      <c r="H82" s="43">
        <v>597</v>
      </c>
      <c r="I82" s="362" t="s">
        <v>332</v>
      </c>
      <c r="J82" s="190" t="str">
        <f>INDEX('Policy Characteristics'!D:D,MATCH(PolicyLevers!$C82,'Policy Characteristics'!$C:$C,0))</f>
        <v>EV Subsidy</v>
      </c>
      <c r="K82" s="200" t="str">
        <f>INDEX('Policy Characteristics'!E:E,MATCH(PolicyLevers!$C82,'Policy Characteristics'!$C:$C,0))</f>
        <v>trans EV subsidy</v>
      </c>
      <c r="L82" s="201">
        <f>INDEX('Policy Characteristics'!F:F,MATCH(PolicyLevers!$C82,'Policy Characteristics'!$C:$C,0))</f>
        <v>0</v>
      </c>
      <c r="M82" s="201">
        <f>INDEX('Policy Characteristics'!G:G,MATCH(PolicyLevers!$C82,'Policy Characteristics'!$C:$C,0))</f>
        <v>0.5</v>
      </c>
      <c r="N82" s="250">
        <f>INDEX('Policy Characteristics'!H:H,MATCH(PolicyLevers!$C82,'Policy Characteristics'!$C:$C,0))</f>
        <v>0.01</v>
      </c>
      <c r="O82" s="250" t="str">
        <f>INDEX('Policy Characteristics'!I:I,MATCH(PolicyLevers!$C82,'Policy Characteristics'!$C:$C,0))</f>
        <v>% of vehicle cost</v>
      </c>
      <c r="P82" s="202"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0" t="str">
        <f>INDEX('Policy Characteristics'!K:K,MATCH(PolicyLevers!$C82,'Policy Characteristics'!$C:$C,0))</f>
        <v>transportation-sector-main.html#ev-subsidy</v>
      </c>
      <c r="R82" s="250" t="str">
        <f>INDEX('Policy Characteristics'!L:L,MATCH(PolicyLevers!$C82,'Policy Characteristics'!$C:$C,0))</f>
        <v>ev-subsidy.html</v>
      </c>
      <c r="S82" s="203" t="str">
        <f>INDEX('Policy Characteristics'!M:M,MATCH(PolicyLevers!$C82,'Policy Characteristics'!$C:$C,0))</f>
        <v>https://www.fueleconomy.gov/feg/taxevb.shtml plus Chevrolet and Tesla websites</v>
      </c>
      <c r="T82" s="182">
        <f>INDEX('Policy Characteristics'!N:N,MATCH(PolicyLevers!$C82,'Policy Characteristics'!$C:$C,0))</f>
        <v>0</v>
      </c>
      <c r="U82" s="182" t="str">
        <f>INDEX('Policy Characteristics'!O:O,MATCH(PolicyLevers!$C82,'Policy Characteristics'!$C:$C,0))</f>
        <v>BESP -- CA, CO, Delaware, LA, MA, Oklahoma, Rhode Island all have state specific subsidies</v>
      </c>
    </row>
    <row r="83" spans="1:21" x14ac:dyDescent="0.35">
      <c r="A83" s="351" t="str">
        <f>INDEX('Policy Characteristics'!A:A,MATCH(PolicyLevers!$C83,'Policy Characteristics'!$C:$C,0))</f>
        <v>Transportation</v>
      </c>
      <c r="B83" s="355" t="str">
        <f>INDEX('Policy Characteristics'!B:B,MATCH(PolicyLevers!$C83,'Policy Characteristics'!$C:$C,0))</f>
        <v>Electric Vehicle Subsidy</v>
      </c>
      <c r="C83" s="190" t="str">
        <f t="shared" si="4"/>
        <v>Additional EV Subsidy Percentage</v>
      </c>
      <c r="D83" s="183" t="s">
        <v>396</v>
      </c>
      <c r="E83" s="183" t="s">
        <v>346</v>
      </c>
      <c r="F83" s="183" t="s">
        <v>397</v>
      </c>
      <c r="G83" s="183" t="s">
        <v>405</v>
      </c>
      <c r="H83" s="43">
        <v>598</v>
      </c>
      <c r="I83" s="362" t="s">
        <v>332</v>
      </c>
      <c r="J83" s="190" t="str">
        <f>INDEX('Policy Characteristics'!D:D,MATCH(PolicyLevers!$C83,'Policy Characteristics'!$C:$C,0))</f>
        <v>EV Subsidy</v>
      </c>
      <c r="K83" s="200" t="str">
        <f>INDEX('Policy Characteristics'!E:E,MATCH(PolicyLevers!$C83,'Policy Characteristics'!$C:$C,0))</f>
        <v>trans EV subsidy</v>
      </c>
      <c r="L83" s="201">
        <f>INDEX('Policy Characteristics'!F:F,MATCH(PolicyLevers!$C83,'Policy Characteristics'!$C:$C,0))</f>
        <v>0</v>
      </c>
      <c r="M83" s="201">
        <f>INDEX('Policy Characteristics'!G:G,MATCH(PolicyLevers!$C83,'Policy Characteristics'!$C:$C,0))</f>
        <v>0.5</v>
      </c>
      <c r="N83" s="250">
        <f>INDEX('Policy Characteristics'!H:H,MATCH(PolicyLevers!$C83,'Policy Characteristics'!$C:$C,0))</f>
        <v>0.01</v>
      </c>
      <c r="O83" s="250" t="str">
        <f>INDEX('Policy Characteristics'!I:I,MATCH(PolicyLevers!$C83,'Policy Characteristics'!$C:$C,0))</f>
        <v>% of vehicle cost</v>
      </c>
      <c r="P83" s="202"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0" t="str">
        <f>INDEX('Policy Characteristics'!K:K,MATCH(PolicyLevers!$C83,'Policy Characteristics'!$C:$C,0))</f>
        <v>transportation-sector-main.html#ev-subsidy</v>
      </c>
      <c r="R83" s="250" t="str">
        <f>INDEX('Policy Characteristics'!L:L,MATCH(PolicyLevers!$C83,'Policy Characteristics'!$C:$C,0))</f>
        <v>ev-subsidy.html</v>
      </c>
      <c r="S83" s="203" t="str">
        <f>INDEX('Policy Characteristics'!M:M,MATCH(PolicyLevers!$C83,'Policy Characteristics'!$C:$C,0))</f>
        <v>https://www.fueleconomy.gov/feg/taxevb.shtml plus Chevrolet and Tesla websites</v>
      </c>
      <c r="T83" s="182">
        <f>INDEX('Policy Characteristics'!N:N,MATCH(PolicyLevers!$C83,'Policy Characteristics'!$C:$C,0))</f>
        <v>0</v>
      </c>
      <c r="U83" s="182" t="str">
        <f>INDEX('Policy Characteristics'!O:O,MATCH(PolicyLevers!$C83,'Policy Characteristics'!$C:$C,0))</f>
        <v>BESP -- CA, CO, Delaware, LA, MA, Oklahoma, Rhode Island all have state specific subsidies</v>
      </c>
    </row>
    <row r="84" spans="1:21" x14ac:dyDescent="0.35">
      <c r="A84" s="351" t="str">
        <f>INDEX('Policy Characteristics'!A:A,MATCH(PolicyLevers!$C84,'Policy Characteristics'!$C:$C,0))</f>
        <v>Transportation</v>
      </c>
      <c r="B84" s="355" t="str">
        <f>INDEX('Policy Characteristics'!B:B,MATCH(PolicyLevers!$C84,'Policy Characteristics'!$C:$C,0))</f>
        <v>Electric Vehicle Subsidy</v>
      </c>
      <c r="C84" s="190" t="str">
        <f t="shared" si="4"/>
        <v>Additional EV Subsidy Percentage</v>
      </c>
      <c r="D84" s="183" t="s">
        <v>388</v>
      </c>
      <c r="E84" s="183" t="s">
        <v>354</v>
      </c>
      <c r="F84" s="183" t="s">
        <v>389</v>
      </c>
      <c r="G84" s="183" t="s">
        <v>406</v>
      </c>
      <c r="H84" s="43">
        <v>599</v>
      </c>
      <c r="I84" s="362" t="s">
        <v>332</v>
      </c>
      <c r="J84" s="190" t="str">
        <f>INDEX('Policy Characteristics'!D:D,MATCH(PolicyLevers!$C84,'Policy Characteristics'!$C:$C,0))</f>
        <v>EV Subsidy</v>
      </c>
      <c r="K84" s="200" t="str">
        <f>INDEX('Policy Characteristics'!E:E,MATCH(PolicyLevers!$C84,'Policy Characteristics'!$C:$C,0))</f>
        <v>trans EV subsidy</v>
      </c>
      <c r="L84" s="201">
        <f>INDEX('Policy Characteristics'!F:F,MATCH(PolicyLevers!$C84,'Policy Characteristics'!$C:$C,0))</f>
        <v>0</v>
      </c>
      <c r="M84" s="201">
        <f>INDEX('Policy Characteristics'!G:G,MATCH(PolicyLevers!$C84,'Policy Characteristics'!$C:$C,0))</f>
        <v>0.5</v>
      </c>
      <c r="N84" s="250">
        <f>INDEX('Policy Characteristics'!H:H,MATCH(PolicyLevers!$C84,'Policy Characteristics'!$C:$C,0))</f>
        <v>0.01</v>
      </c>
      <c r="O84" s="250" t="str">
        <f>INDEX('Policy Characteristics'!I:I,MATCH(PolicyLevers!$C84,'Policy Characteristics'!$C:$C,0))</f>
        <v>% of vehicle cost</v>
      </c>
      <c r="P84" s="202"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0" t="str">
        <f>INDEX('Policy Characteristics'!K:K,MATCH(PolicyLevers!$C84,'Policy Characteristics'!$C:$C,0))</f>
        <v>transportation-sector-main.html#ev-subsidy</v>
      </c>
      <c r="R84" s="250" t="str">
        <f>INDEX('Policy Characteristics'!L:L,MATCH(PolicyLevers!$C84,'Policy Characteristics'!$C:$C,0))</f>
        <v>ev-subsidy.html</v>
      </c>
      <c r="S84" s="203" t="str">
        <f>INDEX('Policy Characteristics'!M:M,MATCH(PolicyLevers!$C84,'Policy Characteristics'!$C:$C,0))</f>
        <v>https://www.fueleconomy.gov/feg/taxevb.shtml plus Chevrolet and Tesla websites</v>
      </c>
      <c r="T84" s="182">
        <f>INDEX('Policy Characteristics'!N:N,MATCH(PolicyLevers!$C84,'Policy Characteristics'!$C:$C,0))</f>
        <v>0</v>
      </c>
      <c r="U84" s="182" t="str">
        <f>INDEX('Policy Characteristics'!O:O,MATCH(PolicyLevers!$C84,'Policy Characteristics'!$C:$C,0))</f>
        <v>BESP -- CA, CO, Delaware, LA, MA, Oklahoma, Rhode Island all have state specific subsidies</v>
      </c>
    </row>
    <row r="85" spans="1:21" x14ac:dyDescent="0.35">
      <c r="A85" s="351" t="str">
        <f>INDEX('Policy Characteristics'!A:A,MATCH(PolicyLevers!$C85,'Policy Characteristics'!$C:$C,0))</f>
        <v>Transportation</v>
      </c>
      <c r="B85" s="355" t="str">
        <f>INDEX('Policy Characteristics'!B:B,MATCH(PolicyLevers!$C85,'Policy Characteristics'!$C:$C,0))</f>
        <v>Electric Vehicle Subsidy</v>
      </c>
      <c r="C85" s="190" t="str">
        <f t="shared" si="4"/>
        <v>Additional EV Subsidy Percentage</v>
      </c>
      <c r="D85" s="183" t="s">
        <v>396</v>
      </c>
      <c r="E85" s="183" t="s">
        <v>354</v>
      </c>
      <c r="F85" s="183" t="s">
        <v>397</v>
      </c>
      <c r="G85" s="183" t="s">
        <v>406</v>
      </c>
      <c r="H85" s="43">
        <v>600</v>
      </c>
      <c r="I85" s="362" t="s">
        <v>332</v>
      </c>
      <c r="J85" s="190" t="str">
        <f>INDEX('Policy Characteristics'!D:D,MATCH(PolicyLevers!$C85,'Policy Characteristics'!$C:$C,0))</f>
        <v>EV Subsidy</v>
      </c>
      <c r="K85" s="200" t="str">
        <f>INDEX('Policy Characteristics'!E:E,MATCH(PolicyLevers!$C85,'Policy Characteristics'!$C:$C,0))</f>
        <v>trans EV subsidy</v>
      </c>
      <c r="L85" s="201">
        <f>INDEX('Policy Characteristics'!F:F,MATCH(PolicyLevers!$C85,'Policy Characteristics'!$C:$C,0))</f>
        <v>0</v>
      </c>
      <c r="M85" s="201">
        <f>INDEX('Policy Characteristics'!G:G,MATCH(PolicyLevers!$C85,'Policy Characteristics'!$C:$C,0))</f>
        <v>0.5</v>
      </c>
      <c r="N85" s="250">
        <f>INDEX('Policy Characteristics'!H:H,MATCH(PolicyLevers!$C85,'Policy Characteristics'!$C:$C,0))</f>
        <v>0.01</v>
      </c>
      <c r="O85" s="250" t="str">
        <f>INDEX('Policy Characteristics'!I:I,MATCH(PolicyLevers!$C85,'Policy Characteristics'!$C:$C,0))</f>
        <v>% of vehicle cost</v>
      </c>
      <c r="P85" s="202"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0" t="str">
        <f>INDEX('Policy Characteristics'!K:K,MATCH(PolicyLevers!$C85,'Policy Characteristics'!$C:$C,0))</f>
        <v>transportation-sector-main.html#ev-subsidy</v>
      </c>
      <c r="R85" s="250" t="str">
        <f>INDEX('Policy Characteristics'!L:L,MATCH(PolicyLevers!$C85,'Policy Characteristics'!$C:$C,0))</f>
        <v>ev-subsidy.html</v>
      </c>
      <c r="S85" s="203" t="str">
        <f>INDEX('Policy Characteristics'!M:M,MATCH(PolicyLevers!$C85,'Policy Characteristics'!$C:$C,0))</f>
        <v>https://www.fueleconomy.gov/feg/taxevb.shtml plus Chevrolet and Tesla websites</v>
      </c>
      <c r="T85" s="182">
        <f>INDEX('Policy Characteristics'!N:N,MATCH(PolicyLevers!$C85,'Policy Characteristics'!$C:$C,0))</f>
        <v>0</v>
      </c>
      <c r="U85" s="182" t="str">
        <f>INDEX('Policy Characteristics'!O:O,MATCH(PolicyLevers!$C85,'Policy Characteristics'!$C:$C,0))</f>
        <v>BESP -- CA, CO, Delaware, LA, MA, Oklahoma, Rhode Island all have state specific subsidies</v>
      </c>
    </row>
    <row r="86" spans="1:21" x14ac:dyDescent="0.35">
      <c r="A86" s="351" t="str">
        <f>INDEX('Policy Characteristics'!A:A,MATCH(PolicyLevers!$C86,'Policy Characteristics'!$C:$C,0))</f>
        <v>Transportation</v>
      </c>
      <c r="B86" s="355" t="str">
        <f>INDEX('Policy Characteristics'!B:B,MATCH(PolicyLevers!$C86,'Policy Characteristics'!$C:$C,0))</f>
        <v>Electric Vehicle Subsidy</v>
      </c>
      <c r="C86" s="190" t="str">
        <f t="shared" si="4"/>
        <v>Additional EV Subsidy Percentage</v>
      </c>
      <c r="D86" s="183" t="s">
        <v>388</v>
      </c>
      <c r="E86" s="183" t="s">
        <v>362</v>
      </c>
      <c r="F86" s="183" t="s">
        <v>389</v>
      </c>
      <c r="G86" s="183" t="s">
        <v>410</v>
      </c>
      <c r="H86" s="43">
        <v>601</v>
      </c>
      <c r="I86" s="362" t="s">
        <v>332</v>
      </c>
      <c r="J86" s="190" t="str">
        <f>INDEX('Policy Characteristics'!D:D,MATCH(PolicyLevers!$C86,'Policy Characteristics'!$C:$C,0))</f>
        <v>EV Subsidy</v>
      </c>
      <c r="K86" s="200" t="str">
        <f>INDEX('Policy Characteristics'!E:E,MATCH(PolicyLevers!$C86,'Policy Characteristics'!$C:$C,0))</f>
        <v>trans EV subsidy</v>
      </c>
      <c r="L86" s="201">
        <f>INDEX('Policy Characteristics'!F:F,MATCH(PolicyLevers!$C86,'Policy Characteristics'!$C:$C,0))</f>
        <v>0</v>
      </c>
      <c r="M86" s="201">
        <f>INDEX('Policy Characteristics'!G:G,MATCH(PolicyLevers!$C86,'Policy Characteristics'!$C:$C,0))</f>
        <v>0.5</v>
      </c>
      <c r="N86" s="250">
        <f>INDEX('Policy Characteristics'!H:H,MATCH(PolicyLevers!$C86,'Policy Characteristics'!$C:$C,0))</f>
        <v>0.01</v>
      </c>
      <c r="O86" s="250" t="str">
        <f>INDEX('Policy Characteristics'!I:I,MATCH(PolicyLevers!$C86,'Policy Characteristics'!$C:$C,0))</f>
        <v>% of vehicle cost</v>
      </c>
      <c r="P86" s="202"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0" t="str">
        <f>INDEX('Policy Characteristics'!K:K,MATCH(PolicyLevers!$C86,'Policy Characteristics'!$C:$C,0))</f>
        <v>transportation-sector-main.html#ev-subsidy</v>
      </c>
      <c r="R86" s="250" t="str">
        <f>INDEX('Policy Characteristics'!L:L,MATCH(PolicyLevers!$C86,'Policy Characteristics'!$C:$C,0))</f>
        <v>ev-subsidy.html</v>
      </c>
      <c r="S86" s="203" t="str">
        <f>INDEX('Policy Characteristics'!M:M,MATCH(PolicyLevers!$C86,'Policy Characteristics'!$C:$C,0))</f>
        <v>https://www.fueleconomy.gov/feg/taxevb.shtml plus Chevrolet and Tesla websites</v>
      </c>
      <c r="T86" s="182">
        <f>INDEX('Policy Characteristics'!N:N,MATCH(PolicyLevers!$C86,'Policy Characteristics'!$C:$C,0))</f>
        <v>0</v>
      </c>
      <c r="U86" s="182" t="str">
        <f>INDEX('Policy Characteristics'!O:O,MATCH(PolicyLevers!$C86,'Policy Characteristics'!$C:$C,0))</f>
        <v>BESP -- CA, CO, Delaware, LA, MA, Oklahoma, Rhode Island all have state specific subsidies</v>
      </c>
    </row>
    <row r="87" spans="1:21" x14ac:dyDescent="0.35">
      <c r="A87" s="351" t="str">
        <f>INDEX('Policy Characteristics'!A:A,MATCH(PolicyLevers!$C87,'Policy Characteristics'!$C:$C,0))</f>
        <v>Transportation</v>
      </c>
      <c r="B87" s="355" t="str">
        <f>INDEX('Policy Characteristics'!B:B,MATCH(PolicyLevers!$C87,'Policy Characteristics'!$C:$C,0))</f>
        <v>Electric Vehicle Subsidy</v>
      </c>
      <c r="C87" s="190" t="str">
        <f t="shared" si="4"/>
        <v>Additional EV Subsidy Percentage</v>
      </c>
      <c r="D87" s="183" t="s">
        <v>396</v>
      </c>
      <c r="E87" s="183" t="s">
        <v>362</v>
      </c>
      <c r="F87" s="183" t="s">
        <v>397</v>
      </c>
      <c r="G87" s="183" t="s">
        <v>410</v>
      </c>
      <c r="H87" s="43">
        <v>602</v>
      </c>
      <c r="I87" s="362" t="s">
        <v>332</v>
      </c>
      <c r="J87" s="190" t="str">
        <f>INDEX('Policy Characteristics'!D:D,MATCH(PolicyLevers!$C87,'Policy Characteristics'!$C:$C,0))</f>
        <v>EV Subsidy</v>
      </c>
      <c r="K87" s="200" t="str">
        <f>INDEX('Policy Characteristics'!E:E,MATCH(PolicyLevers!$C87,'Policy Characteristics'!$C:$C,0))</f>
        <v>trans EV subsidy</v>
      </c>
      <c r="L87" s="201">
        <f>INDEX('Policy Characteristics'!F:F,MATCH(PolicyLevers!$C87,'Policy Characteristics'!$C:$C,0))</f>
        <v>0</v>
      </c>
      <c r="M87" s="201">
        <f>INDEX('Policy Characteristics'!G:G,MATCH(PolicyLevers!$C87,'Policy Characteristics'!$C:$C,0))</f>
        <v>0.5</v>
      </c>
      <c r="N87" s="250">
        <f>INDEX('Policy Characteristics'!H:H,MATCH(PolicyLevers!$C87,'Policy Characteristics'!$C:$C,0))</f>
        <v>0.01</v>
      </c>
      <c r="O87" s="250" t="str">
        <f>INDEX('Policy Characteristics'!I:I,MATCH(PolicyLevers!$C87,'Policy Characteristics'!$C:$C,0))</f>
        <v>% of vehicle cost</v>
      </c>
      <c r="P87" s="202"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0" t="str">
        <f>INDEX('Policy Characteristics'!K:K,MATCH(PolicyLevers!$C87,'Policy Characteristics'!$C:$C,0))</f>
        <v>transportation-sector-main.html#ev-subsidy</v>
      </c>
      <c r="R87" s="250" t="str">
        <f>INDEX('Policy Characteristics'!L:L,MATCH(PolicyLevers!$C87,'Policy Characteristics'!$C:$C,0))</f>
        <v>ev-subsidy.html</v>
      </c>
      <c r="S87" s="203" t="str">
        <f>INDEX('Policy Characteristics'!M:M,MATCH(PolicyLevers!$C87,'Policy Characteristics'!$C:$C,0))</f>
        <v>https://www.fueleconomy.gov/feg/taxevb.shtml plus Chevrolet and Tesla websites</v>
      </c>
      <c r="T87" s="182">
        <f>INDEX('Policy Characteristics'!N:N,MATCH(PolicyLevers!$C87,'Policy Characteristics'!$C:$C,0))</f>
        <v>0</v>
      </c>
      <c r="U87" s="182" t="str">
        <f>INDEX('Policy Characteristics'!O:O,MATCH(PolicyLevers!$C87,'Policy Characteristics'!$C:$C,0))</f>
        <v>BESP -- CA, CO, Delaware, LA, MA, Oklahoma, Rhode Island all have state specific subsidies</v>
      </c>
    </row>
    <row r="88" spans="1:21" x14ac:dyDescent="0.35">
      <c r="A88" s="351" t="str">
        <f>INDEX('Policy Characteristics'!A:A,MATCH(PolicyLevers!$C88,'Policy Characteristics'!$C:$C,0))</f>
        <v>Transportation</v>
      </c>
      <c r="B88" s="356" t="str">
        <f>INDEX('Policy Characteristics'!B:B,MATCH(PolicyLevers!$C88,'Policy Characteristics'!$C:$C,0))</f>
        <v>Feebate</v>
      </c>
      <c r="C88" s="182" t="s">
        <v>421</v>
      </c>
      <c r="D88" s="185"/>
      <c r="E88" s="185"/>
      <c r="F88" s="185"/>
      <c r="G88" s="185"/>
      <c r="H88" s="43">
        <v>1</v>
      </c>
      <c r="I88" s="357" t="s">
        <v>310</v>
      </c>
      <c r="J88" s="43" t="str">
        <f>INDEX('Policy Characteristics'!D:D,MATCH(PolicyLevers!$C88,'Policy Characteristics'!$C:$C,0))</f>
        <v>Feebate</v>
      </c>
      <c r="K88" s="182" t="str">
        <f>INDEX('Policy Characteristics'!E:E,MATCH(PolicyLevers!$C88,'Policy Characteristics'!$C:$C,0))</f>
        <v>trans LDVs feebate</v>
      </c>
      <c r="L88" s="204">
        <f>INDEX('Policy Characteristics'!F:F,MATCH(PolicyLevers!$C88,'Policy Characteristics'!$C:$C,0))</f>
        <v>0</v>
      </c>
      <c r="M88" s="204">
        <f>INDEX('Policy Characteristics'!G:G,MATCH(PolicyLevers!$C88,'Policy Characteristics'!$C:$C,0))</f>
        <v>1</v>
      </c>
      <c r="N88" s="205">
        <f>INDEX('Policy Characteristics'!H:H,MATCH(PolicyLevers!$C88,'Policy Characteristics'!$C:$C,0))</f>
        <v>0.02</v>
      </c>
      <c r="O88" s="185" t="str">
        <f>INDEX('Policy Characteristics'!I:I,MATCH(PolicyLevers!$C88,'Policy Characteristics'!$C:$C,0))</f>
        <v>% of global best practice rate</v>
      </c>
      <c r="P88" s="187"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5" t="str">
        <f>INDEX('Policy Characteristics'!K:K,MATCH(PolicyLevers!$C88,'Policy Characteristics'!$C:$C,0))</f>
        <v>transportation-sector-main.html#feebate</v>
      </c>
      <c r="R88" s="192" t="str">
        <f>INDEX('Policy Characteristics'!L:L,MATCH(PolicyLevers!$C88,'Policy Characteristics'!$C:$C,0))</f>
        <v>feebate.html</v>
      </c>
      <c r="S88" s="206"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5" t="str">
        <f>INDEX('Policy Characteristics'!N:N,MATCH(PolicyLevers!$C88,'Policy Characteristics'!$C:$C,0))</f>
        <v>John German and Dan Meszler, 2010, "Best Practices for Feebate Program Design and Implementation", ICCT, http://www.theicct.org/sites/default/files/publications/ICCT_feebates_may2010.pdf, Table 2</v>
      </c>
      <c r="U88" s="182">
        <f>INDEX('Policy Characteristics'!O:O,MATCH(PolicyLevers!$C88,'Policy Characteristics'!$C:$C,0))</f>
        <v>0</v>
      </c>
    </row>
    <row r="89" spans="1:21" ht="75" customHeight="1" x14ac:dyDescent="0.35">
      <c r="A89" s="351" t="str">
        <f>INDEX('Policy Characteristics'!A:A,MATCH(PolicyLevers!$C89,'Policy Characteristics'!$C:$C,0))</f>
        <v>Transportation</v>
      </c>
      <c r="B89" s="356" t="str">
        <f>INDEX('Policy Characteristics'!B:B,MATCH(PolicyLevers!$C89,'Policy Characteristics'!$C:$C,0))</f>
        <v>Fuel Economy Standard</v>
      </c>
      <c r="C89" s="182" t="s">
        <v>430</v>
      </c>
      <c r="D89" s="185" t="s">
        <v>388</v>
      </c>
      <c r="E89" s="185" t="s">
        <v>307</v>
      </c>
      <c r="F89" s="185" t="s">
        <v>389</v>
      </c>
      <c r="G89" s="185" t="s">
        <v>307</v>
      </c>
      <c r="H89" s="43">
        <v>362</v>
      </c>
      <c r="I89" s="362" t="s">
        <v>310</v>
      </c>
      <c r="J89" s="43" t="str">
        <f>INDEX('Policy Characteristics'!D:D,MATCH(PolicyLevers!$C89,'Policy Characteristics'!$C:$C,0))</f>
        <v>Vehicle Fuel Economy Standards</v>
      </c>
      <c r="K89" s="182" t="str">
        <f>INDEX('Policy Characteristics'!E:E,MATCH(PolicyLevers!$C89,'Policy Characteristics'!$C:$C,0))</f>
        <v>trans fuel economy standards</v>
      </c>
      <c r="L89" s="204">
        <f>INDEX('Policy Characteristics'!F:F,MATCH(PolicyLevers!$C89,'Policy Characteristics'!$C:$C,0))</f>
        <v>0</v>
      </c>
      <c r="M89" s="204">
        <f>INDEX('Policy Characteristics'!G:G,MATCH(PolicyLevers!$C89,'Policy Characteristics'!$C:$C,0))</f>
        <v>1</v>
      </c>
      <c r="N89" s="251">
        <f>INDEX('Policy Characteristics'!H:H,MATCH(PolicyLevers!$C89,'Policy Characteristics'!$C:$C,0))</f>
        <v>0.01</v>
      </c>
      <c r="O89" s="185" t="str">
        <f>INDEX('Policy Characteristics'!I:I,MATCH(PolicyLevers!$C89,'Policy Characteristics'!$C:$C,0))</f>
        <v>% increase in miles/gal</v>
      </c>
      <c r="P89" s="187"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5" t="str">
        <f>INDEX('Policy Characteristics'!K:K,MATCH(PolicyLevers!$C89,'Policy Characteristics'!$C:$C,0))</f>
        <v>transportation-sector-main.html#fuel-econ-std</v>
      </c>
      <c r="R89" s="192" t="str">
        <f>INDEX('Policy Characteristics'!L:L,MATCH(PolicyLevers!$C89,'Policy Characteristics'!$C:$C,0))</f>
        <v>fuel-economy-standard.html</v>
      </c>
      <c r="S89" s="207"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5" t="str">
        <f>INDEX('Policy Characteristics'!N:N,MATCH(PolicyLevers!$C89,'Policy Characteristics'!$C:$C,0))</f>
        <v>National Research Council, 2013, "Transitions to Alternative Vehicles and Fuels", https://www.nap.edu/catalog/18264/transitions-to-alternative-vehicles-and-fuels, Table 2.9, Fuel economy test mpg.</v>
      </c>
      <c r="U89" s="182">
        <f>INDEX('Policy Characteristics'!O:O,MATCH(PolicyLevers!$C89,'Policy Characteristics'!$C:$C,0))</f>
        <v>0</v>
      </c>
    </row>
    <row r="90" spans="1:21" ht="90" customHeight="1" x14ac:dyDescent="0.35">
      <c r="A90" s="351" t="str">
        <f>INDEX('Policy Characteristics'!A:A,MATCH(PolicyLevers!$C90,'Policy Characteristics'!$C:$C,0))</f>
        <v>Transportation</v>
      </c>
      <c r="B90" s="355" t="str">
        <f>INDEX('Policy Characteristics'!B:B,MATCH(PolicyLevers!$C90,'Policy Characteristics'!$C:$C,0))</f>
        <v>Fuel Economy Standard</v>
      </c>
      <c r="C90" s="190" t="str">
        <f t="shared" ref="C90:C100" si="5">C$89</f>
        <v>Percentage Additional Improvement of Fuel Economy Std</v>
      </c>
      <c r="D90" s="185" t="s">
        <v>396</v>
      </c>
      <c r="E90" s="185" t="s">
        <v>307</v>
      </c>
      <c r="F90" s="185" t="s">
        <v>397</v>
      </c>
      <c r="G90" s="185" t="s">
        <v>307</v>
      </c>
      <c r="H90" s="43">
        <v>363</v>
      </c>
      <c r="I90" s="362" t="s">
        <v>310</v>
      </c>
      <c r="J90" s="208" t="str">
        <f>INDEX('Policy Characteristics'!D:D,MATCH(PolicyLevers!$C90,'Policy Characteristics'!$C:$C,0))</f>
        <v>Vehicle Fuel Economy Standards</v>
      </c>
      <c r="K90" s="208" t="str">
        <f>INDEX('Policy Characteristics'!E:E,MATCH(PolicyLevers!$C90,'Policy Characteristics'!$C:$C,0))</f>
        <v>trans fuel economy standards</v>
      </c>
      <c r="L90" s="191">
        <f>INDEX('Policy Characteristics'!F:F,MATCH(PolicyLevers!$C90,'Policy Characteristics'!$C:$C,0))</f>
        <v>0</v>
      </c>
      <c r="M90" s="191">
        <f>INDEX('Policy Characteristics'!G:G,MATCH(PolicyLevers!$C90,'Policy Characteristics'!$C:$C,0))</f>
        <v>1</v>
      </c>
      <c r="N90" s="252">
        <f>INDEX('Policy Characteristics'!H:H,MATCH(PolicyLevers!$C90,'Policy Characteristics'!$C:$C,0))</f>
        <v>0.01</v>
      </c>
      <c r="O90" s="190" t="str">
        <f>INDEX('Policy Characteristics'!I:I,MATCH(PolicyLevers!$C90,'Policy Characteristics'!$C:$C,0))</f>
        <v>% increase in miles/gal</v>
      </c>
      <c r="P90" s="187"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0" t="str">
        <f>INDEX('Policy Characteristics'!K:K,MATCH(PolicyLevers!$C90,'Policy Characteristics'!$C:$C,0))</f>
        <v>transportation-sector-main.html#fuel-econ-std</v>
      </c>
      <c r="R90" s="190" t="str">
        <f>INDEX('Policy Characteristics'!L:L,MATCH(PolicyLevers!$C90,'Policy Characteristics'!$C:$C,0))</f>
        <v>fuel-economy-standard.html</v>
      </c>
      <c r="S90" s="209"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0" t="str">
        <f>INDEX('Policy Characteristics'!N:N,MATCH(PolicyLevers!$C90,'Policy Characteristics'!$C:$C,0))</f>
        <v>National Research Council, 2013, "Transitions to Alternative Vehicles and Fuels", https://www.nap.edu/catalog/18264/transitions-to-alternative-vehicles-and-fuels, Table 2.9, Fuel economy test mpg.</v>
      </c>
      <c r="U90" s="182">
        <f>INDEX('Policy Characteristics'!O:O,MATCH(PolicyLevers!$C90,'Policy Characteristics'!$C:$C,0))</f>
        <v>0</v>
      </c>
    </row>
    <row r="91" spans="1:21" ht="107.25" customHeight="1" x14ac:dyDescent="0.35">
      <c r="A91" s="351" t="str">
        <f>INDEX('Policy Characteristics'!A:A,MATCH(PolicyLevers!$C91,'Policy Characteristics'!$C:$C,0))</f>
        <v>Transportation</v>
      </c>
      <c r="B91" s="355" t="str">
        <f>INDEX('Policy Characteristics'!B:B,MATCH(PolicyLevers!$C91,'Policy Characteristics'!$C:$C,0))</f>
        <v>Fuel Economy Standard</v>
      </c>
      <c r="C91" s="190" t="str">
        <f t="shared" si="5"/>
        <v>Percentage Additional Improvement of Fuel Economy Std</v>
      </c>
      <c r="D91" s="185" t="s">
        <v>388</v>
      </c>
      <c r="E91" s="185" t="s">
        <v>334</v>
      </c>
      <c r="F91" s="185" t="s">
        <v>389</v>
      </c>
      <c r="G91" s="185" t="s">
        <v>334</v>
      </c>
      <c r="H91" s="43">
        <v>364</v>
      </c>
      <c r="I91" s="362" t="s">
        <v>310</v>
      </c>
      <c r="J91" s="208" t="str">
        <f>INDEX('Policy Characteristics'!D:D,MATCH(PolicyLevers!$C91,'Policy Characteristics'!$C:$C,0))</f>
        <v>Vehicle Fuel Economy Standards</v>
      </c>
      <c r="K91" s="208" t="str">
        <f>INDEX('Policy Characteristics'!E:E,MATCH(PolicyLevers!$C91,'Policy Characteristics'!$C:$C,0))</f>
        <v>trans fuel economy standards</v>
      </c>
      <c r="L91" s="191">
        <f>INDEX('Policy Characteristics'!F:F,MATCH(PolicyLevers!$C91,'Policy Characteristics'!$C:$C,0))</f>
        <v>0</v>
      </c>
      <c r="M91" s="195">
        <f>INDEX('Policy Characteristics'!G:G,MATCH(PolicyLevers!$C91,'Policy Characteristics'!$C:$C,0))</f>
        <v>1</v>
      </c>
      <c r="N91" s="252">
        <f>INDEX('Policy Characteristics'!H:H,MATCH(PolicyLevers!$C91,'Policy Characteristics'!$C:$C,0))</f>
        <v>0.01</v>
      </c>
      <c r="O91" s="190" t="str">
        <f>INDEX('Policy Characteristics'!I:I,MATCH(PolicyLevers!$C91,'Policy Characteristics'!$C:$C,0))</f>
        <v>% increase in miles/gal</v>
      </c>
      <c r="P91" s="187"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0" t="str">
        <f>INDEX('Policy Characteristics'!K:K,MATCH(PolicyLevers!$C91,'Policy Characteristics'!$C:$C,0))</f>
        <v>transportation-sector-main.html#fuel-econ-std</v>
      </c>
      <c r="R91" s="190" t="str">
        <f>INDEX('Policy Characteristics'!L:L,MATCH(PolicyLevers!$C91,'Policy Characteristics'!$C:$C,0))</f>
        <v>fuel-economy-standard.html</v>
      </c>
      <c r="S91" s="207"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5" t="str">
        <f>INDEX('Policy Characteristics'!N:N,MATCH(PolicyLevers!$C91,'Policy Characteristics'!$C:$C,0))</f>
        <v>National Research Council, 2013, "Transitions to Alternative Vehicles and Fuels", https://www.nap.edu/catalog/18264/transitions-to-alternative-vehicles-and-fuels, Table 2.9, Fuel economy test mpg.</v>
      </c>
      <c r="U91" s="182">
        <f>INDEX('Policy Characteristics'!O:O,MATCH(PolicyLevers!$C91,'Policy Characteristics'!$C:$C,0))</f>
        <v>0</v>
      </c>
    </row>
    <row r="92" spans="1:21" ht="105" customHeight="1" x14ac:dyDescent="0.35">
      <c r="A92" s="351" t="str">
        <f>INDEX('Policy Characteristics'!A:A,MATCH(PolicyLevers!$C92,'Policy Characteristics'!$C:$C,0))</f>
        <v>Transportation</v>
      </c>
      <c r="B92" s="355" t="str">
        <f>INDEX('Policy Characteristics'!B:B,MATCH(PolicyLevers!$C92,'Policy Characteristics'!$C:$C,0))</f>
        <v>Fuel Economy Standard</v>
      </c>
      <c r="C92" s="190" t="str">
        <f t="shared" si="5"/>
        <v>Percentage Additional Improvement of Fuel Economy Std</v>
      </c>
      <c r="D92" s="185" t="s">
        <v>396</v>
      </c>
      <c r="E92" s="185" t="s">
        <v>334</v>
      </c>
      <c r="F92" s="185" t="s">
        <v>397</v>
      </c>
      <c r="G92" s="185" t="s">
        <v>334</v>
      </c>
      <c r="H92" s="43">
        <v>365</v>
      </c>
      <c r="I92" s="362" t="s">
        <v>310</v>
      </c>
      <c r="J92" s="208" t="str">
        <f>INDEX('Policy Characteristics'!D:D,MATCH(PolicyLevers!$C92,'Policy Characteristics'!$C:$C,0))</f>
        <v>Vehicle Fuel Economy Standards</v>
      </c>
      <c r="K92" s="208" t="str">
        <f>INDEX('Policy Characteristics'!E:E,MATCH(PolicyLevers!$C92,'Policy Characteristics'!$C:$C,0))</f>
        <v>trans fuel economy standards</v>
      </c>
      <c r="L92" s="191">
        <f>INDEX('Policy Characteristics'!F:F,MATCH(PolicyLevers!$C92,'Policy Characteristics'!$C:$C,0))</f>
        <v>0</v>
      </c>
      <c r="M92" s="191">
        <f>INDEX('Policy Characteristics'!G:G,MATCH(PolicyLevers!$C92,'Policy Characteristics'!$C:$C,0))</f>
        <v>1</v>
      </c>
      <c r="N92" s="252">
        <f>INDEX('Policy Characteristics'!H:H,MATCH(PolicyLevers!$C92,'Policy Characteristics'!$C:$C,0))</f>
        <v>0.01</v>
      </c>
      <c r="O92" s="190" t="str">
        <f>INDEX('Policy Characteristics'!I:I,MATCH(PolicyLevers!$C92,'Policy Characteristics'!$C:$C,0))</f>
        <v>% increase in miles/gal</v>
      </c>
      <c r="P92" s="187"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0" t="str">
        <f>INDEX('Policy Characteristics'!K:K,MATCH(PolicyLevers!$C92,'Policy Characteristics'!$C:$C,0))</f>
        <v>transportation-sector-main.html#fuel-econ-std</v>
      </c>
      <c r="R92" s="190" t="str">
        <f>INDEX('Policy Characteristics'!L:L,MATCH(PolicyLevers!$C92,'Policy Characteristics'!$C:$C,0))</f>
        <v>fuel-economy-standard.html</v>
      </c>
      <c r="S92" s="211"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0" t="str">
        <f>INDEX('Policy Characteristics'!N:N,MATCH(PolicyLevers!$C92,'Policy Characteristics'!$C:$C,0))</f>
        <v>National Research Council, 2013, "Transitions to Alternative Vehicles and Fuels", https://www.nap.edu/catalog/18264/transitions-to-alternative-vehicles-and-fuels, Table 2.9, Fuel economy test mpg.</v>
      </c>
      <c r="U92" s="182">
        <f>INDEX('Policy Characteristics'!O:O,MATCH(PolicyLevers!$C92,'Policy Characteristics'!$C:$C,0))</f>
        <v>0</v>
      </c>
    </row>
    <row r="93" spans="1:21" x14ac:dyDescent="0.35">
      <c r="A93" s="351" t="str">
        <f>INDEX('Policy Characteristics'!A:A,MATCH(PolicyLevers!$C93,'Policy Characteristics'!$C:$C,0))</f>
        <v>Transportation</v>
      </c>
      <c r="B93" s="355" t="str">
        <f>INDEX('Policy Characteristics'!B:B,MATCH(PolicyLevers!$C93,'Policy Characteristics'!$C:$C,0))</f>
        <v>Fuel Economy Standard</v>
      </c>
      <c r="C93" s="190" t="str">
        <f t="shared" si="5"/>
        <v>Percentage Additional Improvement of Fuel Economy Std</v>
      </c>
      <c r="D93" s="185" t="s">
        <v>388</v>
      </c>
      <c r="E93" s="185" t="s">
        <v>343</v>
      </c>
      <c r="F93" s="185" t="s">
        <v>389</v>
      </c>
      <c r="G93" s="185" t="s">
        <v>402</v>
      </c>
      <c r="H93" s="43">
        <v>366</v>
      </c>
      <c r="I93" s="362" t="s">
        <v>310</v>
      </c>
      <c r="J93" s="208" t="str">
        <f>INDEX('Policy Characteristics'!D:D,MATCH(PolicyLevers!$C93,'Policy Characteristics'!$C:$C,0))</f>
        <v>Vehicle Fuel Economy Standards</v>
      </c>
      <c r="K93" s="208" t="str">
        <f>INDEX('Policy Characteristics'!E:E,MATCH(PolicyLevers!$C93,'Policy Characteristics'!$C:$C,0))</f>
        <v>trans fuel economy standards</v>
      </c>
      <c r="L93" s="191">
        <f>INDEX('Policy Characteristics'!F:F,MATCH(PolicyLevers!$C93,'Policy Characteristics'!$C:$C,0))</f>
        <v>0</v>
      </c>
      <c r="M93" s="195">
        <f>INDEX('Policy Characteristics'!G:G,MATCH(PolicyLevers!$C93,'Policy Characteristics'!$C:$C,0))</f>
        <v>1</v>
      </c>
      <c r="N93" s="252">
        <f>INDEX('Policy Characteristics'!H:H,MATCH(PolicyLevers!$C93,'Policy Characteristics'!$C:$C,0))</f>
        <v>0.01</v>
      </c>
      <c r="O93" s="190" t="str">
        <f>INDEX('Policy Characteristics'!I:I,MATCH(PolicyLevers!$C93,'Policy Characteristics'!$C:$C,0))</f>
        <v>% increase in miles/gal</v>
      </c>
      <c r="P93" s="202"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0" t="str">
        <f>INDEX('Policy Characteristics'!K:K,MATCH(PolicyLevers!$C93,'Policy Characteristics'!$C:$C,0))</f>
        <v>transportation-sector-main.html#fuel-econ-std</v>
      </c>
      <c r="R93" s="190" t="str">
        <f>INDEX('Policy Characteristics'!L:L,MATCH(PolicyLevers!$C93,'Policy Characteristics'!$C:$C,0))</f>
        <v>fuel-economy-standard.html</v>
      </c>
      <c r="S93" s="206"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5" t="str">
        <f>INDEX('Policy Characteristics'!N:N,MATCH(PolicyLevers!$C93,'Policy Characteristics'!$C:$C,0))</f>
        <v>National Research Council, 2013, "Transitions to Alternative Vehicles and Fuels", https://www.nap.edu/catalog/18264/transitions-to-alternative-vehicles-and-fuels, Table 2.9, Fuel economy test mpg.</v>
      </c>
      <c r="U93" s="182">
        <f>INDEX('Policy Characteristics'!O:O,MATCH(PolicyLevers!$C93,'Policy Characteristics'!$C:$C,0))</f>
        <v>0</v>
      </c>
    </row>
    <row r="94" spans="1:21" x14ac:dyDescent="0.35">
      <c r="A94" s="351" t="str">
        <f>INDEX('Policy Characteristics'!A:A,MATCH(PolicyLevers!$C94,'Policy Characteristics'!$C:$C,0))</f>
        <v>Transportation</v>
      </c>
      <c r="B94" s="355" t="str">
        <f>INDEX('Policy Characteristics'!B:B,MATCH(PolicyLevers!$C94,'Policy Characteristics'!$C:$C,0))</f>
        <v>Fuel Economy Standard</v>
      </c>
      <c r="C94" s="190" t="str">
        <f t="shared" si="5"/>
        <v>Percentage Additional Improvement of Fuel Economy Std</v>
      </c>
      <c r="D94" s="185" t="s">
        <v>396</v>
      </c>
      <c r="E94" s="185" t="s">
        <v>343</v>
      </c>
      <c r="F94" s="185" t="s">
        <v>397</v>
      </c>
      <c r="G94" s="185" t="s">
        <v>402</v>
      </c>
      <c r="H94" s="43">
        <v>367</v>
      </c>
      <c r="I94" s="362" t="s">
        <v>310</v>
      </c>
      <c r="J94" s="208" t="str">
        <f>INDEX('Policy Characteristics'!D:D,MATCH(PolicyLevers!$C94,'Policy Characteristics'!$C:$C,0))</f>
        <v>Vehicle Fuel Economy Standards</v>
      </c>
      <c r="K94" s="208" t="str">
        <f>INDEX('Policy Characteristics'!E:E,MATCH(PolicyLevers!$C94,'Policy Characteristics'!$C:$C,0))</f>
        <v>trans fuel economy standards</v>
      </c>
      <c r="L94" s="191">
        <f>INDEX('Policy Characteristics'!F:F,MATCH(PolicyLevers!$C94,'Policy Characteristics'!$C:$C,0))</f>
        <v>0</v>
      </c>
      <c r="M94" s="191">
        <f>INDEX('Policy Characteristics'!G:G,MATCH(PolicyLevers!$C94,'Policy Characteristics'!$C:$C,0))</f>
        <v>1</v>
      </c>
      <c r="N94" s="252">
        <f>INDEX('Policy Characteristics'!H:H,MATCH(PolicyLevers!$C94,'Policy Characteristics'!$C:$C,0))</f>
        <v>0.01</v>
      </c>
      <c r="O94" s="190" t="str">
        <f>INDEX('Policy Characteristics'!I:I,MATCH(PolicyLevers!$C94,'Policy Characteristics'!$C:$C,0))</f>
        <v>% increase in miles/gal</v>
      </c>
      <c r="P94" s="187"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0" t="str">
        <f>INDEX('Policy Characteristics'!K:K,MATCH(PolicyLevers!$C94,'Policy Characteristics'!$C:$C,0))</f>
        <v>transportation-sector-main.html#fuel-econ-std</v>
      </c>
      <c r="R94" s="190" t="str">
        <f>INDEX('Policy Characteristics'!L:L,MATCH(PolicyLevers!$C94,'Policy Characteristics'!$C:$C,0))</f>
        <v>fuel-economy-standard.html</v>
      </c>
      <c r="S94" s="206"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1" t="str">
        <f>INDEX('Policy Characteristics'!N:N,MATCH(PolicyLevers!$C94,'Policy Characteristics'!$C:$C,0))</f>
        <v>National Research Council, 2013, "Transitions to Alternative Vehicles and Fuels", https://www.nap.edu/catalog/18264/transitions-to-alternative-vehicles-and-fuels, Table 2.9, Fuel economy test mpg.</v>
      </c>
      <c r="U94" s="182">
        <f>INDEX('Policy Characteristics'!O:O,MATCH(PolicyLevers!$C94,'Policy Characteristics'!$C:$C,0))</f>
        <v>0</v>
      </c>
    </row>
    <row r="95" spans="1:21" x14ac:dyDescent="0.35">
      <c r="A95" s="351" t="str">
        <f>INDEX('Policy Characteristics'!A:A,MATCH(PolicyLevers!$C95,'Policy Characteristics'!$C:$C,0))</f>
        <v>Transportation</v>
      </c>
      <c r="B95" s="355" t="str">
        <f>INDEX('Policy Characteristics'!B:B,MATCH(PolicyLevers!$C95,'Policy Characteristics'!$C:$C,0))</f>
        <v>Fuel Economy Standard</v>
      </c>
      <c r="C95" s="190" t="str">
        <f t="shared" si="5"/>
        <v>Percentage Additional Improvement of Fuel Economy Std</v>
      </c>
      <c r="D95" s="185" t="s">
        <v>388</v>
      </c>
      <c r="E95" s="185" t="s">
        <v>346</v>
      </c>
      <c r="F95" s="185" t="s">
        <v>389</v>
      </c>
      <c r="G95" s="185" t="s">
        <v>405</v>
      </c>
      <c r="H95" s="43">
        <v>368</v>
      </c>
      <c r="I95" s="362" t="s">
        <v>310</v>
      </c>
      <c r="J95" s="208" t="str">
        <f>INDEX('Policy Characteristics'!D:D,MATCH(PolicyLevers!$C95,'Policy Characteristics'!$C:$C,0))</f>
        <v>Vehicle Fuel Economy Standards</v>
      </c>
      <c r="K95" s="208" t="str">
        <f>INDEX('Policy Characteristics'!E:E,MATCH(PolicyLevers!$C95,'Policy Characteristics'!$C:$C,0))</f>
        <v>trans fuel economy standards</v>
      </c>
      <c r="L95" s="191">
        <f>INDEX('Policy Characteristics'!F:F,MATCH(PolicyLevers!$C95,'Policy Characteristics'!$C:$C,0))</f>
        <v>0</v>
      </c>
      <c r="M95" s="195">
        <f>INDEX('Policy Characteristics'!G:G,MATCH(PolicyLevers!$C95,'Policy Characteristics'!$C:$C,0))</f>
        <v>1</v>
      </c>
      <c r="N95" s="252">
        <f>INDEX('Policy Characteristics'!H:H,MATCH(PolicyLevers!$C95,'Policy Characteristics'!$C:$C,0))</f>
        <v>0.01</v>
      </c>
      <c r="O95" s="190" t="str">
        <f>INDEX('Policy Characteristics'!I:I,MATCH(PolicyLevers!$C95,'Policy Characteristics'!$C:$C,0))</f>
        <v>% increase in miles/gal</v>
      </c>
      <c r="P95" s="187"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0" t="str">
        <f>INDEX('Policy Characteristics'!K:K,MATCH(PolicyLevers!$C95,'Policy Characteristics'!$C:$C,0))</f>
        <v>transportation-sector-main.html#fuel-econ-std</v>
      </c>
      <c r="R95" s="190" t="str">
        <f>INDEX('Policy Characteristics'!L:L,MATCH(PolicyLevers!$C95,'Policy Characteristics'!$C:$C,0))</f>
        <v>fuel-economy-standard.html</v>
      </c>
      <c r="S95" s="206"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5" t="str">
        <f>INDEX('Policy Characteristics'!N:N,MATCH(PolicyLevers!$C95,'Policy Characteristics'!$C:$C,0))</f>
        <v>National Research Council, 2013, "Transitions to Alternative Vehicles and Fuels", https://www.nap.edu/catalog/18264/transitions-to-alternative-vehicles-and-fuels, Table 2.9, Fuel economy test mpg.</v>
      </c>
      <c r="U95" s="182">
        <f>INDEX('Policy Characteristics'!O:O,MATCH(PolicyLevers!$C95,'Policy Characteristics'!$C:$C,0))</f>
        <v>0</v>
      </c>
    </row>
    <row r="96" spans="1:21" x14ac:dyDescent="0.35">
      <c r="A96" s="351" t="str">
        <f>INDEX('Policy Characteristics'!A:A,MATCH(PolicyLevers!$C96,'Policy Characteristics'!$C:$C,0))</f>
        <v>Transportation</v>
      </c>
      <c r="B96" s="355" t="str">
        <f>INDEX('Policy Characteristics'!B:B,MATCH(PolicyLevers!$C96,'Policy Characteristics'!$C:$C,0))</f>
        <v>Fuel Economy Standard</v>
      </c>
      <c r="C96" s="190" t="str">
        <f t="shared" si="5"/>
        <v>Percentage Additional Improvement of Fuel Economy Std</v>
      </c>
      <c r="D96" s="185" t="s">
        <v>396</v>
      </c>
      <c r="E96" s="185" t="s">
        <v>346</v>
      </c>
      <c r="F96" s="185" t="s">
        <v>397</v>
      </c>
      <c r="G96" s="185" t="s">
        <v>405</v>
      </c>
      <c r="H96" s="43">
        <v>369</v>
      </c>
      <c r="I96" s="362" t="s">
        <v>310</v>
      </c>
      <c r="J96" s="208" t="str">
        <f>INDEX('Policy Characteristics'!D:D,MATCH(PolicyLevers!$C96,'Policy Characteristics'!$C:$C,0))</f>
        <v>Vehicle Fuel Economy Standards</v>
      </c>
      <c r="K96" s="208" t="str">
        <f>INDEX('Policy Characteristics'!E:E,MATCH(PolicyLevers!$C96,'Policy Characteristics'!$C:$C,0))</f>
        <v>trans fuel economy standards</v>
      </c>
      <c r="L96" s="191">
        <f>INDEX('Policy Characteristics'!F:F,MATCH(PolicyLevers!$C96,'Policy Characteristics'!$C:$C,0))</f>
        <v>0</v>
      </c>
      <c r="M96" s="191">
        <f>INDEX('Policy Characteristics'!G:G,MATCH(PolicyLevers!$C96,'Policy Characteristics'!$C:$C,0))</f>
        <v>1</v>
      </c>
      <c r="N96" s="252">
        <f>INDEX('Policy Characteristics'!H:H,MATCH(PolicyLevers!$C96,'Policy Characteristics'!$C:$C,0))</f>
        <v>0.01</v>
      </c>
      <c r="O96" s="190" t="str">
        <f>INDEX('Policy Characteristics'!I:I,MATCH(PolicyLevers!$C96,'Policy Characteristics'!$C:$C,0))</f>
        <v>% increase in miles/gal</v>
      </c>
      <c r="P96" s="187"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0" t="str">
        <f>INDEX('Policy Characteristics'!K:K,MATCH(PolicyLevers!$C96,'Policy Characteristics'!$C:$C,0))</f>
        <v>transportation-sector-main.html#fuel-econ-std</v>
      </c>
      <c r="R96" s="190" t="str">
        <f>INDEX('Policy Characteristics'!L:L,MATCH(PolicyLevers!$C96,'Policy Characteristics'!$C:$C,0))</f>
        <v>fuel-economy-standard.html</v>
      </c>
      <c r="S96" s="206"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1" t="str">
        <f>INDEX('Policy Characteristics'!N:N,MATCH(PolicyLevers!$C96,'Policy Characteristics'!$C:$C,0))</f>
        <v>National Research Council, 2013, "Transitions to Alternative Vehicles and Fuels", https://www.nap.edu/catalog/18264/transitions-to-alternative-vehicles-and-fuels, Table 2.9, Fuel economy test mpg.</v>
      </c>
      <c r="U96" s="182">
        <f>INDEX('Policy Characteristics'!O:O,MATCH(PolicyLevers!$C96,'Policy Characteristics'!$C:$C,0))</f>
        <v>0</v>
      </c>
    </row>
    <row r="97" spans="1:21" x14ac:dyDescent="0.35">
      <c r="A97" s="351" t="str">
        <f>INDEX('Policy Characteristics'!A:A,MATCH(PolicyLevers!$C97,'Policy Characteristics'!$C:$C,0))</f>
        <v>Transportation</v>
      </c>
      <c r="B97" s="355" t="str">
        <f>INDEX('Policy Characteristics'!B:B,MATCH(PolicyLevers!$C97,'Policy Characteristics'!$C:$C,0))</f>
        <v>Fuel Economy Standard</v>
      </c>
      <c r="C97" s="190" t="str">
        <f t="shared" si="5"/>
        <v>Percentage Additional Improvement of Fuel Economy Std</v>
      </c>
      <c r="D97" s="185" t="s">
        <v>388</v>
      </c>
      <c r="E97" s="185" t="s">
        <v>354</v>
      </c>
      <c r="F97" s="185" t="s">
        <v>389</v>
      </c>
      <c r="G97" s="185" t="s">
        <v>406</v>
      </c>
      <c r="H97" s="43">
        <v>370</v>
      </c>
      <c r="I97" s="362" t="s">
        <v>310</v>
      </c>
      <c r="J97" s="208" t="str">
        <f>INDEX('Policy Characteristics'!D:D,MATCH(PolicyLevers!$C97,'Policy Characteristics'!$C:$C,0))</f>
        <v>Vehicle Fuel Economy Standards</v>
      </c>
      <c r="K97" s="208" t="str">
        <f>INDEX('Policy Characteristics'!E:E,MATCH(PolicyLevers!$C97,'Policy Characteristics'!$C:$C,0))</f>
        <v>trans fuel economy standards</v>
      </c>
      <c r="L97" s="191">
        <f>INDEX('Policy Characteristics'!F:F,MATCH(PolicyLevers!$C97,'Policy Characteristics'!$C:$C,0))</f>
        <v>0</v>
      </c>
      <c r="M97" s="195">
        <f>INDEX('Policy Characteristics'!G:G,MATCH(PolicyLevers!$C97,'Policy Characteristics'!$C:$C,0))</f>
        <v>1</v>
      </c>
      <c r="N97" s="252">
        <f>INDEX('Policy Characteristics'!H:H,MATCH(PolicyLevers!$C97,'Policy Characteristics'!$C:$C,0))</f>
        <v>0.01</v>
      </c>
      <c r="O97" s="190" t="str">
        <f>INDEX('Policy Characteristics'!I:I,MATCH(PolicyLevers!$C97,'Policy Characteristics'!$C:$C,0))</f>
        <v>% increase in miles/gal</v>
      </c>
      <c r="P97" s="187"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0" t="str">
        <f>INDEX('Policy Characteristics'!K:K,MATCH(PolicyLevers!$C97,'Policy Characteristics'!$C:$C,0))</f>
        <v>transportation-sector-main.html#fuel-econ-std</v>
      </c>
      <c r="R97" s="190" t="str">
        <f>INDEX('Policy Characteristics'!L:L,MATCH(PolicyLevers!$C97,'Policy Characteristics'!$C:$C,0))</f>
        <v>fuel-economy-standard.html</v>
      </c>
      <c r="S97" s="206"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5" t="str">
        <f>INDEX('Policy Characteristics'!N:N,MATCH(PolicyLevers!$C97,'Policy Characteristics'!$C:$C,0))</f>
        <v>National Research Council, 2013, "Transitions to Alternative Vehicles and Fuels", https://www.nap.edu/catalog/18264/transitions-to-alternative-vehicles-and-fuels, Table 2.9, Fuel economy test mpg.</v>
      </c>
      <c r="U97" s="182">
        <f>INDEX('Policy Characteristics'!O:O,MATCH(PolicyLevers!$C97,'Policy Characteristics'!$C:$C,0))</f>
        <v>0</v>
      </c>
    </row>
    <row r="98" spans="1:21" x14ac:dyDescent="0.35">
      <c r="A98" s="351" t="str">
        <f>INDEX('Policy Characteristics'!A:A,MATCH(PolicyLevers!$C98,'Policy Characteristics'!$C:$C,0))</f>
        <v>Transportation</v>
      </c>
      <c r="B98" s="355" t="str">
        <f>INDEX('Policy Characteristics'!B:B,MATCH(PolicyLevers!$C98,'Policy Characteristics'!$C:$C,0))</f>
        <v>Fuel Economy Standard</v>
      </c>
      <c r="C98" s="190" t="str">
        <f t="shared" si="5"/>
        <v>Percentage Additional Improvement of Fuel Economy Std</v>
      </c>
      <c r="D98" s="185" t="s">
        <v>396</v>
      </c>
      <c r="E98" s="185" t="s">
        <v>354</v>
      </c>
      <c r="F98" s="185" t="s">
        <v>397</v>
      </c>
      <c r="G98" s="185" t="s">
        <v>406</v>
      </c>
      <c r="H98" s="43">
        <v>371</v>
      </c>
      <c r="I98" s="362" t="s">
        <v>310</v>
      </c>
      <c r="J98" s="208" t="str">
        <f>INDEX('Policy Characteristics'!D:D,MATCH(PolicyLevers!$C98,'Policy Characteristics'!$C:$C,0))</f>
        <v>Vehicle Fuel Economy Standards</v>
      </c>
      <c r="K98" s="208" t="str">
        <f>INDEX('Policy Characteristics'!E:E,MATCH(PolicyLevers!$C98,'Policy Characteristics'!$C:$C,0))</f>
        <v>trans fuel economy standards</v>
      </c>
      <c r="L98" s="191">
        <f>INDEX('Policy Characteristics'!F:F,MATCH(PolicyLevers!$C98,'Policy Characteristics'!$C:$C,0))</f>
        <v>0</v>
      </c>
      <c r="M98" s="191">
        <f>INDEX('Policy Characteristics'!G:G,MATCH(PolicyLevers!$C98,'Policy Characteristics'!$C:$C,0))</f>
        <v>1</v>
      </c>
      <c r="N98" s="252">
        <f>INDEX('Policy Characteristics'!H:H,MATCH(PolicyLevers!$C98,'Policy Characteristics'!$C:$C,0))</f>
        <v>0.01</v>
      </c>
      <c r="O98" s="190" t="str">
        <f>INDEX('Policy Characteristics'!I:I,MATCH(PolicyLevers!$C98,'Policy Characteristics'!$C:$C,0))</f>
        <v>% increase in miles/gal</v>
      </c>
      <c r="P98" s="187"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0" t="str">
        <f>INDEX('Policy Characteristics'!K:K,MATCH(PolicyLevers!$C98,'Policy Characteristics'!$C:$C,0))</f>
        <v>transportation-sector-main.html#fuel-econ-std</v>
      </c>
      <c r="R98" s="190" t="str">
        <f>INDEX('Policy Characteristics'!L:L,MATCH(PolicyLevers!$C98,'Policy Characteristics'!$C:$C,0))</f>
        <v>fuel-economy-standard.html</v>
      </c>
      <c r="S98" s="206"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1" t="str">
        <f>INDEX('Policy Characteristics'!N:N,MATCH(PolicyLevers!$C98,'Policy Characteristics'!$C:$C,0))</f>
        <v>National Research Council, 2013, "Transitions to Alternative Vehicles and Fuels", https://www.nap.edu/catalog/18264/transitions-to-alternative-vehicles-and-fuels, Table 2.9, Fuel economy test mpg.</v>
      </c>
      <c r="U98" s="182">
        <f>INDEX('Policy Characteristics'!O:O,MATCH(PolicyLevers!$C98,'Policy Characteristics'!$C:$C,0))</f>
        <v>0</v>
      </c>
    </row>
    <row r="99" spans="1:21" x14ac:dyDescent="0.35">
      <c r="A99" s="351" t="str">
        <f>INDEX('Policy Characteristics'!A:A,MATCH(PolicyLevers!$C99,'Policy Characteristics'!$C:$C,0))</f>
        <v>Transportation</v>
      </c>
      <c r="B99" s="355" t="str">
        <f>INDEX('Policy Characteristics'!B:B,MATCH(PolicyLevers!$C99,'Policy Characteristics'!$C:$C,0))</f>
        <v>Fuel Economy Standard</v>
      </c>
      <c r="C99" s="190" t="str">
        <f t="shared" si="5"/>
        <v>Percentage Additional Improvement of Fuel Economy Std</v>
      </c>
      <c r="D99" s="185" t="s">
        <v>388</v>
      </c>
      <c r="E99" s="185" t="s">
        <v>362</v>
      </c>
      <c r="F99" s="185" t="s">
        <v>389</v>
      </c>
      <c r="G99" s="185" t="s">
        <v>410</v>
      </c>
      <c r="H99" s="43">
        <v>372</v>
      </c>
      <c r="I99" s="362" t="s">
        <v>310</v>
      </c>
      <c r="J99" s="208" t="str">
        <f>INDEX('Policy Characteristics'!D:D,MATCH(PolicyLevers!$C99,'Policy Characteristics'!$C:$C,0))</f>
        <v>Vehicle Fuel Economy Standards</v>
      </c>
      <c r="K99" s="208" t="str">
        <f>INDEX('Policy Characteristics'!E:E,MATCH(PolicyLevers!$C99,'Policy Characteristics'!$C:$C,0))</f>
        <v>trans fuel economy standards</v>
      </c>
      <c r="L99" s="191">
        <f>INDEX('Policy Characteristics'!F:F,MATCH(PolicyLevers!$C99,'Policy Characteristics'!$C:$C,0))</f>
        <v>0</v>
      </c>
      <c r="M99" s="195">
        <f>INDEX('Policy Characteristics'!G:G,MATCH(PolicyLevers!$C99,'Policy Characteristics'!$C:$C,0))</f>
        <v>1</v>
      </c>
      <c r="N99" s="252">
        <f>INDEX('Policy Characteristics'!H:H,MATCH(PolicyLevers!$C99,'Policy Characteristics'!$C:$C,0))</f>
        <v>0.01</v>
      </c>
      <c r="O99" s="190" t="str">
        <f>INDEX('Policy Characteristics'!I:I,MATCH(PolicyLevers!$C99,'Policy Characteristics'!$C:$C,0))</f>
        <v>% increase in miles/gal</v>
      </c>
      <c r="P99" s="187"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0" t="str">
        <f>INDEX('Policy Characteristics'!K:K,MATCH(PolicyLevers!$C99,'Policy Characteristics'!$C:$C,0))</f>
        <v>transportation-sector-main.html#fuel-econ-std</v>
      </c>
      <c r="R99" s="190" t="str">
        <f>INDEX('Policy Characteristics'!L:L,MATCH(PolicyLevers!$C99,'Policy Characteristics'!$C:$C,0))</f>
        <v>fuel-economy-standard.html</v>
      </c>
      <c r="S99" s="206"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5" t="str">
        <f>INDEX('Policy Characteristics'!N:N,MATCH(PolicyLevers!$C99,'Policy Characteristics'!$C:$C,0))</f>
        <v>National Research Council, 2013, "Transitions to Alternative Vehicles and Fuels", https://www.nap.edu/catalog/18264/transitions-to-alternative-vehicles-and-fuels, Table 2.9, Fuel economy test mpg.</v>
      </c>
      <c r="U99" s="182">
        <f>INDEX('Policy Characteristics'!O:O,MATCH(PolicyLevers!$C99,'Policy Characteristics'!$C:$C,0))</f>
        <v>0</v>
      </c>
    </row>
    <row r="100" spans="1:21" x14ac:dyDescent="0.35">
      <c r="A100" s="351" t="str">
        <f>INDEX('Policy Characteristics'!A:A,MATCH(PolicyLevers!$C100,'Policy Characteristics'!$C:$C,0))</f>
        <v>Transportation</v>
      </c>
      <c r="B100" s="355" t="str">
        <f>INDEX('Policy Characteristics'!B:B,MATCH(PolicyLevers!$C100,'Policy Characteristics'!$C:$C,0))</f>
        <v>Fuel Economy Standard</v>
      </c>
      <c r="C100" s="190" t="str">
        <f t="shared" si="5"/>
        <v>Percentage Additional Improvement of Fuel Economy Std</v>
      </c>
      <c r="D100" s="185" t="s">
        <v>396</v>
      </c>
      <c r="E100" s="185" t="s">
        <v>362</v>
      </c>
      <c r="F100" s="185" t="s">
        <v>397</v>
      </c>
      <c r="G100" s="185" t="s">
        <v>410</v>
      </c>
      <c r="H100" s="43">
        <v>373</v>
      </c>
      <c r="I100" s="362" t="s">
        <v>332</v>
      </c>
      <c r="J100" s="208" t="str">
        <f>INDEX('Policy Characteristics'!D:D,MATCH(PolicyLevers!$C100,'Policy Characteristics'!$C:$C,0))</f>
        <v>Vehicle Fuel Economy Standards</v>
      </c>
      <c r="K100" s="208" t="str">
        <f>INDEX('Policy Characteristics'!E:E,MATCH(PolicyLevers!$C100,'Policy Characteristics'!$C:$C,0))</f>
        <v>trans fuel economy standards</v>
      </c>
      <c r="L100" s="198">
        <f>INDEX('Policy Characteristics'!F:F,MATCH(PolicyLevers!$C100,'Policy Characteristics'!$C:$C,0))</f>
        <v>0</v>
      </c>
      <c r="M100" s="186">
        <f>INDEX('Policy Characteristics'!G:G,MATCH(PolicyLevers!$C100,'Policy Characteristics'!$C:$C,0))</f>
        <v>1</v>
      </c>
      <c r="N100" s="198">
        <f>INDEX('Policy Characteristics'!H:H,MATCH(PolicyLevers!$C100,'Policy Characteristics'!$C:$C,0))</f>
        <v>0.01</v>
      </c>
      <c r="O100" s="200" t="str">
        <f>INDEX('Policy Characteristics'!I:I,MATCH(PolicyLevers!$C100,'Policy Characteristics'!$C:$C,0))</f>
        <v>% increase in miles/gal</v>
      </c>
      <c r="P100" s="187"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0" t="str">
        <f>INDEX('Policy Characteristics'!K:K,MATCH(PolicyLevers!$C100,'Policy Characteristics'!$C:$C,0))</f>
        <v>transportation-sector-main.html#fuel-econ-std</v>
      </c>
      <c r="R100" s="200" t="str">
        <f>INDEX('Policy Characteristics'!L:L,MATCH(PolicyLevers!$C100,'Policy Characteristics'!$C:$C,0))</f>
        <v>fuel-economy-standard.html</v>
      </c>
      <c r="S100" s="206"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5" t="str">
        <f>INDEX('Policy Characteristics'!N:N,MATCH(PolicyLevers!$C100,'Policy Characteristics'!$C:$C,0))</f>
        <v>National Research Council, 2013, "Transitions to Alternative Vehicles and Fuels", https://www.nap.edu/catalog/18264/transitions-to-alternative-vehicles-and-fuels, Table 2.9, Fuel economy test mpg.</v>
      </c>
      <c r="U100" s="182">
        <f>INDEX('Policy Characteristics'!O:O,MATCH(PolicyLevers!$C100,'Policy Characteristics'!$C:$C,0))</f>
        <v>0</v>
      </c>
    </row>
    <row r="101" spans="1:21" s="183" customFormat="1" x14ac:dyDescent="0.35">
      <c r="A101" s="351" t="str">
        <f>INDEX('Policy Characteristics'!A:A,MATCH(PolicyLevers!$C101,'Policy Characteristics'!$C:$C,0))</f>
        <v>Transportation</v>
      </c>
      <c r="B101" s="354" t="str">
        <f>INDEX('Policy Characteristics'!B:B,MATCH(PolicyLevers!$C101,'Policy Characteristics'!$C:$C,0))</f>
        <v>Hydrogen Vehicle Sales Standard</v>
      </c>
      <c r="C101" s="183" t="s">
        <v>456</v>
      </c>
      <c r="D101" s="185" t="s">
        <v>388</v>
      </c>
      <c r="E101" s="185" t="s">
        <v>307</v>
      </c>
      <c r="F101" s="185" t="s">
        <v>389</v>
      </c>
      <c r="G101" s="185" t="s">
        <v>307</v>
      </c>
      <c r="H101" s="184">
        <v>460</v>
      </c>
      <c r="I101" s="357" t="s">
        <v>310</v>
      </c>
      <c r="J101" s="183" t="str">
        <f>INDEX('Policy Characteristics'!D:D,MATCH(PolicyLevers!$C101,'Policy Characteristics'!$C:$C,0))</f>
        <v>Hydrogen Veh Sales Standard</v>
      </c>
      <c r="K101" s="182" t="str">
        <f>INDEX('Policy Characteristics'!E:E,MATCH(PolicyLevers!$C101,'Policy Characteristics'!$C:$C,0))</f>
        <v>trans hydrogen vehicle minimum</v>
      </c>
      <c r="L101" s="195">
        <f>INDEX('Policy Characteristics'!F:F,MATCH(PolicyLevers!$C101,'Policy Characteristics'!$C:$C,0))</f>
        <v>0</v>
      </c>
      <c r="M101" s="195">
        <f>INDEX('Policy Characteristics'!G:G,MATCH(PolicyLevers!$C101,'Policy Characteristics'!$C:$C,0))</f>
        <v>1</v>
      </c>
      <c r="N101" s="248">
        <f>INDEX('Policy Characteristics'!H:H,MATCH(PolicyLevers!$C101,'Policy Characteristics'!$C:$C,0))</f>
        <v>0.01</v>
      </c>
      <c r="O101" s="185" t="str">
        <f>INDEX('Policy Characteristics'!I:I,MATCH(PolicyLevers!$C101,'Policy Characteristics'!$C:$C,0))</f>
        <v>% of new vehicles sold</v>
      </c>
      <c r="P101" s="187"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5">
        <f>INDEX('Policy Characteristics'!K:K,MATCH(PolicyLevers!$C101,'Policy Characteristics'!$C:$C,0))</f>
        <v>0</v>
      </c>
      <c r="R101" s="245" t="str">
        <f>INDEX('Policy Characteristics'!L:L,MATCH(PolicyLevers!$C101,'Policy Characteristics'!$C:$C,0))</f>
        <v>hydrogen-vehicle-mandate.html</v>
      </c>
      <c r="S101" s="212" t="str">
        <f>INDEX('Policy Characteristics'!M:M,MATCH(PolicyLevers!$C101,'Policy Characteristics'!$C:$C,0))</f>
        <v>https://wamu.org/story/19/03/18/japan-is-betting-big-on-the-future-of-hydrogen-cars/</v>
      </c>
      <c r="T101" s="192">
        <f>INDEX('Policy Characteristics'!N:N,MATCH(PolicyLevers!$C101,'Policy Characteristics'!$C:$C,0))</f>
        <v>0</v>
      </c>
      <c r="U101" s="183">
        <f>INDEX('Policy Characteristics'!O:O,MATCH(PolicyLevers!$C101,'Policy Characteristics'!$C:$C,0))</f>
        <v>0</v>
      </c>
    </row>
    <row r="102" spans="1:21" x14ac:dyDescent="0.35">
      <c r="A102" s="351" t="str">
        <f>INDEX('Policy Characteristics'!A:A,MATCH(PolicyLevers!$C102,'Policy Characteristics'!$C:$C,0))</f>
        <v>Transportation</v>
      </c>
      <c r="B102" s="355" t="str">
        <f>INDEX('Policy Characteristics'!B:B,MATCH(PolicyLevers!$C102,'Policy Characteristics'!$C:$C,0))</f>
        <v>Hydrogen Vehicle Sales Standard</v>
      </c>
      <c r="C102" s="190" t="str">
        <f t="shared" ref="C102:C112" si="6">C$101</f>
        <v>Minimum Required Hydrogen Vehicle Sales Percentage</v>
      </c>
      <c r="D102" s="185" t="s">
        <v>396</v>
      </c>
      <c r="E102" s="185" t="s">
        <v>307</v>
      </c>
      <c r="F102" s="185" t="s">
        <v>397</v>
      </c>
      <c r="G102" s="185" t="s">
        <v>307</v>
      </c>
      <c r="H102" s="43">
        <v>461</v>
      </c>
      <c r="I102" s="357" t="s">
        <v>310</v>
      </c>
      <c r="J102" s="190" t="str">
        <f>INDEX('Policy Characteristics'!D:D,MATCH(PolicyLevers!$C102,'Policy Characteristics'!$C:$C,0))</f>
        <v>Hydrogen Veh Sales Standard</v>
      </c>
      <c r="K102" s="190" t="str">
        <f>INDEX('Policy Characteristics'!E:E,MATCH(PolicyLevers!$C102,'Policy Characteristics'!$C:$C,0))</f>
        <v>trans hydrogen vehicle minimum</v>
      </c>
      <c r="L102" s="191">
        <f>INDEX('Policy Characteristics'!F:F,MATCH(PolicyLevers!$C102,'Policy Characteristics'!$C:$C,0))</f>
        <v>0</v>
      </c>
      <c r="M102" s="191">
        <f>INDEX('Policy Characteristics'!G:G,MATCH(PolicyLevers!$C102,'Policy Characteristics'!$C:$C,0))</f>
        <v>1</v>
      </c>
      <c r="N102" s="252">
        <f>INDEX('Policy Characteristics'!H:H,MATCH(PolicyLevers!$C102,'Policy Characteristics'!$C:$C,0))</f>
        <v>0.01</v>
      </c>
      <c r="O102" s="190" t="str">
        <f>INDEX('Policy Characteristics'!I:I,MATCH(PolicyLevers!$C102,'Policy Characteristics'!$C:$C,0))</f>
        <v>% of new vehicles sold</v>
      </c>
      <c r="P102" s="187"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0">
        <f>INDEX('Policy Characteristics'!K:K,MATCH(PolicyLevers!$C102,'Policy Characteristics'!$C:$C,0))</f>
        <v>0</v>
      </c>
      <c r="R102" s="190" t="str">
        <f>INDEX('Policy Characteristics'!L:L,MATCH(PolicyLevers!$C102,'Policy Characteristics'!$C:$C,0))</f>
        <v>hydrogen-vehicle-mandate.html</v>
      </c>
      <c r="S102" s="206" t="str">
        <f>INDEX('Policy Characteristics'!M:M,MATCH(PolicyLevers!$C102,'Policy Characteristics'!$C:$C,0))</f>
        <v>https://wamu.org/story/19/03/18/japan-is-betting-big-on-the-future-of-hydrogen-cars/</v>
      </c>
      <c r="T102" s="185">
        <f>INDEX('Policy Characteristics'!N:N,MATCH(PolicyLevers!$C102,'Policy Characteristics'!$C:$C,0))</f>
        <v>0</v>
      </c>
      <c r="U102" s="182">
        <f>INDEX('Policy Characteristics'!O:O,MATCH(PolicyLevers!$C102,'Policy Characteristics'!$C:$C,0))</f>
        <v>0</v>
      </c>
    </row>
    <row r="103" spans="1:21" x14ac:dyDescent="0.35">
      <c r="A103" s="351" t="str">
        <f>INDEX('Policy Characteristics'!A:A,MATCH(PolicyLevers!$C103,'Policy Characteristics'!$C:$C,0))</f>
        <v>Transportation</v>
      </c>
      <c r="B103" s="355" t="str">
        <f>INDEX('Policy Characteristics'!B:B,MATCH(PolicyLevers!$C103,'Policy Characteristics'!$C:$C,0))</f>
        <v>Hydrogen Vehicle Sales Standard</v>
      </c>
      <c r="C103" s="190" t="str">
        <f t="shared" si="6"/>
        <v>Minimum Required Hydrogen Vehicle Sales Percentage</v>
      </c>
      <c r="D103" s="185" t="s">
        <v>388</v>
      </c>
      <c r="E103" s="185" t="s">
        <v>334</v>
      </c>
      <c r="F103" s="185" t="s">
        <v>389</v>
      </c>
      <c r="G103" s="185" t="s">
        <v>334</v>
      </c>
      <c r="H103" s="184">
        <v>462</v>
      </c>
      <c r="I103" s="357" t="s">
        <v>310</v>
      </c>
      <c r="J103" s="190" t="str">
        <f>INDEX('Policy Characteristics'!D:D,MATCH(PolicyLevers!$C103,'Policy Characteristics'!$C:$C,0))</f>
        <v>Hydrogen Veh Sales Standard</v>
      </c>
      <c r="K103" s="190" t="str">
        <f>INDEX('Policy Characteristics'!E:E,MATCH(PolicyLevers!$C103,'Policy Characteristics'!$C:$C,0))</f>
        <v>trans hydrogen vehicle minimum</v>
      </c>
      <c r="L103" s="191">
        <f>INDEX('Policy Characteristics'!F:F,MATCH(PolicyLevers!$C103,'Policy Characteristics'!$C:$C,0))</f>
        <v>0</v>
      </c>
      <c r="M103" s="191">
        <f>INDEX('Policy Characteristics'!G:G,MATCH(PolicyLevers!$C103,'Policy Characteristics'!$C:$C,0))</f>
        <v>1</v>
      </c>
      <c r="N103" s="252">
        <f>INDEX('Policy Characteristics'!H:H,MATCH(PolicyLevers!$C103,'Policy Characteristics'!$C:$C,0))</f>
        <v>0.01</v>
      </c>
      <c r="O103" s="190" t="str">
        <f>INDEX('Policy Characteristics'!I:I,MATCH(PolicyLevers!$C103,'Policy Characteristics'!$C:$C,0))</f>
        <v>% of new vehicles sold</v>
      </c>
      <c r="P103" s="187"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0">
        <f>INDEX('Policy Characteristics'!K:K,MATCH(PolicyLevers!$C103,'Policy Characteristics'!$C:$C,0))</f>
        <v>0</v>
      </c>
      <c r="R103" s="190" t="str">
        <f>INDEX('Policy Characteristics'!L:L,MATCH(PolicyLevers!$C103,'Policy Characteristics'!$C:$C,0))</f>
        <v>hydrogen-vehicle-mandate.html</v>
      </c>
      <c r="S103" s="206" t="str">
        <f>INDEX('Policy Characteristics'!M:M,MATCH(PolicyLevers!$C103,'Policy Characteristics'!$C:$C,0))</f>
        <v>https://wamu.org/story/19/03/18/japan-is-betting-big-on-the-future-of-hydrogen-cars/</v>
      </c>
      <c r="T103" s="185">
        <f>INDEX('Policy Characteristics'!N:N,MATCH(PolicyLevers!$C103,'Policy Characteristics'!$C:$C,0))</f>
        <v>0</v>
      </c>
      <c r="U103" s="182">
        <f>INDEX('Policy Characteristics'!O:O,MATCH(PolicyLevers!$C103,'Policy Characteristics'!$C:$C,0))</f>
        <v>0</v>
      </c>
    </row>
    <row r="104" spans="1:21" x14ac:dyDescent="0.35">
      <c r="A104" s="351" t="str">
        <f>INDEX('Policy Characteristics'!A:A,MATCH(PolicyLevers!$C104,'Policy Characteristics'!$C:$C,0))</f>
        <v>Transportation</v>
      </c>
      <c r="B104" s="355" t="str">
        <f>INDEX('Policy Characteristics'!B:B,MATCH(PolicyLevers!$C104,'Policy Characteristics'!$C:$C,0))</f>
        <v>Hydrogen Vehicle Sales Standard</v>
      </c>
      <c r="C104" s="190" t="str">
        <f t="shared" si="6"/>
        <v>Minimum Required Hydrogen Vehicle Sales Percentage</v>
      </c>
      <c r="D104" s="185" t="s">
        <v>396</v>
      </c>
      <c r="E104" s="185" t="s">
        <v>334</v>
      </c>
      <c r="F104" s="185" t="s">
        <v>397</v>
      </c>
      <c r="G104" s="185" t="s">
        <v>334</v>
      </c>
      <c r="H104" s="43">
        <v>463</v>
      </c>
      <c r="I104" s="357" t="s">
        <v>310</v>
      </c>
      <c r="J104" s="190" t="str">
        <f>INDEX('Policy Characteristics'!D:D,MATCH(PolicyLevers!$C104,'Policy Characteristics'!$C:$C,0))</f>
        <v>Hydrogen Veh Sales Standard</v>
      </c>
      <c r="K104" s="190" t="str">
        <f>INDEX('Policy Characteristics'!E:E,MATCH(PolicyLevers!$C104,'Policy Characteristics'!$C:$C,0))</f>
        <v>trans hydrogen vehicle minimum</v>
      </c>
      <c r="L104" s="191">
        <f>INDEX('Policy Characteristics'!F:F,MATCH(PolicyLevers!$C104,'Policy Characteristics'!$C:$C,0))</f>
        <v>0</v>
      </c>
      <c r="M104" s="191">
        <f>INDEX('Policy Characteristics'!G:G,MATCH(PolicyLevers!$C104,'Policy Characteristics'!$C:$C,0))</f>
        <v>1</v>
      </c>
      <c r="N104" s="252">
        <f>INDEX('Policy Characteristics'!H:H,MATCH(PolicyLevers!$C104,'Policy Characteristics'!$C:$C,0))</f>
        <v>0.01</v>
      </c>
      <c r="O104" s="190" t="str">
        <f>INDEX('Policy Characteristics'!I:I,MATCH(PolicyLevers!$C104,'Policy Characteristics'!$C:$C,0))</f>
        <v>% of new vehicles sold</v>
      </c>
      <c r="P104" s="187"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0">
        <f>INDEX('Policy Characteristics'!K:K,MATCH(PolicyLevers!$C104,'Policy Characteristics'!$C:$C,0))</f>
        <v>0</v>
      </c>
      <c r="R104" s="190" t="str">
        <f>INDEX('Policy Characteristics'!L:L,MATCH(PolicyLevers!$C104,'Policy Characteristics'!$C:$C,0))</f>
        <v>hydrogen-vehicle-mandate.html</v>
      </c>
      <c r="S104" s="206" t="str">
        <f>INDEX('Policy Characteristics'!M:M,MATCH(PolicyLevers!$C104,'Policy Characteristics'!$C:$C,0))</f>
        <v>https://wamu.org/story/19/03/18/japan-is-betting-big-on-the-future-of-hydrogen-cars/</v>
      </c>
      <c r="T104" s="185">
        <f>INDEX('Policy Characteristics'!N:N,MATCH(PolicyLevers!$C104,'Policy Characteristics'!$C:$C,0))</f>
        <v>0</v>
      </c>
      <c r="U104" s="182">
        <f>INDEX('Policy Characteristics'!O:O,MATCH(PolicyLevers!$C104,'Policy Characteristics'!$C:$C,0))</f>
        <v>0</v>
      </c>
    </row>
    <row r="105" spans="1:21" x14ac:dyDescent="0.35">
      <c r="A105" s="351" t="str">
        <f>INDEX('Policy Characteristics'!A:A,MATCH(PolicyLevers!$C105,'Policy Characteristics'!$C:$C,0))</f>
        <v>Transportation</v>
      </c>
      <c r="B105" s="355" t="str">
        <f>INDEX('Policy Characteristics'!B:B,MATCH(PolicyLevers!$C105,'Policy Characteristics'!$C:$C,0))</f>
        <v>Hydrogen Vehicle Sales Standard</v>
      </c>
      <c r="C105" s="190" t="str">
        <f t="shared" si="6"/>
        <v>Minimum Required Hydrogen Vehicle Sales Percentage</v>
      </c>
      <c r="D105" s="185" t="s">
        <v>388</v>
      </c>
      <c r="E105" s="185" t="s">
        <v>343</v>
      </c>
      <c r="F105" s="185" t="s">
        <v>389</v>
      </c>
      <c r="G105" s="185" t="s">
        <v>402</v>
      </c>
      <c r="H105" s="43">
        <v>502</v>
      </c>
      <c r="I105" s="357" t="s">
        <v>310</v>
      </c>
      <c r="J105" s="190" t="str">
        <f>INDEX('Policy Characteristics'!D:D,MATCH(PolicyLevers!$C105,'Policy Characteristics'!$C:$C,0))</f>
        <v>Hydrogen Veh Sales Standard</v>
      </c>
      <c r="K105" s="190" t="str">
        <f>INDEX('Policy Characteristics'!E:E,MATCH(PolicyLevers!$C105,'Policy Characteristics'!$C:$C,0))</f>
        <v>trans hydrogen vehicle minimum</v>
      </c>
      <c r="L105" s="191">
        <f>INDEX('Policy Characteristics'!F:F,MATCH(PolicyLevers!$C105,'Policy Characteristics'!$C:$C,0))</f>
        <v>0</v>
      </c>
      <c r="M105" s="191">
        <f>INDEX('Policy Characteristics'!G:G,MATCH(PolicyLevers!$C105,'Policy Characteristics'!$C:$C,0))</f>
        <v>1</v>
      </c>
      <c r="N105" s="252">
        <f>INDEX('Policy Characteristics'!H:H,MATCH(PolicyLevers!$C105,'Policy Characteristics'!$C:$C,0))</f>
        <v>0.01</v>
      </c>
      <c r="O105" s="190" t="str">
        <f>INDEX('Policy Characteristics'!I:I,MATCH(PolicyLevers!$C105,'Policy Characteristics'!$C:$C,0))</f>
        <v>% of new vehicles sold</v>
      </c>
      <c r="P105" s="187"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0">
        <f>INDEX('Policy Characteristics'!K:K,MATCH(PolicyLevers!$C105,'Policy Characteristics'!$C:$C,0))</f>
        <v>0</v>
      </c>
      <c r="R105" s="200" t="str">
        <f>INDEX('Policy Characteristics'!L:L,MATCH(PolicyLevers!$C105,'Policy Characteristics'!$C:$C,0))</f>
        <v>hydrogen-vehicle-mandate.html</v>
      </c>
      <c r="S105" s="206" t="str">
        <f>INDEX('Policy Characteristics'!M:M,MATCH(PolicyLevers!$C105,'Policy Characteristics'!$C:$C,0))</f>
        <v>https://wamu.org/story/19/03/18/japan-is-betting-big-on-the-future-of-hydrogen-cars/</v>
      </c>
      <c r="T105" s="185">
        <f>INDEX('Policy Characteristics'!N:N,MATCH(PolicyLevers!$C105,'Policy Characteristics'!$C:$C,0))</f>
        <v>0</v>
      </c>
      <c r="U105" s="182">
        <f>INDEX('Policy Characteristics'!O:O,MATCH(PolicyLevers!$C105,'Policy Characteristics'!$C:$C,0))</f>
        <v>0</v>
      </c>
    </row>
    <row r="106" spans="1:21" x14ac:dyDescent="0.35">
      <c r="A106" s="351" t="str">
        <f>INDEX('Policy Characteristics'!A:A,MATCH(PolicyLevers!$C106,'Policy Characteristics'!$C:$C,0))</f>
        <v>Transportation</v>
      </c>
      <c r="B106" s="355" t="str">
        <f>INDEX('Policy Characteristics'!B:B,MATCH(PolicyLevers!$C106,'Policy Characteristics'!$C:$C,0))</f>
        <v>Hydrogen Vehicle Sales Standard</v>
      </c>
      <c r="C106" s="190" t="str">
        <f t="shared" si="6"/>
        <v>Minimum Required Hydrogen Vehicle Sales Percentage</v>
      </c>
      <c r="D106" s="185" t="s">
        <v>396</v>
      </c>
      <c r="E106" s="185" t="s">
        <v>343</v>
      </c>
      <c r="F106" s="185" t="s">
        <v>397</v>
      </c>
      <c r="G106" s="185" t="s">
        <v>402</v>
      </c>
      <c r="H106" s="43">
        <v>503</v>
      </c>
      <c r="I106" s="357" t="s">
        <v>310</v>
      </c>
      <c r="J106" s="190" t="str">
        <f>INDEX('Policy Characteristics'!D:D,MATCH(PolicyLevers!$C106,'Policy Characteristics'!$C:$C,0))</f>
        <v>Hydrogen Veh Sales Standard</v>
      </c>
      <c r="K106" s="190" t="str">
        <f>INDEX('Policy Characteristics'!E:E,MATCH(PolicyLevers!$C106,'Policy Characteristics'!$C:$C,0))</f>
        <v>trans hydrogen vehicle minimum</v>
      </c>
      <c r="L106" s="191">
        <f>INDEX('Policy Characteristics'!F:F,MATCH(PolicyLevers!$C106,'Policy Characteristics'!$C:$C,0))</f>
        <v>0</v>
      </c>
      <c r="M106" s="191">
        <f>INDEX('Policy Characteristics'!G:G,MATCH(PolicyLevers!$C106,'Policy Characteristics'!$C:$C,0))</f>
        <v>1</v>
      </c>
      <c r="N106" s="252">
        <f>INDEX('Policy Characteristics'!H:H,MATCH(PolicyLevers!$C106,'Policy Characteristics'!$C:$C,0))</f>
        <v>0.01</v>
      </c>
      <c r="O106" s="190" t="str">
        <f>INDEX('Policy Characteristics'!I:I,MATCH(PolicyLevers!$C106,'Policy Characteristics'!$C:$C,0))</f>
        <v>% of new vehicles sold</v>
      </c>
      <c r="P106" s="187"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0">
        <f>INDEX('Policy Characteristics'!K:K,MATCH(PolicyLevers!$C106,'Policy Characteristics'!$C:$C,0))</f>
        <v>0</v>
      </c>
      <c r="R106" s="200" t="str">
        <f>INDEX('Policy Characteristics'!L:L,MATCH(PolicyLevers!$C106,'Policy Characteristics'!$C:$C,0))</f>
        <v>hydrogen-vehicle-mandate.html</v>
      </c>
      <c r="S106" s="206" t="str">
        <f>INDEX('Policy Characteristics'!M:M,MATCH(PolicyLevers!$C106,'Policy Characteristics'!$C:$C,0))</f>
        <v>https://wamu.org/story/19/03/18/japan-is-betting-big-on-the-future-of-hydrogen-cars/</v>
      </c>
      <c r="T106" s="185">
        <f>INDEX('Policy Characteristics'!N:N,MATCH(PolicyLevers!$C106,'Policy Characteristics'!$C:$C,0))</f>
        <v>0</v>
      </c>
      <c r="U106" s="182">
        <f>INDEX('Policy Characteristics'!O:O,MATCH(PolicyLevers!$C106,'Policy Characteristics'!$C:$C,0))</f>
        <v>0</v>
      </c>
    </row>
    <row r="107" spans="1:21" x14ac:dyDescent="0.35">
      <c r="A107" s="351" t="str">
        <f>INDEX('Policy Characteristics'!A:A,MATCH(PolicyLevers!$C107,'Policy Characteristics'!$C:$C,0))</f>
        <v>Transportation</v>
      </c>
      <c r="B107" s="355" t="str">
        <f>INDEX('Policy Characteristics'!B:B,MATCH(PolicyLevers!$C107,'Policy Characteristics'!$C:$C,0))</f>
        <v>Hydrogen Vehicle Sales Standard</v>
      </c>
      <c r="C107" s="190" t="str">
        <f t="shared" si="6"/>
        <v>Minimum Required Hydrogen Vehicle Sales Percentage</v>
      </c>
      <c r="D107" s="185" t="s">
        <v>388</v>
      </c>
      <c r="E107" s="185" t="s">
        <v>346</v>
      </c>
      <c r="F107" s="185" t="s">
        <v>389</v>
      </c>
      <c r="G107" s="185" t="s">
        <v>405</v>
      </c>
      <c r="H107" s="43">
        <v>504</v>
      </c>
      <c r="I107" s="357" t="s">
        <v>310</v>
      </c>
      <c r="J107" s="190" t="str">
        <f>INDEX('Policy Characteristics'!D:D,MATCH(PolicyLevers!$C107,'Policy Characteristics'!$C:$C,0))</f>
        <v>Hydrogen Veh Sales Standard</v>
      </c>
      <c r="K107" s="190" t="str">
        <f>INDEX('Policy Characteristics'!E:E,MATCH(PolicyLevers!$C107,'Policy Characteristics'!$C:$C,0))</f>
        <v>trans hydrogen vehicle minimum</v>
      </c>
      <c r="L107" s="191">
        <f>INDEX('Policy Characteristics'!F:F,MATCH(PolicyLevers!$C107,'Policy Characteristics'!$C:$C,0))</f>
        <v>0</v>
      </c>
      <c r="M107" s="191">
        <f>INDEX('Policy Characteristics'!G:G,MATCH(PolicyLevers!$C107,'Policy Characteristics'!$C:$C,0))</f>
        <v>1</v>
      </c>
      <c r="N107" s="252">
        <f>INDEX('Policy Characteristics'!H:H,MATCH(PolicyLevers!$C107,'Policy Characteristics'!$C:$C,0))</f>
        <v>0.01</v>
      </c>
      <c r="O107" s="190" t="str">
        <f>INDEX('Policy Characteristics'!I:I,MATCH(PolicyLevers!$C107,'Policy Characteristics'!$C:$C,0))</f>
        <v>% of new vehicles sold</v>
      </c>
      <c r="P107" s="187"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0">
        <f>INDEX('Policy Characteristics'!K:K,MATCH(PolicyLevers!$C107,'Policy Characteristics'!$C:$C,0))</f>
        <v>0</v>
      </c>
      <c r="R107" s="200" t="str">
        <f>INDEX('Policy Characteristics'!L:L,MATCH(PolicyLevers!$C107,'Policy Characteristics'!$C:$C,0))</f>
        <v>hydrogen-vehicle-mandate.html</v>
      </c>
      <c r="S107" s="206" t="str">
        <f>INDEX('Policy Characteristics'!M:M,MATCH(PolicyLevers!$C107,'Policy Characteristics'!$C:$C,0))</f>
        <v>https://wamu.org/story/19/03/18/japan-is-betting-big-on-the-future-of-hydrogen-cars/</v>
      </c>
      <c r="T107" s="185">
        <f>INDEX('Policy Characteristics'!N:N,MATCH(PolicyLevers!$C107,'Policy Characteristics'!$C:$C,0))</f>
        <v>0</v>
      </c>
      <c r="U107" s="182">
        <f>INDEX('Policy Characteristics'!O:O,MATCH(PolicyLevers!$C107,'Policy Characteristics'!$C:$C,0))</f>
        <v>0</v>
      </c>
    </row>
    <row r="108" spans="1:21" x14ac:dyDescent="0.35">
      <c r="A108" s="351" t="str">
        <f>INDEX('Policy Characteristics'!A:A,MATCH(PolicyLevers!$C108,'Policy Characteristics'!$C:$C,0))</f>
        <v>Transportation</v>
      </c>
      <c r="B108" s="355" t="str">
        <f>INDEX('Policy Characteristics'!B:B,MATCH(PolicyLevers!$C108,'Policy Characteristics'!$C:$C,0))</f>
        <v>Hydrogen Vehicle Sales Standard</v>
      </c>
      <c r="C108" s="190" t="str">
        <f t="shared" si="6"/>
        <v>Minimum Required Hydrogen Vehicle Sales Percentage</v>
      </c>
      <c r="D108" s="185" t="s">
        <v>396</v>
      </c>
      <c r="E108" s="185" t="s">
        <v>346</v>
      </c>
      <c r="F108" s="185" t="s">
        <v>397</v>
      </c>
      <c r="G108" s="185" t="s">
        <v>405</v>
      </c>
      <c r="H108" s="43">
        <v>505</v>
      </c>
      <c r="I108" s="357" t="s">
        <v>310</v>
      </c>
      <c r="J108" s="190" t="str">
        <f>INDEX('Policy Characteristics'!D:D,MATCH(PolicyLevers!$C108,'Policy Characteristics'!$C:$C,0))</f>
        <v>Hydrogen Veh Sales Standard</v>
      </c>
      <c r="K108" s="190" t="str">
        <f>INDEX('Policy Characteristics'!E:E,MATCH(PolicyLevers!$C108,'Policy Characteristics'!$C:$C,0))</f>
        <v>trans hydrogen vehicle minimum</v>
      </c>
      <c r="L108" s="191">
        <f>INDEX('Policy Characteristics'!F:F,MATCH(PolicyLevers!$C108,'Policy Characteristics'!$C:$C,0))</f>
        <v>0</v>
      </c>
      <c r="M108" s="191">
        <f>INDEX('Policy Characteristics'!G:G,MATCH(PolicyLevers!$C108,'Policy Characteristics'!$C:$C,0))</f>
        <v>1</v>
      </c>
      <c r="N108" s="252">
        <f>INDEX('Policy Characteristics'!H:H,MATCH(PolicyLevers!$C108,'Policy Characteristics'!$C:$C,0))</f>
        <v>0.01</v>
      </c>
      <c r="O108" s="190" t="str">
        <f>INDEX('Policy Characteristics'!I:I,MATCH(PolicyLevers!$C108,'Policy Characteristics'!$C:$C,0))</f>
        <v>% of new vehicles sold</v>
      </c>
      <c r="P108" s="187"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0">
        <f>INDEX('Policy Characteristics'!K:K,MATCH(PolicyLevers!$C108,'Policy Characteristics'!$C:$C,0))</f>
        <v>0</v>
      </c>
      <c r="R108" s="200" t="str">
        <f>INDEX('Policy Characteristics'!L:L,MATCH(PolicyLevers!$C108,'Policy Characteristics'!$C:$C,0))</f>
        <v>hydrogen-vehicle-mandate.html</v>
      </c>
      <c r="S108" s="206" t="str">
        <f>INDEX('Policy Characteristics'!M:M,MATCH(PolicyLevers!$C108,'Policy Characteristics'!$C:$C,0))</f>
        <v>https://wamu.org/story/19/03/18/japan-is-betting-big-on-the-future-of-hydrogen-cars/</v>
      </c>
      <c r="T108" s="185">
        <f>INDEX('Policy Characteristics'!N:N,MATCH(PolicyLevers!$C108,'Policy Characteristics'!$C:$C,0))</f>
        <v>0</v>
      </c>
      <c r="U108" s="182">
        <f>INDEX('Policy Characteristics'!O:O,MATCH(PolicyLevers!$C108,'Policy Characteristics'!$C:$C,0))</f>
        <v>0</v>
      </c>
    </row>
    <row r="109" spans="1:21" x14ac:dyDescent="0.35">
      <c r="A109" s="351" t="str">
        <f>INDEX('Policy Characteristics'!A:A,MATCH(PolicyLevers!$C109,'Policy Characteristics'!$C:$C,0))</f>
        <v>Transportation</v>
      </c>
      <c r="B109" s="355" t="str">
        <f>INDEX('Policy Characteristics'!B:B,MATCH(PolicyLevers!$C109,'Policy Characteristics'!$C:$C,0))</f>
        <v>Hydrogen Vehicle Sales Standard</v>
      </c>
      <c r="C109" s="190" t="str">
        <f t="shared" si="6"/>
        <v>Minimum Required Hydrogen Vehicle Sales Percentage</v>
      </c>
      <c r="D109" s="185" t="s">
        <v>388</v>
      </c>
      <c r="E109" s="185" t="s">
        <v>354</v>
      </c>
      <c r="F109" s="185" t="s">
        <v>389</v>
      </c>
      <c r="G109" s="185" t="s">
        <v>406</v>
      </c>
      <c r="H109" s="43">
        <v>506</v>
      </c>
      <c r="I109" s="357" t="s">
        <v>310</v>
      </c>
      <c r="J109" s="190" t="str">
        <f>INDEX('Policy Characteristics'!D:D,MATCH(PolicyLevers!$C109,'Policy Characteristics'!$C:$C,0))</f>
        <v>Hydrogen Veh Sales Standard</v>
      </c>
      <c r="K109" s="190" t="str">
        <f>INDEX('Policy Characteristics'!E:E,MATCH(PolicyLevers!$C109,'Policy Characteristics'!$C:$C,0))</f>
        <v>trans hydrogen vehicle minimum</v>
      </c>
      <c r="L109" s="191">
        <f>INDEX('Policy Characteristics'!F:F,MATCH(PolicyLevers!$C109,'Policy Characteristics'!$C:$C,0))</f>
        <v>0</v>
      </c>
      <c r="M109" s="191">
        <f>INDEX('Policy Characteristics'!G:G,MATCH(PolicyLevers!$C109,'Policy Characteristics'!$C:$C,0))</f>
        <v>1</v>
      </c>
      <c r="N109" s="252">
        <f>INDEX('Policy Characteristics'!H:H,MATCH(PolicyLevers!$C109,'Policy Characteristics'!$C:$C,0))</f>
        <v>0.01</v>
      </c>
      <c r="O109" s="190" t="str">
        <f>INDEX('Policy Characteristics'!I:I,MATCH(PolicyLevers!$C109,'Policy Characteristics'!$C:$C,0))</f>
        <v>% of new vehicles sold</v>
      </c>
      <c r="P109" s="187"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0">
        <f>INDEX('Policy Characteristics'!K:K,MATCH(PolicyLevers!$C109,'Policy Characteristics'!$C:$C,0))</f>
        <v>0</v>
      </c>
      <c r="R109" s="200" t="str">
        <f>INDEX('Policy Characteristics'!L:L,MATCH(PolicyLevers!$C109,'Policy Characteristics'!$C:$C,0))</f>
        <v>hydrogen-vehicle-mandate.html</v>
      </c>
      <c r="S109" s="206" t="str">
        <f>INDEX('Policy Characteristics'!M:M,MATCH(PolicyLevers!$C109,'Policy Characteristics'!$C:$C,0))</f>
        <v>https://wamu.org/story/19/03/18/japan-is-betting-big-on-the-future-of-hydrogen-cars/</v>
      </c>
      <c r="T109" s="185">
        <f>INDEX('Policy Characteristics'!N:N,MATCH(PolicyLevers!$C109,'Policy Characteristics'!$C:$C,0))</f>
        <v>0</v>
      </c>
      <c r="U109" s="182">
        <f>INDEX('Policy Characteristics'!O:O,MATCH(PolicyLevers!$C109,'Policy Characteristics'!$C:$C,0))</f>
        <v>0</v>
      </c>
    </row>
    <row r="110" spans="1:21" x14ac:dyDescent="0.35">
      <c r="A110" s="351" t="str">
        <f>INDEX('Policy Characteristics'!A:A,MATCH(PolicyLevers!$C110,'Policy Characteristics'!$C:$C,0))</f>
        <v>Transportation</v>
      </c>
      <c r="B110" s="355" t="str">
        <f>INDEX('Policy Characteristics'!B:B,MATCH(PolicyLevers!$C110,'Policy Characteristics'!$C:$C,0))</f>
        <v>Hydrogen Vehicle Sales Standard</v>
      </c>
      <c r="C110" s="190" t="str">
        <f t="shared" si="6"/>
        <v>Minimum Required Hydrogen Vehicle Sales Percentage</v>
      </c>
      <c r="D110" s="185" t="s">
        <v>396</v>
      </c>
      <c r="E110" s="185" t="s">
        <v>354</v>
      </c>
      <c r="F110" s="185" t="s">
        <v>397</v>
      </c>
      <c r="G110" s="185" t="s">
        <v>406</v>
      </c>
      <c r="H110" s="43">
        <v>507</v>
      </c>
      <c r="I110" s="357" t="s">
        <v>310</v>
      </c>
      <c r="J110" s="190" t="str">
        <f>INDEX('Policy Characteristics'!D:D,MATCH(PolicyLevers!$C110,'Policy Characteristics'!$C:$C,0))</f>
        <v>Hydrogen Veh Sales Standard</v>
      </c>
      <c r="K110" s="190" t="str">
        <f>INDEX('Policy Characteristics'!E:E,MATCH(PolicyLevers!$C110,'Policy Characteristics'!$C:$C,0))</f>
        <v>trans hydrogen vehicle minimum</v>
      </c>
      <c r="L110" s="191">
        <f>INDEX('Policy Characteristics'!F:F,MATCH(PolicyLevers!$C110,'Policy Characteristics'!$C:$C,0))</f>
        <v>0</v>
      </c>
      <c r="M110" s="191">
        <f>INDEX('Policy Characteristics'!G:G,MATCH(PolicyLevers!$C110,'Policy Characteristics'!$C:$C,0))</f>
        <v>1</v>
      </c>
      <c r="N110" s="252">
        <f>INDEX('Policy Characteristics'!H:H,MATCH(PolicyLevers!$C110,'Policy Characteristics'!$C:$C,0))</f>
        <v>0.01</v>
      </c>
      <c r="O110" s="190" t="str">
        <f>INDEX('Policy Characteristics'!I:I,MATCH(PolicyLevers!$C110,'Policy Characteristics'!$C:$C,0))</f>
        <v>% of new vehicles sold</v>
      </c>
      <c r="P110" s="187"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0">
        <f>INDEX('Policy Characteristics'!K:K,MATCH(PolicyLevers!$C110,'Policy Characteristics'!$C:$C,0))</f>
        <v>0</v>
      </c>
      <c r="R110" s="200" t="str">
        <f>INDEX('Policy Characteristics'!L:L,MATCH(PolicyLevers!$C110,'Policy Characteristics'!$C:$C,0))</f>
        <v>hydrogen-vehicle-mandate.html</v>
      </c>
      <c r="S110" s="206" t="str">
        <f>INDEX('Policy Characteristics'!M:M,MATCH(PolicyLevers!$C110,'Policy Characteristics'!$C:$C,0))</f>
        <v>https://wamu.org/story/19/03/18/japan-is-betting-big-on-the-future-of-hydrogen-cars/</v>
      </c>
      <c r="T110" s="185">
        <f>INDEX('Policy Characteristics'!N:N,MATCH(PolicyLevers!$C110,'Policy Characteristics'!$C:$C,0))</f>
        <v>0</v>
      </c>
      <c r="U110" s="182">
        <f>INDEX('Policy Characteristics'!O:O,MATCH(PolicyLevers!$C110,'Policy Characteristics'!$C:$C,0))</f>
        <v>0</v>
      </c>
    </row>
    <row r="111" spans="1:21" x14ac:dyDescent="0.35">
      <c r="A111" s="351" t="str">
        <f>INDEX('Policy Characteristics'!A:A,MATCH(PolicyLevers!$C111,'Policy Characteristics'!$C:$C,0))</f>
        <v>Transportation</v>
      </c>
      <c r="B111" s="355" t="str">
        <f>INDEX('Policy Characteristics'!B:B,MATCH(PolicyLevers!$C111,'Policy Characteristics'!$C:$C,0))</f>
        <v>Hydrogen Vehicle Sales Standard</v>
      </c>
      <c r="C111" s="190" t="str">
        <f t="shared" si="6"/>
        <v>Minimum Required Hydrogen Vehicle Sales Percentage</v>
      </c>
      <c r="D111" s="185" t="s">
        <v>388</v>
      </c>
      <c r="E111" s="185" t="s">
        <v>362</v>
      </c>
      <c r="F111" s="185" t="s">
        <v>389</v>
      </c>
      <c r="G111" s="185" t="s">
        <v>410</v>
      </c>
      <c r="H111" s="43">
        <v>603</v>
      </c>
      <c r="I111" s="362" t="s">
        <v>332</v>
      </c>
      <c r="J111" s="208" t="str">
        <f>INDEX('Policy Characteristics'!D:D,MATCH(PolicyLevers!$C111,'Policy Characteristics'!$C:$C,0))</f>
        <v>Hydrogen Veh Sales Standard</v>
      </c>
      <c r="K111" s="208" t="str">
        <f>INDEX('Policy Characteristics'!E:E,MATCH(PolicyLevers!$C111,'Policy Characteristics'!$C:$C,0))</f>
        <v>trans hydrogen vehicle minimum</v>
      </c>
      <c r="L111" s="198">
        <f>INDEX('Policy Characteristics'!F:F,MATCH(PolicyLevers!$C111,'Policy Characteristics'!$C:$C,0))</f>
        <v>0</v>
      </c>
      <c r="M111" s="186">
        <f>INDEX('Policy Characteristics'!G:G,MATCH(PolicyLevers!$C111,'Policy Characteristics'!$C:$C,0))</f>
        <v>1</v>
      </c>
      <c r="N111" s="198">
        <f>INDEX('Policy Characteristics'!H:H,MATCH(PolicyLevers!$C111,'Policy Characteristics'!$C:$C,0))</f>
        <v>0.01</v>
      </c>
      <c r="O111" s="200" t="str">
        <f>INDEX('Policy Characteristics'!I:I,MATCH(PolicyLevers!$C111,'Policy Characteristics'!$C:$C,0))</f>
        <v>% of new vehicles sold</v>
      </c>
      <c r="P111" s="187"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0">
        <f>INDEX('Policy Characteristics'!K:K,MATCH(PolicyLevers!$C111,'Policy Characteristics'!$C:$C,0))</f>
        <v>0</v>
      </c>
      <c r="R111" s="200" t="str">
        <f>INDEX('Policy Characteristics'!L:L,MATCH(PolicyLevers!$C111,'Policy Characteristics'!$C:$C,0))</f>
        <v>hydrogen-vehicle-mandate.html</v>
      </c>
      <c r="S111" s="206" t="str">
        <f>INDEX('Policy Characteristics'!M:M,MATCH(PolicyLevers!$C111,'Policy Characteristics'!$C:$C,0))</f>
        <v>https://wamu.org/story/19/03/18/japan-is-betting-big-on-the-future-of-hydrogen-cars/</v>
      </c>
      <c r="T111" s="185">
        <f>INDEX('Policy Characteristics'!N:N,MATCH(PolicyLevers!$C111,'Policy Characteristics'!$C:$C,0))</f>
        <v>0</v>
      </c>
      <c r="U111" s="182">
        <f>INDEX('Policy Characteristics'!O:O,MATCH(PolicyLevers!$C111,'Policy Characteristics'!$C:$C,0))</f>
        <v>0</v>
      </c>
    </row>
    <row r="112" spans="1:21" x14ac:dyDescent="0.35">
      <c r="A112" s="351" t="str">
        <f>INDEX('Policy Characteristics'!A:A,MATCH(PolicyLevers!$C112,'Policy Characteristics'!$C:$C,0))</f>
        <v>Transportation</v>
      </c>
      <c r="B112" s="355" t="str">
        <f>INDEX('Policy Characteristics'!B:B,MATCH(PolicyLevers!$C112,'Policy Characteristics'!$C:$C,0))</f>
        <v>Hydrogen Vehicle Sales Standard</v>
      </c>
      <c r="C112" s="190" t="str">
        <f t="shared" si="6"/>
        <v>Minimum Required Hydrogen Vehicle Sales Percentage</v>
      </c>
      <c r="D112" s="185" t="s">
        <v>396</v>
      </c>
      <c r="E112" s="185" t="s">
        <v>362</v>
      </c>
      <c r="F112" s="185" t="s">
        <v>397</v>
      </c>
      <c r="G112" s="185" t="s">
        <v>410</v>
      </c>
      <c r="H112" s="43">
        <v>604</v>
      </c>
      <c r="I112" s="362" t="s">
        <v>332</v>
      </c>
      <c r="J112" s="208" t="str">
        <f>INDEX('Policy Characteristics'!D:D,MATCH(PolicyLevers!$C112,'Policy Characteristics'!$C:$C,0))</f>
        <v>Hydrogen Veh Sales Standard</v>
      </c>
      <c r="K112" s="208" t="str">
        <f>INDEX('Policy Characteristics'!E:E,MATCH(PolicyLevers!$C112,'Policy Characteristics'!$C:$C,0))</f>
        <v>trans hydrogen vehicle minimum</v>
      </c>
      <c r="L112" s="198">
        <f>INDEX('Policy Characteristics'!F:F,MATCH(PolicyLevers!$C112,'Policy Characteristics'!$C:$C,0))</f>
        <v>0</v>
      </c>
      <c r="M112" s="186">
        <f>INDEX('Policy Characteristics'!G:G,MATCH(PolicyLevers!$C112,'Policy Characteristics'!$C:$C,0))</f>
        <v>1</v>
      </c>
      <c r="N112" s="198">
        <f>INDEX('Policy Characteristics'!H:H,MATCH(PolicyLevers!$C112,'Policy Characteristics'!$C:$C,0))</f>
        <v>0.01</v>
      </c>
      <c r="O112" s="200" t="str">
        <f>INDEX('Policy Characteristics'!I:I,MATCH(PolicyLevers!$C112,'Policy Characteristics'!$C:$C,0))</f>
        <v>% of new vehicles sold</v>
      </c>
      <c r="P112" s="187"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0">
        <f>INDEX('Policy Characteristics'!K:K,MATCH(PolicyLevers!$C112,'Policy Characteristics'!$C:$C,0))</f>
        <v>0</v>
      </c>
      <c r="R112" s="200" t="str">
        <f>INDEX('Policy Characteristics'!L:L,MATCH(PolicyLevers!$C112,'Policy Characteristics'!$C:$C,0))</f>
        <v>hydrogen-vehicle-mandate.html</v>
      </c>
      <c r="S112" s="206" t="str">
        <f>INDEX('Policy Characteristics'!M:M,MATCH(PolicyLevers!$C112,'Policy Characteristics'!$C:$C,0))</f>
        <v>https://wamu.org/story/19/03/18/japan-is-betting-big-on-the-future-of-hydrogen-cars/</v>
      </c>
      <c r="T112" s="185">
        <f>INDEX('Policy Characteristics'!N:N,MATCH(PolicyLevers!$C112,'Policy Characteristics'!$C:$C,0))</f>
        <v>0</v>
      </c>
      <c r="U112" s="182">
        <f>INDEX('Policy Characteristics'!O:O,MATCH(PolicyLevers!$C112,'Policy Characteristics'!$C:$C,0))</f>
        <v>0</v>
      </c>
    </row>
    <row r="113" spans="1:21" s="183" customFormat="1" x14ac:dyDescent="0.35">
      <c r="A113" s="351" t="str">
        <f>INDEX('Policy Characteristics'!A:A,MATCH(PolicyLevers!$C113,'Policy Characteristics'!$C:$C,0))</f>
        <v>Transportation</v>
      </c>
      <c r="B113" s="354" t="str">
        <f>INDEX('Policy Characteristics'!B:B,MATCH(PolicyLevers!$C113,'Policy Characteristics'!$C:$C,0))</f>
        <v>Low Carbon Fuel Standard</v>
      </c>
      <c r="C113" s="183" t="s">
        <v>472</v>
      </c>
      <c r="D113" s="185"/>
      <c r="E113" s="185"/>
      <c r="F113" s="185"/>
      <c r="G113" s="185"/>
      <c r="H113" s="184">
        <v>190</v>
      </c>
      <c r="I113" s="357" t="s">
        <v>310</v>
      </c>
      <c r="J113" s="183" t="str">
        <f>INDEX('Policy Characteristics'!D:D,MATCH(PolicyLevers!$C113,'Policy Characteristics'!$C:$C,0))</f>
        <v>Low Carbon Fuel Standard</v>
      </c>
      <c r="K113" s="182" t="str">
        <f>INDEX('Policy Characteristics'!E:E,MATCH(PolicyLevers!$C113,'Policy Characteristics'!$C:$C,0))</f>
        <v>trans LCFS</v>
      </c>
      <c r="L113" s="186">
        <f>INDEX('Policy Characteristics'!F:F,MATCH(PolicyLevers!$C113,'Policy Characteristics'!$C:$C,0))</f>
        <v>0</v>
      </c>
      <c r="M113" s="186">
        <f>INDEX('Policy Characteristics'!G:G,MATCH(PolicyLevers!$C113,'Policy Characteristics'!$C:$C,0))</f>
        <v>0.2</v>
      </c>
      <c r="N113" s="186">
        <f>INDEX('Policy Characteristics'!H:H,MATCH(PolicyLevers!$C113,'Policy Characteristics'!$C:$C,0))</f>
        <v>0.01</v>
      </c>
      <c r="O113" s="192" t="str">
        <f>INDEX('Policy Characteristics'!I:I,MATCH(PolicyLevers!$C113,'Policy Characteristics'!$C:$C,0))</f>
        <v>% reduction in carbon emissions</v>
      </c>
      <c r="P113" s="187"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5" t="str">
        <f>INDEX('Policy Characteristics'!K:K,MATCH(PolicyLevers!$C113,'Policy Characteristics'!$C:$C,0))</f>
        <v>transportation-sector-main.html#lcfs</v>
      </c>
      <c r="R113" s="192" t="str">
        <f>INDEX('Policy Characteristics'!L:L,MATCH(PolicyLevers!$C113,'Policy Characteristics'!$C:$C,0))</f>
        <v>low-carbon-fuel-standard.html</v>
      </c>
      <c r="S113" s="213" t="str">
        <f>INDEX('Policy Characteristics'!M:M,MATCH(PolicyLevers!$C113,'Policy Characteristics'!$C:$C,0))</f>
        <v>https://www.arb.ca.gov/fuels/lcfs/background/basics.htm</v>
      </c>
      <c r="T113" s="192">
        <f>INDEX('Policy Characteristics'!N:N,MATCH(PolicyLevers!$C113,'Policy Characteristics'!$C:$C,0))</f>
        <v>0</v>
      </c>
      <c r="U113" s="183">
        <f>INDEX('Policy Characteristics'!O:O,MATCH(PolicyLevers!$C113,'Policy Characteristics'!$C:$C,0))</f>
        <v>0</v>
      </c>
    </row>
    <row r="114" spans="1:21" x14ac:dyDescent="0.35">
      <c r="A114" s="351" t="str">
        <f>INDEX('Policy Characteristics'!A:A,MATCH(PolicyLevers!$C114,'Policy Characteristics'!$C:$C,0))</f>
        <v>Transportation</v>
      </c>
      <c r="B114" s="356" t="str">
        <f>INDEX('Policy Characteristics'!B:B,MATCH(PolicyLevers!$C114,'Policy Characteristics'!$C:$C,0))</f>
        <v>Mode Shifting</v>
      </c>
      <c r="C114" s="182" t="s">
        <v>480</v>
      </c>
      <c r="D114" s="185" t="s">
        <v>388</v>
      </c>
      <c r="E114" s="185" t="s">
        <v>307</v>
      </c>
      <c r="F114" s="185" t="s">
        <v>389</v>
      </c>
      <c r="G114" s="185" t="s">
        <v>307</v>
      </c>
      <c r="H114" s="43">
        <v>848</v>
      </c>
      <c r="I114" s="357" t="s">
        <v>310</v>
      </c>
      <c r="J114" s="182" t="str">
        <f>INDEX('Policy Characteristics'!D:D,MATCH(PolicyLevers!$C114,'Policy Characteristics'!$C:$C,0))</f>
        <v>Mode Shifting</v>
      </c>
      <c r="K114" s="182" t="str">
        <f>INDEX('Policy Characteristics'!E:E,MATCH(PolicyLevers!$C114,'Policy Characteristics'!$C:$C,0))</f>
        <v>trans mode shifting</v>
      </c>
      <c r="L114" s="205">
        <f>INDEX('Policy Characteristics'!F:F,MATCH(PolicyLevers!$C114,'Policy Characteristics'!$C:$C,0))</f>
        <v>0</v>
      </c>
      <c r="M114" s="205">
        <f>INDEX('Policy Characteristics'!G:G,MATCH(PolicyLevers!$C114,'Policy Characteristics'!$C:$C,0))</f>
        <v>0.26</v>
      </c>
      <c r="N114" s="205">
        <f>INDEX('Policy Characteristics'!H:H,MATCH(PolicyLevers!$C114,'Policy Characteristics'!$C:$C,0))</f>
        <v>0.01</v>
      </c>
      <c r="O114" s="185" t="str">
        <f>INDEX('Policy Characteristics'!I:I,MATCH(PolicyLevers!$C114,'Policy Characteristics'!$C:$C,0))</f>
        <v>% of trips shifted</v>
      </c>
      <c r="P114" s="214"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5" t="str">
        <f>INDEX('Policy Characteristics'!K:K,MATCH(PolicyLevers!$C114,'Policy Characteristics'!$C:$C,0))</f>
        <v>transportation-sector-main.html#tdm</v>
      </c>
      <c r="R114" s="192" t="str">
        <f>INDEX('Policy Characteristics'!L:L,MATCH(PolicyLevers!$C114,'Policy Characteristics'!$C:$C,0))</f>
        <v>transportation-demand-management.html</v>
      </c>
      <c r="S114" s="215" t="str">
        <f>INDEX('Policy Characteristics'!M:M,MATCH(PolicyLevers!$C114,'Policy Characteristics'!$C:$C,0))</f>
        <v>International Energy Agency, 2009, "Transport, Energy and CO2: Moving toward Sustainability", http://www.iea.org/publications/freepublications/publication/transport2009.pdf</v>
      </c>
      <c r="T114" s="185">
        <f>INDEX('Policy Characteristics'!N:N,MATCH(PolicyLevers!$C114,'Policy Characteristics'!$C:$C,0))</f>
        <v>0</v>
      </c>
      <c r="U114" s="182">
        <f>INDEX('Policy Characteristics'!O:O,MATCH(PolicyLevers!$C114,'Policy Characteristics'!$C:$C,0))</f>
        <v>0</v>
      </c>
    </row>
    <row r="115" spans="1:21" x14ac:dyDescent="0.35">
      <c r="A115" s="351" t="str">
        <f>INDEX('Policy Characteristics'!A:A,MATCH(PolicyLevers!$C115,'Policy Characteristics'!$C:$C,0))</f>
        <v>Transportation</v>
      </c>
      <c r="B115" s="355" t="str">
        <f>INDEX('Policy Characteristics'!B:B,MATCH(PolicyLevers!$C115,'Policy Characteristics'!$C:$C,0))</f>
        <v>Mode Shifting</v>
      </c>
      <c r="C115" s="190" t="str">
        <f t="shared" ref="C115:C125" si="7">C$114</f>
        <v>Percent of Travel Demand Shifted to Other Modes or Eliminated</v>
      </c>
      <c r="D115" s="185" t="s">
        <v>388</v>
      </c>
      <c r="E115" s="185" t="s">
        <v>334</v>
      </c>
      <c r="F115" s="185" t="s">
        <v>389</v>
      </c>
      <c r="G115" s="185" t="s">
        <v>334</v>
      </c>
      <c r="H115" s="43">
        <v>849</v>
      </c>
      <c r="I115" s="362" t="s">
        <v>332</v>
      </c>
      <c r="J115" s="190" t="str">
        <f>INDEX('Policy Characteristics'!D:D,MATCH(PolicyLevers!$C115,'Policy Characteristics'!$C:$C,0))</f>
        <v>Mode Shifting</v>
      </c>
      <c r="K115" s="252" t="str">
        <f>INDEX('Policy Characteristics'!E:E,MATCH(PolicyLevers!$C115,'Policy Characteristics'!$C:$C,0))</f>
        <v>trans mode shifting</v>
      </c>
      <c r="L115" s="191">
        <f>INDEX('Policy Characteristics'!F:F,MATCH(PolicyLevers!$C115,'Policy Characteristics'!$C:$C,0))</f>
        <v>0</v>
      </c>
      <c r="M115" s="191">
        <f>INDEX('Policy Characteristics'!G:G,MATCH(PolicyLevers!$C115,'Policy Characteristics'!$C:$C,0))</f>
        <v>0.26</v>
      </c>
      <c r="N115" s="252">
        <f>INDEX('Policy Characteristics'!H:H,MATCH(PolicyLevers!$C115,'Policy Characteristics'!$C:$C,0))</f>
        <v>0.01</v>
      </c>
      <c r="O115" s="253" t="str">
        <f>INDEX('Policy Characteristics'!I:I,MATCH(PolicyLevers!$C115,'Policy Characteristics'!$C:$C,0))</f>
        <v>% of trips shifted</v>
      </c>
      <c r="P115" s="214"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3" t="str">
        <f>INDEX('Policy Characteristics'!K:K,MATCH(PolicyLevers!$C115,'Policy Characteristics'!$C:$C,0))</f>
        <v>transportation-sector-main.html#tdm</v>
      </c>
      <c r="R115" s="253" t="str">
        <f>INDEX('Policy Characteristics'!L:L,MATCH(PolicyLevers!$C115,'Policy Characteristics'!$C:$C,0))</f>
        <v>transportation-demand-management.html</v>
      </c>
      <c r="S115" s="217" t="str">
        <f>INDEX('Policy Characteristics'!M:M,MATCH(PolicyLevers!$C115,'Policy Characteristics'!$C:$C,0))</f>
        <v>International Energy Agency, 2009, "Transport, Energy and CO2: Moving toward Sustainability", http://www.iea.org/publications/freepublications/publication/transport2009.pdf</v>
      </c>
      <c r="T115" s="185">
        <f>INDEX('Policy Characteristics'!N:N,MATCH(PolicyLevers!$C115,'Policy Characteristics'!$C:$C,0))</f>
        <v>0</v>
      </c>
      <c r="U115" s="182">
        <f>INDEX('Policy Characteristics'!O:O,MATCH(PolicyLevers!$C115,'Policy Characteristics'!$C:$C,0))</f>
        <v>0</v>
      </c>
    </row>
    <row r="116" spans="1:21" x14ac:dyDescent="0.35">
      <c r="A116" s="351" t="str">
        <f>INDEX('Policy Characteristics'!A:A,MATCH(PolicyLevers!$C116,'Policy Characteristics'!$C:$C,0))</f>
        <v>Transportation</v>
      </c>
      <c r="B116" s="355" t="str">
        <f>INDEX('Policy Characteristics'!B:B,MATCH(PolicyLevers!$C116,'Policy Characteristics'!$C:$C,0))</f>
        <v>Mode Shifting</v>
      </c>
      <c r="C116" s="190" t="str">
        <f t="shared" si="7"/>
        <v>Percent of Travel Demand Shifted to Other Modes or Eliminated</v>
      </c>
      <c r="D116" s="185" t="s">
        <v>388</v>
      </c>
      <c r="E116" s="185" t="s">
        <v>343</v>
      </c>
      <c r="F116" s="185" t="s">
        <v>389</v>
      </c>
      <c r="G116" s="185" t="s">
        <v>402</v>
      </c>
      <c r="H116" s="43">
        <v>850</v>
      </c>
      <c r="I116" s="357" t="s">
        <v>310</v>
      </c>
      <c r="J116" s="190" t="str">
        <f>INDEX('Policy Characteristics'!D:D,MATCH(PolicyLevers!$C116,'Policy Characteristics'!$C:$C,0))</f>
        <v>Mode Shifting</v>
      </c>
      <c r="K116" s="190" t="str">
        <f>INDEX('Policy Characteristics'!E:E,MATCH(PolicyLevers!$C116,'Policy Characteristics'!$C:$C,0))</f>
        <v>trans mode shifting</v>
      </c>
      <c r="L116" s="191">
        <f>INDEX('Policy Characteristics'!F:F,MATCH(PolicyLevers!$C116,'Policy Characteristics'!$C:$C,0))</f>
        <v>0</v>
      </c>
      <c r="M116" s="205">
        <f>INDEX('Policy Characteristics'!G:G,MATCH(PolicyLevers!$C116,'Policy Characteristics'!$C:$C,0))</f>
        <v>0.26</v>
      </c>
      <c r="N116" s="252">
        <f>INDEX('Policy Characteristics'!H:H,MATCH(PolicyLevers!$C116,'Policy Characteristics'!$C:$C,0))</f>
        <v>0.01</v>
      </c>
      <c r="O116" s="253" t="str">
        <f>INDEX('Policy Characteristics'!I:I,MATCH(PolicyLevers!$C116,'Policy Characteristics'!$C:$C,0))</f>
        <v>% of trips shifted</v>
      </c>
      <c r="P116" s="214"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3" t="str">
        <f>INDEX('Policy Characteristics'!K:K,MATCH(PolicyLevers!$C116,'Policy Characteristics'!$C:$C,0))</f>
        <v>transportation-sector-main.html#tdm</v>
      </c>
      <c r="R116" s="253" t="str">
        <f>INDEX('Policy Characteristics'!L:L,MATCH(PolicyLevers!$C116,'Policy Characteristics'!$C:$C,0))</f>
        <v>transportation-demand-management.html</v>
      </c>
      <c r="S116" s="217" t="str">
        <f>INDEX('Policy Characteristics'!M:M,MATCH(PolicyLevers!$C116,'Policy Characteristics'!$C:$C,0))</f>
        <v>International Energy Agency, 2009, "Transport, Energy and CO2: Moving toward Sustainability", http://www.iea.org/publications/freepublications/publication/transport2009.pdf</v>
      </c>
      <c r="T116" s="185">
        <f>INDEX('Policy Characteristics'!N:N,MATCH(PolicyLevers!$C116,'Policy Characteristics'!$C:$C,0))</f>
        <v>0</v>
      </c>
      <c r="U116" s="182">
        <f>INDEX('Policy Characteristics'!O:O,MATCH(PolicyLevers!$C116,'Policy Characteristics'!$C:$C,0))</f>
        <v>0</v>
      </c>
    </row>
    <row r="117" spans="1:21" x14ac:dyDescent="0.35">
      <c r="A117" s="351" t="str">
        <f>INDEX('Policy Characteristics'!A:A,MATCH(PolicyLevers!$C117,'Policy Characteristics'!$C:$C,0))</f>
        <v>Transportation</v>
      </c>
      <c r="B117" s="355" t="str">
        <f>INDEX('Policy Characteristics'!B:B,MATCH(PolicyLevers!$C117,'Policy Characteristics'!$C:$C,0))</f>
        <v>Mode Shifting</v>
      </c>
      <c r="C117" s="190" t="str">
        <f t="shared" si="7"/>
        <v>Percent of Travel Demand Shifted to Other Modes or Eliminated</v>
      </c>
      <c r="D117" s="185" t="s">
        <v>388</v>
      </c>
      <c r="E117" s="185" t="s">
        <v>346</v>
      </c>
      <c r="F117" s="185" t="s">
        <v>389</v>
      </c>
      <c r="G117" s="185" t="s">
        <v>405</v>
      </c>
      <c r="H117" s="43">
        <v>851</v>
      </c>
      <c r="I117" s="362" t="s">
        <v>332</v>
      </c>
      <c r="J117" s="190" t="str">
        <f>INDEX('Policy Characteristics'!D:D,MATCH(PolicyLevers!$C117,'Policy Characteristics'!$C:$C,0))</f>
        <v>Mode Shifting</v>
      </c>
      <c r="K117" s="252" t="str">
        <f>INDEX('Policy Characteristics'!E:E,MATCH(PolicyLevers!$C117,'Policy Characteristics'!$C:$C,0))</f>
        <v>trans mode shifting</v>
      </c>
      <c r="L117" s="191">
        <f>INDEX('Policy Characteristics'!F:F,MATCH(PolicyLevers!$C117,'Policy Characteristics'!$C:$C,0))</f>
        <v>0</v>
      </c>
      <c r="M117" s="191">
        <f>INDEX('Policy Characteristics'!G:G,MATCH(PolicyLevers!$C117,'Policy Characteristics'!$C:$C,0))</f>
        <v>0.26</v>
      </c>
      <c r="N117" s="252">
        <f>INDEX('Policy Characteristics'!H:H,MATCH(PolicyLevers!$C117,'Policy Characteristics'!$C:$C,0))</f>
        <v>0.01</v>
      </c>
      <c r="O117" s="253" t="str">
        <f>INDEX('Policy Characteristics'!I:I,MATCH(PolicyLevers!$C117,'Policy Characteristics'!$C:$C,0))</f>
        <v>% of trips shifted</v>
      </c>
      <c r="P117" s="214"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3" t="str">
        <f>INDEX('Policy Characteristics'!K:K,MATCH(PolicyLevers!$C117,'Policy Characteristics'!$C:$C,0))</f>
        <v>transportation-sector-main.html#tdm</v>
      </c>
      <c r="R117" s="253" t="str">
        <f>INDEX('Policy Characteristics'!L:L,MATCH(PolicyLevers!$C117,'Policy Characteristics'!$C:$C,0))</f>
        <v>transportation-demand-management.html</v>
      </c>
      <c r="S117" s="217" t="str">
        <f>INDEX('Policy Characteristics'!M:M,MATCH(PolicyLevers!$C117,'Policy Characteristics'!$C:$C,0))</f>
        <v>International Energy Agency, 2009, "Transport, Energy and CO2: Moving toward Sustainability", http://www.iea.org/publications/freepublications/publication/transport2009.pdf</v>
      </c>
      <c r="T117" s="185">
        <f>INDEX('Policy Characteristics'!N:N,MATCH(PolicyLevers!$C117,'Policy Characteristics'!$C:$C,0))</f>
        <v>0</v>
      </c>
      <c r="U117" s="182">
        <f>INDEX('Policy Characteristics'!O:O,MATCH(PolicyLevers!$C117,'Policy Characteristics'!$C:$C,0))</f>
        <v>0</v>
      </c>
    </row>
    <row r="118" spans="1:21" x14ac:dyDescent="0.35">
      <c r="A118" s="351" t="str">
        <f>INDEX('Policy Characteristics'!A:A,MATCH(PolicyLevers!$C118,'Policy Characteristics'!$C:$C,0))</f>
        <v>Transportation</v>
      </c>
      <c r="B118" s="355" t="str">
        <f>INDEX('Policy Characteristics'!B:B,MATCH(PolicyLevers!$C118,'Policy Characteristics'!$C:$C,0))</f>
        <v>Mode Shifting</v>
      </c>
      <c r="C118" s="190" t="str">
        <f t="shared" si="7"/>
        <v>Percent of Travel Demand Shifted to Other Modes or Eliminated</v>
      </c>
      <c r="D118" s="185" t="s">
        <v>388</v>
      </c>
      <c r="E118" s="185" t="s">
        <v>354</v>
      </c>
      <c r="F118" s="185" t="s">
        <v>389</v>
      </c>
      <c r="G118" s="185" t="s">
        <v>406</v>
      </c>
      <c r="H118" s="43">
        <v>852</v>
      </c>
      <c r="I118" s="362" t="s">
        <v>332</v>
      </c>
      <c r="J118" s="190" t="str">
        <f>INDEX('Policy Characteristics'!D:D,MATCH(PolicyLevers!$C118,'Policy Characteristics'!$C:$C,0))</f>
        <v>Mode Shifting</v>
      </c>
      <c r="K118" s="252" t="str">
        <f>INDEX('Policy Characteristics'!E:E,MATCH(PolicyLevers!$C118,'Policy Characteristics'!$C:$C,0))</f>
        <v>trans mode shifting</v>
      </c>
      <c r="L118" s="191">
        <f>INDEX('Policy Characteristics'!F:F,MATCH(PolicyLevers!$C118,'Policy Characteristics'!$C:$C,0))</f>
        <v>0</v>
      </c>
      <c r="M118" s="191">
        <f>INDEX('Policy Characteristics'!G:G,MATCH(PolicyLevers!$C118,'Policy Characteristics'!$C:$C,0))</f>
        <v>0.26</v>
      </c>
      <c r="N118" s="252">
        <f>INDEX('Policy Characteristics'!H:H,MATCH(PolicyLevers!$C118,'Policy Characteristics'!$C:$C,0))</f>
        <v>0.01</v>
      </c>
      <c r="O118" s="253" t="str">
        <f>INDEX('Policy Characteristics'!I:I,MATCH(PolicyLevers!$C118,'Policy Characteristics'!$C:$C,0))</f>
        <v>% of trips shifted</v>
      </c>
      <c r="P118" s="214"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3" t="str">
        <f>INDEX('Policy Characteristics'!K:K,MATCH(PolicyLevers!$C118,'Policy Characteristics'!$C:$C,0))</f>
        <v>transportation-sector-main.html#tdm</v>
      </c>
      <c r="R118" s="253" t="str">
        <f>INDEX('Policy Characteristics'!L:L,MATCH(PolicyLevers!$C118,'Policy Characteristics'!$C:$C,0))</f>
        <v>transportation-demand-management.html</v>
      </c>
      <c r="S118" s="217" t="str">
        <f>INDEX('Policy Characteristics'!M:M,MATCH(PolicyLevers!$C118,'Policy Characteristics'!$C:$C,0))</f>
        <v>International Energy Agency, 2009, "Transport, Energy and CO2: Moving toward Sustainability", http://www.iea.org/publications/freepublications/publication/transport2009.pdf</v>
      </c>
      <c r="T118" s="185">
        <f>INDEX('Policy Characteristics'!N:N,MATCH(PolicyLevers!$C118,'Policy Characteristics'!$C:$C,0))</f>
        <v>0</v>
      </c>
      <c r="U118" s="182">
        <f>INDEX('Policy Characteristics'!O:O,MATCH(PolicyLevers!$C118,'Policy Characteristics'!$C:$C,0))</f>
        <v>0</v>
      </c>
    </row>
    <row r="119" spans="1:21" x14ac:dyDescent="0.35">
      <c r="A119" s="351" t="str">
        <f>INDEX('Policy Characteristics'!A:A,MATCH(PolicyLevers!$C119,'Policy Characteristics'!$C:$C,0))</f>
        <v>Transportation</v>
      </c>
      <c r="B119" s="355" t="str">
        <f>INDEX('Policy Characteristics'!B:B,MATCH(PolicyLevers!$C119,'Policy Characteristics'!$C:$C,0))</f>
        <v>Mode Shifting</v>
      </c>
      <c r="C119" s="190" t="str">
        <f t="shared" si="7"/>
        <v>Percent of Travel Demand Shifted to Other Modes or Eliminated</v>
      </c>
      <c r="D119" s="185" t="s">
        <v>388</v>
      </c>
      <c r="E119" s="185" t="s">
        <v>362</v>
      </c>
      <c r="F119" s="185" t="s">
        <v>389</v>
      </c>
      <c r="G119" s="185" t="s">
        <v>410</v>
      </c>
      <c r="H119" s="43">
        <v>853</v>
      </c>
      <c r="I119" s="362" t="s">
        <v>332</v>
      </c>
      <c r="J119" s="190" t="str">
        <f>INDEX('Policy Characteristics'!D:D,MATCH(PolicyLevers!$C119,'Policy Characteristics'!$C:$C,0))</f>
        <v>Mode Shifting</v>
      </c>
      <c r="K119" s="252" t="str">
        <f>INDEX('Policy Characteristics'!E:E,MATCH(PolicyLevers!$C119,'Policy Characteristics'!$C:$C,0))</f>
        <v>trans mode shifting</v>
      </c>
      <c r="L119" s="191">
        <f>INDEX('Policy Characteristics'!F:F,MATCH(PolicyLevers!$C119,'Policy Characteristics'!$C:$C,0))</f>
        <v>0</v>
      </c>
      <c r="M119" s="191">
        <f>INDEX('Policy Characteristics'!G:G,MATCH(PolicyLevers!$C119,'Policy Characteristics'!$C:$C,0))</f>
        <v>0.26</v>
      </c>
      <c r="N119" s="252">
        <f>INDEX('Policy Characteristics'!H:H,MATCH(PolicyLevers!$C119,'Policy Characteristics'!$C:$C,0))</f>
        <v>0.01</v>
      </c>
      <c r="O119" s="253" t="str">
        <f>INDEX('Policy Characteristics'!I:I,MATCH(PolicyLevers!$C119,'Policy Characteristics'!$C:$C,0))</f>
        <v>% of trips shifted</v>
      </c>
      <c r="P119" s="214"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3" t="str">
        <f>INDEX('Policy Characteristics'!K:K,MATCH(PolicyLevers!$C119,'Policy Characteristics'!$C:$C,0))</f>
        <v>transportation-sector-main.html#tdm</v>
      </c>
      <c r="R119" s="253" t="str">
        <f>INDEX('Policy Characteristics'!L:L,MATCH(PolicyLevers!$C119,'Policy Characteristics'!$C:$C,0))</f>
        <v>transportation-demand-management.html</v>
      </c>
      <c r="S119" s="217" t="str">
        <f>INDEX('Policy Characteristics'!M:M,MATCH(PolicyLevers!$C119,'Policy Characteristics'!$C:$C,0))</f>
        <v>International Energy Agency, 2009, "Transport, Energy and CO2: Moving toward Sustainability", http://www.iea.org/publications/freepublications/publication/transport2009.pdf</v>
      </c>
      <c r="T119" s="185">
        <f>INDEX('Policy Characteristics'!N:N,MATCH(PolicyLevers!$C119,'Policy Characteristics'!$C:$C,0))</f>
        <v>0</v>
      </c>
      <c r="U119" s="182">
        <f>INDEX('Policy Characteristics'!O:O,MATCH(PolicyLevers!$C119,'Policy Characteristics'!$C:$C,0))</f>
        <v>0</v>
      </c>
    </row>
    <row r="120" spans="1:21" x14ac:dyDescent="0.35">
      <c r="A120" s="351" t="str">
        <f>INDEX('Policy Characteristics'!A:A,MATCH(PolicyLevers!$C120,'Policy Characteristics'!$C:$C,0))</f>
        <v>Transportation</v>
      </c>
      <c r="B120" s="355" t="str">
        <f>INDEX('Policy Characteristics'!B:B,MATCH(PolicyLevers!$C120,'Policy Characteristics'!$C:$C,0))</f>
        <v>Mode Shifting</v>
      </c>
      <c r="C120" s="190" t="str">
        <f t="shared" si="7"/>
        <v>Percent of Travel Demand Shifted to Other Modes or Eliminated</v>
      </c>
      <c r="D120" s="185" t="s">
        <v>396</v>
      </c>
      <c r="E120" s="185" t="s">
        <v>307</v>
      </c>
      <c r="F120" s="185" t="s">
        <v>397</v>
      </c>
      <c r="G120" s="185" t="s">
        <v>307</v>
      </c>
      <c r="H120" s="43">
        <v>854</v>
      </c>
      <c r="I120" s="362" t="s">
        <v>332</v>
      </c>
      <c r="J120" s="190" t="str">
        <f>INDEX('Policy Characteristics'!D:D,MATCH(PolicyLevers!$C120,'Policy Characteristics'!$C:$C,0))</f>
        <v>Mode Shifting</v>
      </c>
      <c r="K120" s="252" t="str">
        <f>INDEX('Policy Characteristics'!E:E,MATCH(PolicyLevers!$C120,'Policy Characteristics'!$C:$C,0))</f>
        <v>trans mode shifting</v>
      </c>
      <c r="L120" s="191">
        <f>INDEX('Policy Characteristics'!F:F,MATCH(PolicyLevers!$C120,'Policy Characteristics'!$C:$C,0))</f>
        <v>0</v>
      </c>
      <c r="M120" s="191">
        <f>INDEX('Policy Characteristics'!G:G,MATCH(PolicyLevers!$C120,'Policy Characteristics'!$C:$C,0))</f>
        <v>0.26</v>
      </c>
      <c r="N120" s="252">
        <f>INDEX('Policy Characteristics'!H:H,MATCH(PolicyLevers!$C120,'Policy Characteristics'!$C:$C,0))</f>
        <v>0.01</v>
      </c>
      <c r="O120" s="253" t="str">
        <f>INDEX('Policy Characteristics'!I:I,MATCH(PolicyLevers!$C120,'Policy Characteristics'!$C:$C,0))</f>
        <v>% of trips shifted</v>
      </c>
      <c r="P120" s="214"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3" t="str">
        <f>INDEX('Policy Characteristics'!K:K,MATCH(PolicyLevers!$C120,'Policy Characteristics'!$C:$C,0))</f>
        <v>transportation-sector-main.html#tdm</v>
      </c>
      <c r="R120" s="253" t="str">
        <f>INDEX('Policy Characteristics'!L:L,MATCH(PolicyLevers!$C120,'Policy Characteristics'!$C:$C,0))</f>
        <v>transportation-demand-management.html</v>
      </c>
      <c r="S120" s="217" t="str">
        <f>INDEX('Policy Characteristics'!M:M,MATCH(PolicyLevers!$C120,'Policy Characteristics'!$C:$C,0))</f>
        <v>International Energy Agency, 2009, "Transport, Energy and CO2: Moving toward Sustainability", http://www.iea.org/publications/freepublications/publication/transport2009.pdf</v>
      </c>
      <c r="T120" s="185">
        <f>INDEX('Policy Characteristics'!N:N,MATCH(PolicyLevers!$C120,'Policy Characteristics'!$C:$C,0))</f>
        <v>0</v>
      </c>
      <c r="U120" s="182">
        <f>INDEX('Policy Characteristics'!O:O,MATCH(PolicyLevers!$C120,'Policy Characteristics'!$C:$C,0))</f>
        <v>0</v>
      </c>
    </row>
    <row r="121" spans="1:21" x14ac:dyDescent="0.35">
      <c r="A121" s="351" t="str">
        <f>INDEX('Policy Characteristics'!A:A,MATCH(PolicyLevers!$C121,'Policy Characteristics'!$C:$C,0))</f>
        <v>Transportation</v>
      </c>
      <c r="B121" s="355" t="str">
        <f>INDEX('Policy Characteristics'!B:B,MATCH(PolicyLevers!$C121,'Policy Characteristics'!$C:$C,0))</f>
        <v>Mode Shifting</v>
      </c>
      <c r="C121" s="190" t="str">
        <f t="shared" si="7"/>
        <v>Percent of Travel Demand Shifted to Other Modes or Eliminated</v>
      </c>
      <c r="D121" s="185" t="s">
        <v>396</v>
      </c>
      <c r="E121" s="185" t="s">
        <v>334</v>
      </c>
      <c r="F121" s="185" t="s">
        <v>397</v>
      </c>
      <c r="G121" s="185" t="s">
        <v>334</v>
      </c>
      <c r="H121" s="43">
        <v>855</v>
      </c>
      <c r="I121" s="357" t="s">
        <v>310</v>
      </c>
      <c r="J121" s="190" t="str">
        <f>INDEX('Policy Characteristics'!D:D,MATCH(PolicyLevers!$C121,'Policy Characteristics'!$C:$C,0))</f>
        <v>Mode Shifting</v>
      </c>
      <c r="K121" s="190" t="str">
        <f>INDEX('Policy Characteristics'!E:E,MATCH(PolicyLevers!$C121,'Policy Characteristics'!$C:$C,0))</f>
        <v>trans mode shifting</v>
      </c>
      <c r="L121" s="191">
        <f>INDEX('Policy Characteristics'!F:F,MATCH(PolicyLevers!$C121,'Policy Characteristics'!$C:$C,0))</f>
        <v>0</v>
      </c>
      <c r="M121" s="205">
        <f>INDEX('Policy Characteristics'!G:G,MATCH(PolicyLevers!$C121,'Policy Characteristics'!$C:$C,0))</f>
        <v>0.26</v>
      </c>
      <c r="N121" s="252">
        <f>INDEX('Policy Characteristics'!H:H,MATCH(PolicyLevers!$C121,'Policy Characteristics'!$C:$C,0))</f>
        <v>0.01</v>
      </c>
      <c r="O121" s="253" t="str">
        <f>INDEX('Policy Characteristics'!I:I,MATCH(PolicyLevers!$C121,'Policy Characteristics'!$C:$C,0))</f>
        <v>% of trips shifted</v>
      </c>
      <c r="P121" s="214"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3" t="str">
        <f>INDEX('Policy Characteristics'!K:K,MATCH(PolicyLevers!$C121,'Policy Characteristics'!$C:$C,0))</f>
        <v>transportation-sector-main.html#tdm</v>
      </c>
      <c r="R121" s="253" t="str">
        <f>INDEX('Policy Characteristics'!L:L,MATCH(PolicyLevers!$C121,'Policy Characteristics'!$C:$C,0))</f>
        <v>transportation-demand-management.html</v>
      </c>
      <c r="S121" s="217" t="str">
        <f>INDEX('Policy Characteristics'!M:M,MATCH(PolicyLevers!$C121,'Policy Characteristics'!$C:$C,0))</f>
        <v>International Energy Agency, 2009, "Transport, Energy and CO2: Moving toward Sustainability", http://www.iea.org/publications/freepublications/publication/transport2009.pdf</v>
      </c>
      <c r="T121" s="185">
        <f>INDEX('Policy Characteristics'!N:N,MATCH(PolicyLevers!$C121,'Policy Characteristics'!$C:$C,0))</f>
        <v>0</v>
      </c>
      <c r="U121" s="182">
        <f>INDEX('Policy Characteristics'!O:O,MATCH(PolicyLevers!$C121,'Policy Characteristics'!$C:$C,0))</f>
        <v>0</v>
      </c>
    </row>
    <row r="122" spans="1:21" x14ac:dyDescent="0.35">
      <c r="A122" s="351" t="str">
        <f>INDEX('Policy Characteristics'!A:A,MATCH(PolicyLevers!$C122,'Policy Characteristics'!$C:$C,0))</f>
        <v>Transportation</v>
      </c>
      <c r="B122" s="355" t="str">
        <f>INDEX('Policy Characteristics'!B:B,MATCH(PolicyLevers!$C122,'Policy Characteristics'!$C:$C,0))</f>
        <v>Mode Shifting</v>
      </c>
      <c r="C122" s="190" t="str">
        <f t="shared" si="7"/>
        <v>Percent of Travel Demand Shifted to Other Modes or Eliminated</v>
      </c>
      <c r="D122" s="185" t="s">
        <v>396</v>
      </c>
      <c r="E122" s="185" t="s">
        <v>343</v>
      </c>
      <c r="F122" s="185" t="s">
        <v>397</v>
      </c>
      <c r="G122" s="185" t="s">
        <v>402</v>
      </c>
      <c r="H122" s="43">
        <v>856</v>
      </c>
      <c r="I122" s="362" t="s">
        <v>332</v>
      </c>
      <c r="J122" s="190" t="str">
        <f>INDEX('Policy Characteristics'!D:D,MATCH(PolicyLevers!$C122,'Policy Characteristics'!$C:$C,0))</f>
        <v>Mode Shifting</v>
      </c>
      <c r="K122" s="252" t="str">
        <f>INDEX('Policy Characteristics'!E:E,MATCH(PolicyLevers!$C122,'Policy Characteristics'!$C:$C,0))</f>
        <v>trans mode shifting</v>
      </c>
      <c r="L122" s="191">
        <f>INDEX('Policy Characteristics'!F:F,MATCH(PolicyLevers!$C122,'Policy Characteristics'!$C:$C,0))</f>
        <v>0</v>
      </c>
      <c r="M122" s="191">
        <f>INDEX('Policy Characteristics'!G:G,MATCH(PolicyLevers!$C122,'Policy Characteristics'!$C:$C,0))</f>
        <v>0.26</v>
      </c>
      <c r="N122" s="252">
        <f>INDEX('Policy Characteristics'!H:H,MATCH(PolicyLevers!$C122,'Policy Characteristics'!$C:$C,0))</f>
        <v>0.01</v>
      </c>
      <c r="O122" s="253" t="str">
        <f>INDEX('Policy Characteristics'!I:I,MATCH(PolicyLevers!$C122,'Policy Characteristics'!$C:$C,0))</f>
        <v>% of trips shifted</v>
      </c>
      <c r="P122" s="214"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3" t="str">
        <f>INDEX('Policy Characteristics'!K:K,MATCH(PolicyLevers!$C122,'Policy Characteristics'!$C:$C,0))</f>
        <v>transportation-sector-main.html#tdm</v>
      </c>
      <c r="R122" s="253" t="str">
        <f>INDEX('Policy Characteristics'!L:L,MATCH(PolicyLevers!$C122,'Policy Characteristics'!$C:$C,0))</f>
        <v>transportation-demand-management.html</v>
      </c>
      <c r="S122" s="217" t="str">
        <f>INDEX('Policy Characteristics'!M:M,MATCH(PolicyLevers!$C122,'Policy Characteristics'!$C:$C,0))</f>
        <v>International Energy Agency, 2009, "Transport, Energy and CO2: Moving toward Sustainability", http://www.iea.org/publications/freepublications/publication/transport2009.pdf</v>
      </c>
      <c r="T122" s="185">
        <f>INDEX('Policy Characteristics'!N:N,MATCH(PolicyLevers!$C122,'Policy Characteristics'!$C:$C,0))</f>
        <v>0</v>
      </c>
      <c r="U122" s="182">
        <f>INDEX('Policy Characteristics'!O:O,MATCH(PolicyLevers!$C122,'Policy Characteristics'!$C:$C,0))</f>
        <v>0</v>
      </c>
    </row>
    <row r="123" spans="1:21" x14ac:dyDescent="0.35">
      <c r="A123" s="351" t="str">
        <f>INDEX('Policy Characteristics'!A:A,MATCH(PolicyLevers!$C123,'Policy Characteristics'!$C:$C,0))</f>
        <v>Transportation</v>
      </c>
      <c r="B123" s="355" t="str">
        <f>INDEX('Policy Characteristics'!B:B,MATCH(PolicyLevers!$C123,'Policy Characteristics'!$C:$C,0))</f>
        <v>Mode Shifting</v>
      </c>
      <c r="C123" s="190" t="str">
        <f t="shared" si="7"/>
        <v>Percent of Travel Demand Shifted to Other Modes or Eliminated</v>
      </c>
      <c r="D123" s="185" t="s">
        <v>396</v>
      </c>
      <c r="E123" s="185" t="s">
        <v>346</v>
      </c>
      <c r="F123" s="185" t="s">
        <v>397</v>
      </c>
      <c r="G123" s="185" t="s">
        <v>405</v>
      </c>
      <c r="H123" s="43">
        <v>857</v>
      </c>
      <c r="I123" s="362" t="s">
        <v>332</v>
      </c>
      <c r="J123" s="190" t="str">
        <f>INDEX('Policy Characteristics'!D:D,MATCH(PolicyLevers!$C123,'Policy Characteristics'!$C:$C,0))</f>
        <v>Mode Shifting</v>
      </c>
      <c r="K123" s="252" t="str">
        <f>INDEX('Policy Characteristics'!E:E,MATCH(PolicyLevers!$C123,'Policy Characteristics'!$C:$C,0))</f>
        <v>trans mode shifting</v>
      </c>
      <c r="L123" s="191">
        <f>INDEX('Policy Characteristics'!F:F,MATCH(PolicyLevers!$C123,'Policy Characteristics'!$C:$C,0))</f>
        <v>0</v>
      </c>
      <c r="M123" s="191">
        <f>INDEX('Policy Characteristics'!G:G,MATCH(PolicyLevers!$C123,'Policy Characteristics'!$C:$C,0))</f>
        <v>0.26</v>
      </c>
      <c r="N123" s="252">
        <f>INDEX('Policy Characteristics'!H:H,MATCH(PolicyLevers!$C123,'Policy Characteristics'!$C:$C,0))</f>
        <v>0.01</v>
      </c>
      <c r="O123" s="253" t="str">
        <f>INDEX('Policy Characteristics'!I:I,MATCH(PolicyLevers!$C123,'Policy Characteristics'!$C:$C,0))</f>
        <v>% of trips shifted</v>
      </c>
      <c r="P123" s="214"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3" t="str">
        <f>INDEX('Policy Characteristics'!K:K,MATCH(PolicyLevers!$C123,'Policy Characteristics'!$C:$C,0))</f>
        <v>transportation-sector-main.html#tdm</v>
      </c>
      <c r="R123" s="253" t="str">
        <f>INDEX('Policy Characteristics'!L:L,MATCH(PolicyLevers!$C123,'Policy Characteristics'!$C:$C,0))</f>
        <v>transportation-demand-management.html</v>
      </c>
      <c r="S123" s="217" t="str">
        <f>INDEX('Policy Characteristics'!M:M,MATCH(PolicyLevers!$C123,'Policy Characteristics'!$C:$C,0))</f>
        <v>International Energy Agency, 2009, "Transport, Energy and CO2: Moving toward Sustainability", http://www.iea.org/publications/freepublications/publication/transport2009.pdf</v>
      </c>
      <c r="T123" s="185">
        <f>INDEX('Policy Characteristics'!N:N,MATCH(PolicyLevers!$C123,'Policy Characteristics'!$C:$C,0))</f>
        <v>0</v>
      </c>
      <c r="U123" s="182">
        <f>INDEX('Policy Characteristics'!O:O,MATCH(PolicyLevers!$C123,'Policy Characteristics'!$C:$C,0))</f>
        <v>0</v>
      </c>
    </row>
    <row r="124" spans="1:21" x14ac:dyDescent="0.35">
      <c r="A124" s="351" t="str">
        <f>INDEX('Policy Characteristics'!A:A,MATCH(PolicyLevers!$C124,'Policy Characteristics'!$C:$C,0))</f>
        <v>Transportation</v>
      </c>
      <c r="B124" s="355" t="str">
        <f>INDEX('Policy Characteristics'!B:B,MATCH(PolicyLevers!$C124,'Policy Characteristics'!$C:$C,0))</f>
        <v>Mode Shifting</v>
      </c>
      <c r="C124" s="190" t="str">
        <f t="shared" si="7"/>
        <v>Percent of Travel Demand Shifted to Other Modes or Eliminated</v>
      </c>
      <c r="D124" s="185" t="s">
        <v>396</v>
      </c>
      <c r="E124" s="185" t="s">
        <v>354</v>
      </c>
      <c r="F124" s="185" t="s">
        <v>397</v>
      </c>
      <c r="G124" s="185" t="s">
        <v>406</v>
      </c>
      <c r="H124" s="43">
        <v>858</v>
      </c>
      <c r="I124" s="362" t="s">
        <v>332</v>
      </c>
      <c r="J124" s="190" t="str">
        <f>INDEX('Policy Characteristics'!D:D,MATCH(PolicyLevers!$C124,'Policy Characteristics'!$C:$C,0))</f>
        <v>Mode Shifting</v>
      </c>
      <c r="K124" s="252" t="str">
        <f>INDEX('Policy Characteristics'!E:E,MATCH(PolicyLevers!$C124,'Policy Characteristics'!$C:$C,0))</f>
        <v>trans mode shifting</v>
      </c>
      <c r="L124" s="191">
        <f>INDEX('Policy Characteristics'!F:F,MATCH(PolicyLevers!$C124,'Policy Characteristics'!$C:$C,0))</f>
        <v>0</v>
      </c>
      <c r="M124" s="191">
        <f>INDEX('Policy Characteristics'!G:G,MATCH(PolicyLevers!$C124,'Policy Characteristics'!$C:$C,0))</f>
        <v>0.26</v>
      </c>
      <c r="N124" s="252">
        <f>INDEX('Policy Characteristics'!H:H,MATCH(PolicyLevers!$C124,'Policy Characteristics'!$C:$C,0))</f>
        <v>0.01</v>
      </c>
      <c r="O124" s="253" t="str">
        <f>INDEX('Policy Characteristics'!I:I,MATCH(PolicyLevers!$C124,'Policy Characteristics'!$C:$C,0))</f>
        <v>% of trips shifted</v>
      </c>
      <c r="P124" s="214"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3" t="str">
        <f>INDEX('Policy Characteristics'!K:K,MATCH(PolicyLevers!$C124,'Policy Characteristics'!$C:$C,0))</f>
        <v>transportation-sector-main.html#tdm</v>
      </c>
      <c r="R124" s="253" t="str">
        <f>INDEX('Policy Characteristics'!L:L,MATCH(PolicyLevers!$C124,'Policy Characteristics'!$C:$C,0))</f>
        <v>transportation-demand-management.html</v>
      </c>
      <c r="S124" s="217" t="str">
        <f>INDEX('Policy Characteristics'!M:M,MATCH(PolicyLevers!$C124,'Policy Characteristics'!$C:$C,0))</f>
        <v>International Energy Agency, 2009, "Transport, Energy and CO2: Moving toward Sustainability", http://www.iea.org/publications/freepublications/publication/transport2009.pdf</v>
      </c>
      <c r="T124" s="185">
        <f>INDEX('Policy Characteristics'!N:N,MATCH(PolicyLevers!$C124,'Policy Characteristics'!$C:$C,0))</f>
        <v>0</v>
      </c>
      <c r="U124" s="182">
        <f>INDEX('Policy Characteristics'!O:O,MATCH(PolicyLevers!$C124,'Policy Characteristics'!$C:$C,0))</f>
        <v>0</v>
      </c>
    </row>
    <row r="125" spans="1:21" x14ac:dyDescent="0.35">
      <c r="A125" s="351" t="str">
        <f>INDEX('Policy Characteristics'!A:A,MATCH(PolicyLevers!$C125,'Policy Characteristics'!$C:$C,0))</f>
        <v>Transportation</v>
      </c>
      <c r="B125" s="355" t="str">
        <f>INDEX('Policy Characteristics'!B:B,MATCH(PolicyLevers!$C125,'Policy Characteristics'!$C:$C,0))</f>
        <v>Mode Shifting</v>
      </c>
      <c r="C125" s="190" t="str">
        <f t="shared" si="7"/>
        <v>Percent of Travel Demand Shifted to Other Modes or Eliminated</v>
      </c>
      <c r="D125" s="185" t="s">
        <v>396</v>
      </c>
      <c r="E125" s="185" t="s">
        <v>362</v>
      </c>
      <c r="F125" s="185" t="s">
        <v>397</v>
      </c>
      <c r="G125" s="185" t="s">
        <v>410</v>
      </c>
      <c r="H125" s="43">
        <v>859</v>
      </c>
      <c r="I125" s="362" t="s">
        <v>332</v>
      </c>
      <c r="J125" s="190" t="str">
        <f>INDEX('Policy Characteristics'!D:D,MATCH(PolicyLevers!$C125,'Policy Characteristics'!$C:$C,0))</f>
        <v>Mode Shifting</v>
      </c>
      <c r="K125" s="252" t="str">
        <f>INDEX('Policy Characteristics'!E:E,MATCH(PolicyLevers!$C125,'Policy Characteristics'!$C:$C,0))</f>
        <v>trans mode shifting</v>
      </c>
      <c r="L125" s="191">
        <f>INDEX('Policy Characteristics'!F:F,MATCH(PolicyLevers!$C125,'Policy Characteristics'!$C:$C,0))</f>
        <v>0</v>
      </c>
      <c r="M125" s="191">
        <f>INDEX('Policy Characteristics'!G:G,MATCH(PolicyLevers!$C125,'Policy Characteristics'!$C:$C,0))</f>
        <v>0.26</v>
      </c>
      <c r="N125" s="252">
        <f>INDEX('Policy Characteristics'!H:H,MATCH(PolicyLevers!$C125,'Policy Characteristics'!$C:$C,0))</f>
        <v>0.01</v>
      </c>
      <c r="O125" s="253" t="str">
        <f>INDEX('Policy Characteristics'!I:I,MATCH(PolicyLevers!$C125,'Policy Characteristics'!$C:$C,0))</f>
        <v>% of trips shifted</v>
      </c>
      <c r="P125" s="214"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3" t="str">
        <f>INDEX('Policy Characteristics'!K:K,MATCH(PolicyLevers!$C125,'Policy Characteristics'!$C:$C,0))</f>
        <v>transportation-sector-main.html#tdm</v>
      </c>
      <c r="R125" s="253" t="str">
        <f>INDEX('Policy Characteristics'!L:L,MATCH(PolicyLevers!$C125,'Policy Characteristics'!$C:$C,0))</f>
        <v>transportation-demand-management.html</v>
      </c>
      <c r="S125" s="217" t="str">
        <f>INDEX('Policy Characteristics'!M:M,MATCH(PolicyLevers!$C125,'Policy Characteristics'!$C:$C,0))</f>
        <v>International Energy Agency, 2009, "Transport, Energy and CO2: Moving toward Sustainability", http://www.iea.org/publications/freepublications/publication/transport2009.pdf</v>
      </c>
      <c r="T125" s="185">
        <f>INDEX('Policy Characteristics'!N:N,MATCH(PolicyLevers!$C125,'Policy Characteristics'!$C:$C,0))</f>
        <v>0</v>
      </c>
      <c r="U125" s="182">
        <f>INDEX('Policy Characteristics'!O:O,MATCH(PolicyLevers!$C125,'Policy Characteristics'!$C:$C,0))</f>
        <v>0</v>
      </c>
    </row>
    <row r="126" spans="1:21" x14ac:dyDescent="0.35">
      <c r="A126" s="351" t="str">
        <f>INDEX('Policy Characteristics'!A:A,MATCH(PolicyLevers!$C126,'Policy Characteristics'!$C:$C,0))</f>
        <v>Buildings and Appliances</v>
      </c>
      <c r="B126" s="356" t="str">
        <f>INDEX('Policy Characteristics'!B:B,MATCH(PolicyLevers!$C126,'Policy Characteristics'!$C:$C,0))</f>
        <v>Building Component Electrification</v>
      </c>
      <c r="C126" s="182" t="s">
        <v>492</v>
      </c>
      <c r="D126" s="185" t="s">
        <v>493</v>
      </c>
      <c r="E126" s="185" t="s">
        <v>494</v>
      </c>
      <c r="F126" s="185" t="s">
        <v>495</v>
      </c>
      <c r="G126" s="185" t="s">
        <v>496</v>
      </c>
      <c r="H126" s="43">
        <v>435</v>
      </c>
      <c r="I126" s="357" t="s">
        <v>310</v>
      </c>
      <c r="J126" s="182" t="str">
        <f>INDEX('Policy Characteristics'!D:D,MATCH(PolicyLevers!$C126,'Policy Characteristics'!$C:$C,0))</f>
        <v>Building Component Electrification</v>
      </c>
      <c r="K126" s="182" t="str">
        <f>INDEX('Policy Characteristics'!E:E,MATCH(PolicyLevers!$C126,'Policy Characteristics'!$C:$C,0))</f>
        <v>bldgs new component fuel shifting</v>
      </c>
      <c r="L126" s="204">
        <f>INDEX('Policy Characteristics'!F:F,MATCH(PolicyLevers!$C126,'Policy Characteristics'!$C:$C,0))</f>
        <v>0</v>
      </c>
      <c r="M126" s="204">
        <f>INDEX('Policy Characteristics'!G:G,MATCH(PolicyLevers!$C126,'Policy Characteristics'!$C:$C,0))</f>
        <v>1</v>
      </c>
      <c r="N126" s="251">
        <f>INDEX('Policy Characteristics'!H:H,MATCH(PolicyLevers!$C126,'Policy Characteristics'!$C:$C,0))</f>
        <v>0.01</v>
      </c>
      <c r="O126" s="185" t="str">
        <f>INDEX('Policy Characteristics'!I:I,MATCH(PolicyLevers!$C126,'Policy Characteristics'!$C:$C,0))</f>
        <v>% of newly sold non-electric building components</v>
      </c>
      <c r="P126" s="218"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26" s="185" t="str">
        <f>INDEX('Policy Characteristics'!K:K,MATCH(PolicyLevers!$C126,'Policy Characteristics'!$C:$C,0))</f>
        <v>buildings-sector-main.html#component-elec</v>
      </c>
      <c r="R126" s="192" t="str">
        <f>INDEX('Policy Characteristics'!L:L,MATCH(PolicyLevers!$C126,'Policy Characteristics'!$C:$C,0))</f>
        <v>building-component-electrification.html</v>
      </c>
      <c r="S126" s="206">
        <f>INDEX('Policy Characteristics'!M:M,MATCH(PolicyLevers!$C126,'Policy Characteristics'!$C:$C,0))</f>
        <v>0</v>
      </c>
      <c r="T126" s="185">
        <f>INDEX('Policy Characteristics'!N:N,MATCH(PolicyLevers!$C126,'Policy Characteristics'!$C:$C,0))</f>
        <v>0</v>
      </c>
      <c r="U126" s="182" t="str">
        <f>INDEX('Policy Characteristics'!O:O,MATCH(PolicyLevers!$C126,'Policy Characteristics'!$C:$C,0))</f>
        <v>BCEU</v>
      </c>
    </row>
    <row r="127" spans="1:21" ht="404.25" customHeight="1" x14ac:dyDescent="0.35">
      <c r="A127" s="351" t="str">
        <f>INDEX('Policy Characteristics'!A:A,MATCH(PolicyLevers!$C127,'Policy Characteristics'!$C:$C,0))</f>
        <v>Buildings and Appliances</v>
      </c>
      <c r="B127" s="355" t="str">
        <f>INDEX('Policy Characteristics'!B:B,MATCH(PolicyLevers!$C127,'Policy Characteristics'!$C:$C,0))</f>
        <v>Building Component Electrification</v>
      </c>
      <c r="C127" s="190" t="str">
        <f t="shared" ref="C127:C139" si="8">C$126</f>
        <v>Fraction of New Bldg Components Shifted to Other Fuels</v>
      </c>
      <c r="D127" s="185" t="s">
        <v>501</v>
      </c>
      <c r="E127" s="185" t="s">
        <v>494</v>
      </c>
      <c r="F127" s="185" t="s">
        <v>495</v>
      </c>
      <c r="G127" s="185" t="s">
        <v>502</v>
      </c>
      <c r="H127" s="43">
        <v>436</v>
      </c>
      <c r="I127" s="357" t="s">
        <v>332</v>
      </c>
      <c r="J127" s="190" t="str">
        <f>INDEX('Policy Characteristics'!D:D,MATCH(PolicyLevers!$C127,'Policy Characteristics'!$C:$C,0))</f>
        <v>Building Component Electrification</v>
      </c>
      <c r="K127" s="190" t="str">
        <f>INDEX('Policy Characteristics'!E:E,MATCH(PolicyLevers!$C127,'Policy Characteristics'!$C:$C,0))</f>
        <v>bldgs new component fuel shifting</v>
      </c>
      <c r="L127" s="191">
        <f>INDEX('Policy Characteristics'!F:F,MATCH(PolicyLevers!$C127,'Policy Characteristics'!$C:$C,0))</f>
        <v>0</v>
      </c>
      <c r="M127" s="191">
        <f>INDEX('Policy Characteristics'!G:G,MATCH(PolicyLevers!$C127,'Policy Characteristics'!$C:$C,0))</f>
        <v>1</v>
      </c>
      <c r="N127" s="252">
        <f>INDEX('Policy Characteristics'!H:H,MATCH(PolicyLevers!$C127,'Policy Characteristics'!$C:$C,0))</f>
        <v>0.01</v>
      </c>
      <c r="O127" s="253" t="str">
        <f>INDEX('Policy Characteristics'!I:I,MATCH(PolicyLevers!$C127,'Policy Characteristics'!$C:$C,0))</f>
        <v>% of newly sold non-electric building components</v>
      </c>
      <c r="P127" s="376"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27" s="253" t="str">
        <f>INDEX('Policy Characteristics'!K:K,MATCH(PolicyLevers!$C127,'Policy Characteristics'!$C:$C,0))</f>
        <v>buildings-sector-main.html#component-elec</v>
      </c>
      <c r="R127" s="253" t="str">
        <f>INDEX('Policy Characteristics'!L:L,MATCH(PolicyLevers!$C127,'Policy Characteristics'!$C:$C,0))</f>
        <v>building-component-electrification.html</v>
      </c>
      <c r="S127" s="217">
        <f>INDEX('Policy Characteristics'!M:M,MATCH(PolicyLevers!$C127,'Policy Characteristics'!$C:$C,0))</f>
        <v>0</v>
      </c>
      <c r="T127" s="216">
        <f>INDEX('Policy Characteristics'!N:N,MATCH(PolicyLevers!$C127,'Policy Characteristics'!$C:$C,0))</f>
        <v>0</v>
      </c>
      <c r="U127" s="182" t="str">
        <f>INDEX('Policy Characteristics'!O:O,MATCH(PolicyLevers!$C127,'Policy Characteristics'!$C:$C,0))</f>
        <v>BCEU</v>
      </c>
    </row>
    <row r="128" spans="1:21" x14ac:dyDescent="0.35">
      <c r="A128" s="351" t="str">
        <f>INDEX('Policy Characteristics'!A:A,MATCH(PolicyLevers!$C128,'Policy Characteristics'!$C:$C,0))</f>
        <v>Buildings and Appliances</v>
      </c>
      <c r="B128" s="355" t="str">
        <f>INDEX('Policy Characteristics'!B:B,MATCH(PolicyLevers!$C128,'Policy Characteristics'!$C:$C,0))</f>
        <v>Building Component Electrification</v>
      </c>
      <c r="C128" s="190" t="str">
        <f t="shared" si="8"/>
        <v>Fraction of New Bldg Components Shifted to Other Fuels</v>
      </c>
      <c r="D128" s="185" t="s">
        <v>503</v>
      </c>
      <c r="E128" s="185" t="s">
        <v>494</v>
      </c>
      <c r="F128" s="185" t="s">
        <v>495</v>
      </c>
      <c r="G128" s="185" t="s">
        <v>504</v>
      </c>
      <c r="H128" s="43">
        <v>437</v>
      </c>
      <c r="I128" s="357" t="s">
        <v>332</v>
      </c>
      <c r="J128" s="190" t="str">
        <f>INDEX('Policy Characteristics'!D:D,MATCH(PolicyLevers!$C128,'Policy Characteristics'!$C:$C,0))</f>
        <v>Building Component Electrification</v>
      </c>
      <c r="K128" s="190" t="str">
        <f>INDEX('Policy Characteristics'!E:E,MATCH(PolicyLevers!$C128,'Policy Characteristics'!$C:$C,0))</f>
        <v>bldgs new component fuel shifting</v>
      </c>
      <c r="L128" s="190">
        <f>INDEX('Policy Characteristics'!F:F,MATCH(PolicyLevers!$C128,'Policy Characteristics'!$C:$C,0))</f>
        <v>0</v>
      </c>
      <c r="M128" s="191">
        <f>INDEX('Policy Characteristics'!G:G,MATCH(PolicyLevers!$C128,'Policy Characteristics'!$C:$C,0))</f>
        <v>1</v>
      </c>
      <c r="N128" s="252">
        <f>INDEX('Policy Characteristics'!H:H,MATCH(PolicyLevers!$C128,'Policy Characteristics'!$C:$C,0))</f>
        <v>0.01</v>
      </c>
      <c r="O128" s="253" t="str">
        <f>INDEX('Policy Characteristics'!I:I,MATCH(PolicyLevers!$C128,'Policy Characteristics'!$C:$C,0))</f>
        <v>% of newly sold non-electric building components</v>
      </c>
      <c r="P128" s="187"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28" s="253" t="str">
        <f>INDEX('Policy Characteristics'!K:K,MATCH(PolicyLevers!$C128,'Policy Characteristics'!$C:$C,0))</f>
        <v>buildings-sector-main.html#component-elec</v>
      </c>
      <c r="R128" s="253" t="str">
        <f>INDEX('Policy Characteristics'!L:L,MATCH(PolicyLevers!$C128,'Policy Characteristics'!$C:$C,0))</f>
        <v>building-component-electrification.html</v>
      </c>
      <c r="S128" s="217">
        <f>INDEX('Policy Characteristics'!M:M,MATCH(PolicyLevers!$C128,'Policy Characteristics'!$C:$C,0))</f>
        <v>0</v>
      </c>
      <c r="T128" s="216">
        <f>INDEX('Policy Characteristics'!N:N,MATCH(PolicyLevers!$C128,'Policy Characteristics'!$C:$C,0))</f>
        <v>0</v>
      </c>
      <c r="U128" s="182" t="str">
        <f>INDEX('Policy Characteristics'!O:O,MATCH(PolicyLevers!$C128,'Policy Characteristics'!$C:$C,0))</f>
        <v>BCEU</v>
      </c>
    </row>
    <row r="129" spans="1:21" x14ac:dyDescent="0.35">
      <c r="A129" s="351" t="str">
        <f>INDEX('Policy Characteristics'!A:A,MATCH(PolicyLevers!$C129,'Policy Characteristics'!$C:$C,0))</f>
        <v>Buildings and Appliances</v>
      </c>
      <c r="B129" s="355" t="str">
        <f>INDEX('Policy Characteristics'!B:B,MATCH(PolicyLevers!$C129,'Policy Characteristics'!$C:$C,0))</f>
        <v>Building Component Electrification</v>
      </c>
      <c r="C129" s="190" t="str">
        <f t="shared" si="8"/>
        <v>Fraction of New Bldg Components Shifted to Other Fuels</v>
      </c>
      <c r="D129" s="185" t="s">
        <v>505</v>
      </c>
      <c r="E129" s="185" t="s">
        <v>494</v>
      </c>
      <c r="F129" s="185" t="s">
        <v>495</v>
      </c>
      <c r="G129" s="185" t="s">
        <v>506</v>
      </c>
      <c r="H129" s="43">
        <v>438</v>
      </c>
      <c r="I129" s="357" t="s">
        <v>310</v>
      </c>
      <c r="J129" s="190" t="str">
        <f>INDEX('Policy Characteristics'!D:D,MATCH(PolicyLevers!$C129,'Policy Characteristics'!$C:$C,0))</f>
        <v>Building Component Electrification</v>
      </c>
      <c r="K129" s="190" t="str">
        <f>INDEX('Policy Characteristics'!E:E,MATCH(PolicyLevers!$C129,'Policy Characteristics'!$C:$C,0))</f>
        <v>bldgs new component fuel shifting</v>
      </c>
      <c r="L129" s="191">
        <f>INDEX('Policy Characteristics'!F:F,MATCH(PolicyLevers!$C129,'Policy Characteristics'!$C:$C,0))</f>
        <v>0</v>
      </c>
      <c r="M129" s="191">
        <f>INDEX('Policy Characteristics'!G:G,MATCH(PolicyLevers!$C129,'Policy Characteristics'!$C:$C,0))</f>
        <v>1</v>
      </c>
      <c r="N129" s="252">
        <f>INDEX('Policy Characteristics'!H:H,MATCH(PolicyLevers!$C129,'Policy Characteristics'!$C:$C,0))</f>
        <v>0.01</v>
      </c>
      <c r="O129" s="253" t="str">
        <f>INDEX('Policy Characteristics'!I:I,MATCH(PolicyLevers!$C129,'Policy Characteristics'!$C:$C,0))</f>
        <v>% of newly sold non-electric building components</v>
      </c>
      <c r="P129" s="219"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29" s="253" t="str">
        <f>INDEX('Policy Characteristics'!K:K,MATCH(PolicyLevers!$C129,'Policy Characteristics'!$C:$C,0))</f>
        <v>buildings-sector-main.html#component-elec</v>
      </c>
      <c r="R129" s="253" t="str">
        <f>INDEX('Policy Characteristics'!L:L,MATCH(PolicyLevers!$C129,'Policy Characteristics'!$C:$C,0))</f>
        <v>building-component-electrification.html</v>
      </c>
      <c r="S129" s="217">
        <f>INDEX('Policy Characteristics'!M:M,MATCH(PolicyLevers!$C129,'Policy Characteristics'!$C:$C,0))</f>
        <v>0</v>
      </c>
      <c r="T129" s="216">
        <f>INDEX('Policy Characteristics'!N:N,MATCH(PolicyLevers!$C129,'Policy Characteristics'!$C:$C,0))</f>
        <v>0</v>
      </c>
      <c r="U129" s="182" t="str">
        <f>INDEX('Policy Characteristics'!O:O,MATCH(PolicyLevers!$C129,'Policy Characteristics'!$C:$C,0))</f>
        <v>BCEU</v>
      </c>
    </row>
    <row r="130" spans="1:21" x14ac:dyDescent="0.35">
      <c r="A130" s="351" t="str">
        <f>INDEX('Policy Characteristics'!A:A,MATCH(PolicyLevers!$C130,'Policy Characteristics'!$C:$C,0))</f>
        <v>Buildings and Appliances</v>
      </c>
      <c r="B130" s="355" t="str">
        <f>INDEX('Policy Characteristics'!B:B,MATCH(PolicyLevers!$C130,'Policy Characteristics'!$C:$C,0))</f>
        <v>Building Component Electrification</v>
      </c>
      <c r="C130" s="190" t="str">
        <f t="shared" si="8"/>
        <v>Fraction of New Bldg Components Shifted to Other Fuels</v>
      </c>
      <c r="D130" s="185" t="s">
        <v>507</v>
      </c>
      <c r="E130" s="185" t="s">
        <v>494</v>
      </c>
      <c r="F130" s="185" t="s">
        <v>495</v>
      </c>
      <c r="G130" s="185" t="s">
        <v>508</v>
      </c>
      <c r="H130" s="43">
        <v>439</v>
      </c>
      <c r="I130" s="357" t="s">
        <v>310</v>
      </c>
      <c r="J130" s="190" t="str">
        <f>INDEX('Policy Characteristics'!D:D,MATCH(PolicyLevers!$C130,'Policy Characteristics'!$C:$C,0))</f>
        <v>Building Component Electrification</v>
      </c>
      <c r="K130" s="190" t="str">
        <f>INDEX('Policy Characteristics'!E:E,MATCH(PolicyLevers!$C130,'Policy Characteristics'!$C:$C,0))</f>
        <v>bldgs new component fuel shifting</v>
      </c>
      <c r="L130" s="191">
        <f>INDEX('Policy Characteristics'!F:F,MATCH(PolicyLevers!$C130,'Policy Characteristics'!$C:$C,0))</f>
        <v>0</v>
      </c>
      <c r="M130" s="191">
        <f>INDEX('Policy Characteristics'!G:G,MATCH(PolicyLevers!$C130,'Policy Characteristics'!$C:$C,0))</f>
        <v>1</v>
      </c>
      <c r="N130" s="252">
        <f>INDEX('Policy Characteristics'!H:H,MATCH(PolicyLevers!$C130,'Policy Characteristics'!$C:$C,0))</f>
        <v>0.01</v>
      </c>
      <c r="O130" s="253" t="str">
        <f>INDEX('Policy Characteristics'!I:I,MATCH(PolicyLevers!$C130,'Policy Characteristics'!$C:$C,0))</f>
        <v>% of newly sold non-electric building components</v>
      </c>
      <c r="P130" s="187"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0" s="253" t="str">
        <f>INDEX('Policy Characteristics'!K:K,MATCH(PolicyLevers!$C130,'Policy Characteristics'!$C:$C,0))</f>
        <v>buildings-sector-main.html#component-elec</v>
      </c>
      <c r="R130" s="253" t="str">
        <f>INDEX('Policy Characteristics'!L:L,MATCH(PolicyLevers!$C130,'Policy Characteristics'!$C:$C,0))</f>
        <v>building-component-electrification.html</v>
      </c>
      <c r="S130" s="217">
        <f>INDEX('Policy Characteristics'!M:M,MATCH(PolicyLevers!$C130,'Policy Characteristics'!$C:$C,0))</f>
        <v>0</v>
      </c>
      <c r="T130" s="216">
        <f>INDEX('Policy Characteristics'!N:N,MATCH(PolicyLevers!$C130,'Policy Characteristics'!$C:$C,0))</f>
        <v>0</v>
      </c>
      <c r="U130" s="182" t="str">
        <f>INDEX('Policy Characteristics'!O:O,MATCH(PolicyLevers!$C130,'Policy Characteristics'!$C:$C,0))</f>
        <v>BCEU</v>
      </c>
    </row>
    <row r="131" spans="1:21" x14ac:dyDescent="0.35">
      <c r="A131" s="351" t="str">
        <f>INDEX('Policy Characteristics'!A:A,MATCH(PolicyLevers!$C131,'Policy Characteristics'!$C:$C,0))</f>
        <v>Buildings and Appliances</v>
      </c>
      <c r="B131" s="355" t="str">
        <f>INDEX('Policy Characteristics'!B:B,MATCH(PolicyLevers!$C131,'Policy Characteristics'!$C:$C,0))</f>
        <v>Building Component Electrification</v>
      </c>
      <c r="C131" s="190" t="str">
        <f t="shared" si="8"/>
        <v>Fraction of New Bldg Components Shifted to Other Fuels</v>
      </c>
      <c r="D131" s="185" t="s">
        <v>493</v>
      </c>
      <c r="E131" s="185" t="s">
        <v>510</v>
      </c>
      <c r="F131" s="185" t="s">
        <v>511</v>
      </c>
      <c r="G131" s="185" t="s">
        <v>496</v>
      </c>
      <c r="H131" s="43">
        <v>440</v>
      </c>
      <c r="I131" s="357" t="s">
        <v>310</v>
      </c>
      <c r="J131" s="190" t="str">
        <f>INDEX('Policy Characteristics'!D:D,MATCH(PolicyLevers!$C131,'Policy Characteristics'!$C:$C,0))</f>
        <v>Building Component Electrification</v>
      </c>
      <c r="K131" s="190" t="str">
        <f>INDEX('Policy Characteristics'!E:E,MATCH(PolicyLevers!$C131,'Policy Characteristics'!$C:$C,0))</f>
        <v>bldgs new component fuel shifting</v>
      </c>
      <c r="L131" s="191">
        <f>INDEX('Policy Characteristics'!F:F,MATCH(PolicyLevers!$C131,'Policy Characteristics'!$C:$C,0))</f>
        <v>0</v>
      </c>
      <c r="M131" s="191">
        <f>INDEX('Policy Characteristics'!G:G,MATCH(PolicyLevers!$C131,'Policy Characteristics'!$C:$C,0))</f>
        <v>1</v>
      </c>
      <c r="N131" s="252">
        <f>INDEX('Policy Characteristics'!H:H,MATCH(PolicyLevers!$C131,'Policy Characteristics'!$C:$C,0))</f>
        <v>0.01</v>
      </c>
      <c r="O131" s="253" t="str">
        <f>INDEX('Policy Characteristics'!I:I,MATCH(PolicyLevers!$C131,'Policy Characteristics'!$C:$C,0))</f>
        <v>% of newly sold non-electric building components</v>
      </c>
      <c r="P131" s="219"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1" s="253" t="str">
        <f>INDEX('Policy Characteristics'!K:K,MATCH(PolicyLevers!$C131,'Policy Characteristics'!$C:$C,0))</f>
        <v>buildings-sector-main.html#component-elec</v>
      </c>
      <c r="R131" s="253" t="str">
        <f>INDEX('Policy Characteristics'!L:L,MATCH(PolicyLevers!$C131,'Policy Characteristics'!$C:$C,0))</f>
        <v>building-component-electrification.html</v>
      </c>
      <c r="S131" s="217">
        <f>INDEX('Policy Characteristics'!M:M,MATCH(PolicyLevers!$C131,'Policy Characteristics'!$C:$C,0))</f>
        <v>0</v>
      </c>
      <c r="T131" s="216">
        <f>INDEX('Policy Characteristics'!N:N,MATCH(PolicyLevers!$C131,'Policy Characteristics'!$C:$C,0))</f>
        <v>0</v>
      </c>
      <c r="U131" s="182" t="str">
        <f>INDEX('Policy Characteristics'!O:O,MATCH(PolicyLevers!$C131,'Policy Characteristics'!$C:$C,0))</f>
        <v>BCEU</v>
      </c>
    </row>
    <row r="132" spans="1:21" x14ac:dyDescent="0.35">
      <c r="A132" s="351" t="str">
        <f>INDEX('Policy Characteristics'!A:A,MATCH(PolicyLevers!$C132,'Policy Characteristics'!$C:$C,0))</f>
        <v>Buildings and Appliances</v>
      </c>
      <c r="B132" s="355" t="str">
        <f>INDEX('Policy Characteristics'!B:B,MATCH(PolicyLevers!$C132,'Policy Characteristics'!$C:$C,0))</f>
        <v>Building Component Electrification</v>
      </c>
      <c r="C132" s="190" t="str">
        <f t="shared" si="8"/>
        <v>Fraction of New Bldg Components Shifted to Other Fuels</v>
      </c>
      <c r="D132" s="185" t="s">
        <v>501</v>
      </c>
      <c r="E132" s="185" t="s">
        <v>510</v>
      </c>
      <c r="F132" s="185" t="s">
        <v>511</v>
      </c>
      <c r="G132" s="185" t="s">
        <v>502</v>
      </c>
      <c r="H132" s="43">
        <v>441</v>
      </c>
      <c r="I132" s="357" t="s">
        <v>332</v>
      </c>
      <c r="J132" s="190" t="str">
        <f>INDEX('Policy Characteristics'!D:D,MATCH(PolicyLevers!$C132,'Policy Characteristics'!$C:$C,0))</f>
        <v>Building Component Electrification</v>
      </c>
      <c r="K132" s="190" t="str">
        <f>INDEX('Policy Characteristics'!E:E,MATCH(PolicyLevers!$C132,'Policy Characteristics'!$C:$C,0))</f>
        <v>bldgs new component fuel shifting</v>
      </c>
      <c r="L132" s="190">
        <f>INDEX('Policy Characteristics'!F:F,MATCH(PolicyLevers!$C132,'Policy Characteristics'!$C:$C,0))</f>
        <v>0</v>
      </c>
      <c r="M132" s="191">
        <f>INDEX('Policy Characteristics'!G:G,MATCH(PolicyLevers!$C132,'Policy Characteristics'!$C:$C,0))</f>
        <v>1</v>
      </c>
      <c r="N132" s="252">
        <f>INDEX('Policy Characteristics'!H:H,MATCH(PolicyLevers!$C132,'Policy Characteristics'!$C:$C,0))</f>
        <v>0.01</v>
      </c>
      <c r="O132" s="253" t="str">
        <f>INDEX('Policy Characteristics'!I:I,MATCH(PolicyLevers!$C132,'Policy Characteristics'!$C:$C,0))</f>
        <v>% of newly sold non-electric building components</v>
      </c>
      <c r="P132" s="187"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2" s="253" t="str">
        <f>INDEX('Policy Characteristics'!K:K,MATCH(PolicyLevers!$C132,'Policy Characteristics'!$C:$C,0))</f>
        <v>buildings-sector-main.html#component-elec</v>
      </c>
      <c r="R132" s="253" t="str">
        <f>INDEX('Policy Characteristics'!L:L,MATCH(PolicyLevers!$C132,'Policy Characteristics'!$C:$C,0))</f>
        <v>building-component-electrification.html</v>
      </c>
      <c r="S132" s="217">
        <f>INDEX('Policy Characteristics'!M:M,MATCH(PolicyLevers!$C132,'Policy Characteristics'!$C:$C,0))</f>
        <v>0</v>
      </c>
      <c r="T132" s="216">
        <f>INDEX('Policy Characteristics'!N:N,MATCH(PolicyLevers!$C132,'Policy Characteristics'!$C:$C,0))</f>
        <v>0</v>
      </c>
      <c r="U132" s="182" t="str">
        <f>INDEX('Policy Characteristics'!O:O,MATCH(PolicyLevers!$C132,'Policy Characteristics'!$C:$C,0))</f>
        <v>BCEU</v>
      </c>
    </row>
    <row r="133" spans="1:21" x14ac:dyDescent="0.35">
      <c r="A133" s="351" t="str">
        <f>INDEX('Policy Characteristics'!A:A,MATCH(PolicyLevers!$C133,'Policy Characteristics'!$C:$C,0))</f>
        <v>Buildings and Appliances</v>
      </c>
      <c r="B133" s="355" t="str">
        <f>INDEX('Policy Characteristics'!B:B,MATCH(PolicyLevers!$C133,'Policy Characteristics'!$C:$C,0))</f>
        <v>Building Component Electrification</v>
      </c>
      <c r="C133" s="190" t="str">
        <f t="shared" si="8"/>
        <v>Fraction of New Bldg Components Shifted to Other Fuels</v>
      </c>
      <c r="D133" s="185" t="s">
        <v>503</v>
      </c>
      <c r="E133" s="185" t="s">
        <v>510</v>
      </c>
      <c r="F133" s="185" t="s">
        <v>511</v>
      </c>
      <c r="G133" s="185" t="s">
        <v>504</v>
      </c>
      <c r="H133" s="43">
        <v>442</v>
      </c>
      <c r="I133" s="357" t="s">
        <v>332</v>
      </c>
      <c r="J133" s="190" t="str">
        <f>INDEX('Policy Characteristics'!D:D,MATCH(PolicyLevers!$C133,'Policy Characteristics'!$C:$C,0))</f>
        <v>Building Component Electrification</v>
      </c>
      <c r="K133" s="190" t="str">
        <f>INDEX('Policy Characteristics'!E:E,MATCH(PolicyLevers!$C133,'Policy Characteristics'!$C:$C,0))</f>
        <v>bldgs new component fuel shifting</v>
      </c>
      <c r="L133" s="190">
        <f>INDEX('Policy Characteristics'!F:F,MATCH(PolicyLevers!$C133,'Policy Characteristics'!$C:$C,0))</f>
        <v>0</v>
      </c>
      <c r="M133" s="191">
        <f>INDEX('Policy Characteristics'!G:G,MATCH(PolicyLevers!$C133,'Policy Characteristics'!$C:$C,0))</f>
        <v>1</v>
      </c>
      <c r="N133" s="252">
        <f>INDEX('Policy Characteristics'!H:H,MATCH(PolicyLevers!$C133,'Policy Characteristics'!$C:$C,0))</f>
        <v>0.01</v>
      </c>
      <c r="O133" s="253" t="str">
        <f>INDEX('Policy Characteristics'!I:I,MATCH(PolicyLevers!$C133,'Policy Characteristics'!$C:$C,0))</f>
        <v>% of newly sold non-electric building components</v>
      </c>
      <c r="P133" s="187"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3" s="253" t="str">
        <f>INDEX('Policy Characteristics'!K:K,MATCH(PolicyLevers!$C133,'Policy Characteristics'!$C:$C,0))</f>
        <v>buildings-sector-main.html#component-elec</v>
      </c>
      <c r="R133" s="253" t="str">
        <f>INDEX('Policy Characteristics'!L:L,MATCH(PolicyLevers!$C133,'Policy Characteristics'!$C:$C,0))</f>
        <v>building-component-electrification.html</v>
      </c>
      <c r="S133" s="217">
        <f>INDEX('Policy Characteristics'!M:M,MATCH(PolicyLevers!$C133,'Policy Characteristics'!$C:$C,0))</f>
        <v>0</v>
      </c>
      <c r="T133" s="216">
        <f>INDEX('Policy Characteristics'!N:N,MATCH(PolicyLevers!$C133,'Policy Characteristics'!$C:$C,0))</f>
        <v>0</v>
      </c>
      <c r="U133" s="182" t="str">
        <f>INDEX('Policy Characteristics'!O:O,MATCH(PolicyLevers!$C133,'Policy Characteristics'!$C:$C,0))</f>
        <v>BCEU</v>
      </c>
    </row>
    <row r="134" spans="1:21" x14ac:dyDescent="0.35">
      <c r="A134" s="351" t="str">
        <f>INDEX('Policy Characteristics'!A:A,MATCH(PolicyLevers!$C134,'Policy Characteristics'!$C:$C,0))</f>
        <v>Buildings and Appliances</v>
      </c>
      <c r="B134" s="355" t="str">
        <f>INDEX('Policy Characteristics'!B:B,MATCH(PolicyLevers!$C134,'Policy Characteristics'!$C:$C,0))</f>
        <v>Building Component Electrification</v>
      </c>
      <c r="C134" s="190" t="str">
        <f t="shared" si="8"/>
        <v>Fraction of New Bldg Components Shifted to Other Fuels</v>
      </c>
      <c r="D134" s="185" t="s">
        <v>505</v>
      </c>
      <c r="E134" s="185" t="s">
        <v>510</v>
      </c>
      <c r="F134" s="185" t="s">
        <v>511</v>
      </c>
      <c r="G134" s="185" t="s">
        <v>506</v>
      </c>
      <c r="H134" s="43">
        <v>443</v>
      </c>
      <c r="I134" s="357" t="s">
        <v>310</v>
      </c>
      <c r="J134" s="190" t="str">
        <f>INDEX('Policy Characteristics'!D:D,MATCH(PolicyLevers!$C134,'Policy Characteristics'!$C:$C,0))</f>
        <v>Building Component Electrification</v>
      </c>
      <c r="K134" s="190" t="str">
        <f>INDEX('Policy Characteristics'!E:E,MATCH(PolicyLevers!$C134,'Policy Characteristics'!$C:$C,0))</f>
        <v>bldgs new component fuel shifting</v>
      </c>
      <c r="L134" s="191">
        <f>INDEX('Policy Characteristics'!F:F,MATCH(PolicyLevers!$C134,'Policy Characteristics'!$C:$C,0))</f>
        <v>0</v>
      </c>
      <c r="M134" s="191">
        <f>INDEX('Policy Characteristics'!G:G,MATCH(PolicyLevers!$C134,'Policy Characteristics'!$C:$C,0))</f>
        <v>1</v>
      </c>
      <c r="N134" s="252">
        <f>INDEX('Policy Characteristics'!H:H,MATCH(PolicyLevers!$C134,'Policy Characteristics'!$C:$C,0))</f>
        <v>0.01</v>
      </c>
      <c r="O134" s="253" t="str">
        <f>INDEX('Policy Characteristics'!I:I,MATCH(PolicyLevers!$C134,'Policy Characteristics'!$C:$C,0))</f>
        <v>% of newly sold non-electric building components</v>
      </c>
      <c r="P134" s="219"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4" s="253" t="str">
        <f>INDEX('Policy Characteristics'!K:K,MATCH(PolicyLevers!$C134,'Policy Characteristics'!$C:$C,0))</f>
        <v>buildings-sector-main.html#component-elec</v>
      </c>
      <c r="R134" s="253" t="str">
        <f>INDEX('Policy Characteristics'!L:L,MATCH(PolicyLevers!$C134,'Policy Characteristics'!$C:$C,0))</f>
        <v>building-component-electrification.html</v>
      </c>
      <c r="S134" s="217">
        <f>INDEX('Policy Characteristics'!M:M,MATCH(PolicyLevers!$C134,'Policy Characteristics'!$C:$C,0))</f>
        <v>0</v>
      </c>
      <c r="T134" s="216">
        <f>INDEX('Policy Characteristics'!N:N,MATCH(PolicyLevers!$C134,'Policy Characteristics'!$C:$C,0))</f>
        <v>0</v>
      </c>
      <c r="U134" s="182" t="str">
        <f>INDEX('Policy Characteristics'!O:O,MATCH(PolicyLevers!$C134,'Policy Characteristics'!$C:$C,0))</f>
        <v>BCEU</v>
      </c>
    </row>
    <row r="135" spans="1:21" x14ac:dyDescent="0.35">
      <c r="A135" s="351" t="str">
        <f>INDEX('Policy Characteristics'!A:A,MATCH(PolicyLevers!$C135,'Policy Characteristics'!$C:$C,0))</f>
        <v>Buildings and Appliances</v>
      </c>
      <c r="B135" s="355" t="str">
        <f>INDEX('Policy Characteristics'!B:B,MATCH(PolicyLevers!$C135,'Policy Characteristics'!$C:$C,0))</f>
        <v>Building Component Electrification</v>
      </c>
      <c r="C135" s="190" t="str">
        <f t="shared" si="8"/>
        <v>Fraction of New Bldg Components Shifted to Other Fuels</v>
      </c>
      <c r="D135" s="185" t="s">
        <v>507</v>
      </c>
      <c r="E135" s="185" t="s">
        <v>510</v>
      </c>
      <c r="F135" s="185" t="s">
        <v>511</v>
      </c>
      <c r="G135" s="185" t="s">
        <v>508</v>
      </c>
      <c r="H135" s="43">
        <v>444</v>
      </c>
      <c r="I135" s="357" t="s">
        <v>310</v>
      </c>
      <c r="J135" s="190" t="str">
        <f>INDEX('Policy Characteristics'!D:D,MATCH(PolicyLevers!$C135,'Policy Characteristics'!$C:$C,0))</f>
        <v>Building Component Electrification</v>
      </c>
      <c r="K135" s="190" t="str">
        <f>INDEX('Policy Characteristics'!E:E,MATCH(PolicyLevers!$C135,'Policy Characteristics'!$C:$C,0))</f>
        <v>bldgs new component fuel shifting</v>
      </c>
      <c r="L135" s="191">
        <f>INDEX('Policy Characteristics'!F:F,MATCH(PolicyLevers!$C135,'Policy Characteristics'!$C:$C,0))</f>
        <v>0</v>
      </c>
      <c r="M135" s="191">
        <f>INDEX('Policy Characteristics'!G:G,MATCH(PolicyLevers!$C135,'Policy Characteristics'!$C:$C,0))</f>
        <v>1</v>
      </c>
      <c r="N135" s="252">
        <f>INDEX('Policy Characteristics'!H:H,MATCH(PolicyLevers!$C135,'Policy Characteristics'!$C:$C,0))</f>
        <v>0.01</v>
      </c>
      <c r="O135" s="253" t="str">
        <f>INDEX('Policy Characteristics'!I:I,MATCH(PolicyLevers!$C135,'Policy Characteristics'!$C:$C,0))</f>
        <v>% of newly sold non-electric building components</v>
      </c>
      <c r="P135" s="187"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5" s="253" t="str">
        <f>INDEX('Policy Characteristics'!K:K,MATCH(PolicyLevers!$C135,'Policy Characteristics'!$C:$C,0))</f>
        <v>buildings-sector-main.html#component-elec</v>
      </c>
      <c r="R135" s="253" t="str">
        <f>INDEX('Policy Characteristics'!L:L,MATCH(PolicyLevers!$C135,'Policy Characteristics'!$C:$C,0))</f>
        <v>building-component-electrification.html</v>
      </c>
      <c r="S135" s="217">
        <f>INDEX('Policy Characteristics'!M:M,MATCH(PolicyLevers!$C135,'Policy Characteristics'!$C:$C,0))</f>
        <v>0</v>
      </c>
      <c r="T135" s="216">
        <f>INDEX('Policy Characteristics'!N:N,MATCH(PolicyLevers!$C135,'Policy Characteristics'!$C:$C,0))</f>
        <v>0</v>
      </c>
      <c r="U135" s="182" t="str">
        <f>INDEX('Policy Characteristics'!O:O,MATCH(PolicyLevers!$C135,'Policy Characteristics'!$C:$C,0))</f>
        <v>BCEU</v>
      </c>
    </row>
    <row r="136" spans="1:21" x14ac:dyDescent="0.35">
      <c r="A136" s="351" t="str">
        <f>INDEX('Policy Characteristics'!A:A,MATCH(PolicyLevers!$C136,'Policy Characteristics'!$C:$C,0))</f>
        <v>Buildings and Appliances</v>
      </c>
      <c r="B136" s="355" t="str">
        <f>INDEX('Policy Characteristics'!B:B,MATCH(PolicyLevers!$C136,'Policy Characteristics'!$C:$C,0))</f>
        <v>Building Component Electrification</v>
      </c>
      <c r="C136" s="190" t="str">
        <f t="shared" si="8"/>
        <v>Fraction of New Bldg Components Shifted to Other Fuels</v>
      </c>
      <c r="D136" s="185" t="s">
        <v>493</v>
      </c>
      <c r="E136" s="185" t="s">
        <v>513</v>
      </c>
      <c r="F136" s="185" t="s">
        <v>514</v>
      </c>
      <c r="G136" s="185" t="s">
        <v>496</v>
      </c>
      <c r="H136" s="43">
        <v>445</v>
      </c>
      <c r="I136" s="357" t="s">
        <v>310</v>
      </c>
      <c r="J136" s="190" t="str">
        <f>INDEX('Policy Characteristics'!D:D,MATCH(PolicyLevers!$C136,'Policy Characteristics'!$C:$C,0))</f>
        <v>Building Component Electrification</v>
      </c>
      <c r="K136" s="190" t="str">
        <f>INDEX('Policy Characteristics'!E:E,MATCH(PolicyLevers!$C136,'Policy Characteristics'!$C:$C,0))</f>
        <v>bldgs new component fuel shifting</v>
      </c>
      <c r="L136" s="191">
        <f>INDEX('Policy Characteristics'!F:F,MATCH(PolicyLevers!$C136,'Policy Characteristics'!$C:$C,0))</f>
        <v>0</v>
      </c>
      <c r="M136" s="191">
        <f>INDEX('Policy Characteristics'!G:G,MATCH(PolicyLevers!$C136,'Policy Characteristics'!$C:$C,0))</f>
        <v>1</v>
      </c>
      <c r="N136" s="252">
        <f>INDEX('Policy Characteristics'!H:H,MATCH(PolicyLevers!$C136,'Policy Characteristics'!$C:$C,0))</f>
        <v>0.01</v>
      </c>
      <c r="O136" s="253" t="str">
        <f>INDEX('Policy Characteristics'!I:I,MATCH(PolicyLevers!$C136,'Policy Characteristics'!$C:$C,0))</f>
        <v>% of newly sold non-electric building components</v>
      </c>
      <c r="P136" s="219"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6" s="253" t="str">
        <f>INDEX('Policy Characteristics'!K:K,MATCH(PolicyLevers!$C136,'Policy Characteristics'!$C:$C,0))</f>
        <v>buildings-sector-main.html#component-elec</v>
      </c>
      <c r="R136" s="253" t="str">
        <f>INDEX('Policy Characteristics'!L:L,MATCH(PolicyLevers!$C136,'Policy Characteristics'!$C:$C,0))</f>
        <v>building-component-electrification.html</v>
      </c>
      <c r="S136" s="217">
        <f>INDEX('Policy Characteristics'!M:M,MATCH(PolicyLevers!$C136,'Policy Characteristics'!$C:$C,0))</f>
        <v>0</v>
      </c>
      <c r="T136" s="216">
        <f>INDEX('Policy Characteristics'!N:N,MATCH(PolicyLevers!$C136,'Policy Characteristics'!$C:$C,0))</f>
        <v>0</v>
      </c>
      <c r="U136" s="182" t="str">
        <f>INDEX('Policy Characteristics'!O:O,MATCH(PolicyLevers!$C136,'Policy Characteristics'!$C:$C,0))</f>
        <v>BCEU</v>
      </c>
    </row>
    <row r="137" spans="1:21" x14ac:dyDescent="0.35">
      <c r="A137" s="351" t="str">
        <f>INDEX('Policy Characteristics'!A:A,MATCH(PolicyLevers!$C137,'Policy Characteristics'!$C:$C,0))</f>
        <v>Buildings and Appliances</v>
      </c>
      <c r="B137" s="355" t="str">
        <f>INDEX('Policy Characteristics'!B:B,MATCH(PolicyLevers!$C137,'Policy Characteristics'!$C:$C,0))</f>
        <v>Building Component Electrification</v>
      </c>
      <c r="C137" s="190" t="str">
        <f t="shared" si="8"/>
        <v>Fraction of New Bldg Components Shifted to Other Fuels</v>
      </c>
      <c r="D137" s="185" t="s">
        <v>501</v>
      </c>
      <c r="E137" s="185" t="s">
        <v>513</v>
      </c>
      <c r="F137" s="185" t="s">
        <v>514</v>
      </c>
      <c r="G137" s="185" t="s">
        <v>502</v>
      </c>
      <c r="H137" s="43">
        <v>446</v>
      </c>
      <c r="I137" s="357" t="s">
        <v>332</v>
      </c>
      <c r="J137" s="190" t="str">
        <f>INDEX('Policy Characteristics'!D:D,MATCH(PolicyLevers!$C137,'Policy Characteristics'!$C:$C,0))</f>
        <v>Building Component Electrification</v>
      </c>
      <c r="K137" s="190" t="str">
        <f>INDEX('Policy Characteristics'!E:E,MATCH(PolicyLevers!$C137,'Policy Characteristics'!$C:$C,0))</f>
        <v>bldgs new component fuel shifting</v>
      </c>
      <c r="L137" s="190">
        <f>INDEX('Policy Characteristics'!F:F,MATCH(PolicyLevers!$C137,'Policy Characteristics'!$C:$C,0))</f>
        <v>0</v>
      </c>
      <c r="M137" s="191">
        <f>INDEX('Policy Characteristics'!G:G,MATCH(PolicyLevers!$C137,'Policy Characteristics'!$C:$C,0))</f>
        <v>1</v>
      </c>
      <c r="N137" s="252">
        <f>INDEX('Policy Characteristics'!H:H,MATCH(PolicyLevers!$C137,'Policy Characteristics'!$C:$C,0))</f>
        <v>0.01</v>
      </c>
      <c r="O137" s="253" t="str">
        <f>INDEX('Policy Characteristics'!I:I,MATCH(PolicyLevers!$C137,'Policy Characteristics'!$C:$C,0))</f>
        <v>% of newly sold non-electric building components</v>
      </c>
      <c r="P137" s="187"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7" s="253" t="str">
        <f>INDEX('Policy Characteristics'!K:K,MATCH(PolicyLevers!$C137,'Policy Characteristics'!$C:$C,0))</f>
        <v>buildings-sector-main.html#component-elec</v>
      </c>
      <c r="R137" s="253" t="str">
        <f>INDEX('Policy Characteristics'!L:L,MATCH(PolicyLevers!$C137,'Policy Characteristics'!$C:$C,0))</f>
        <v>building-component-electrification.html</v>
      </c>
      <c r="S137" s="217">
        <f>INDEX('Policy Characteristics'!M:M,MATCH(PolicyLevers!$C137,'Policy Characteristics'!$C:$C,0))</f>
        <v>0</v>
      </c>
      <c r="T137" s="216">
        <f>INDEX('Policy Characteristics'!N:N,MATCH(PolicyLevers!$C137,'Policy Characteristics'!$C:$C,0))</f>
        <v>0</v>
      </c>
      <c r="U137" s="182" t="str">
        <f>INDEX('Policy Characteristics'!O:O,MATCH(PolicyLevers!$C137,'Policy Characteristics'!$C:$C,0))</f>
        <v>BCEU</v>
      </c>
    </row>
    <row r="138" spans="1:21" x14ac:dyDescent="0.35">
      <c r="A138" s="351" t="str">
        <f>INDEX('Policy Characteristics'!A:A,MATCH(PolicyLevers!$C138,'Policy Characteristics'!$C:$C,0))</f>
        <v>Buildings and Appliances</v>
      </c>
      <c r="B138" s="355" t="str">
        <f>INDEX('Policy Characteristics'!B:B,MATCH(PolicyLevers!$C138,'Policy Characteristics'!$C:$C,0))</f>
        <v>Building Component Electrification</v>
      </c>
      <c r="C138" s="190" t="str">
        <f t="shared" si="8"/>
        <v>Fraction of New Bldg Components Shifted to Other Fuels</v>
      </c>
      <c r="D138" s="185" t="s">
        <v>503</v>
      </c>
      <c r="E138" s="185" t="s">
        <v>513</v>
      </c>
      <c r="F138" s="185" t="s">
        <v>514</v>
      </c>
      <c r="G138" s="185" t="s">
        <v>504</v>
      </c>
      <c r="H138" s="43">
        <v>447</v>
      </c>
      <c r="I138" s="357" t="s">
        <v>332</v>
      </c>
      <c r="J138" s="190" t="str">
        <f>INDEX('Policy Characteristics'!D:D,MATCH(PolicyLevers!$C138,'Policy Characteristics'!$C:$C,0))</f>
        <v>Building Component Electrification</v>
      </c>
      <c r="K138" s="190" t="str">
        <f>INDEX('Policy Characteristics'!E:E,MATCH(PolicyLevers!$C138,'Policy Characteristics'!$C:$C,0))</f>
        <v>bldgs new component fuel shifting</v>
      </c>
      <c r="L138" s="190">
        <f>INDEX('Policy Characteristics'!F:F,MATCH(PolicyLevers!$C138,'Policy Characteristics'!$C:$C,0))</f>
        <v>0</v>
      </c>
      <c r="M138" s="191">
        <f>INDEX('Policy Characteristics'!G:G,MATCH(PolicyLevers!$C138,'Policy Characteristics'!$C:$C,0))</f>
        <v>1</v>
      </c>
      <c r="N138" s="252">
        <f>INDEX('Policy Characteristics'!H:H,MATCH(PolicyLevers!$C138,'Policy Characteristics'!$C:$C,0))</f>
        <v>0.01</v>
      </c>
      <c r="O138" s="253" t="str">
        <f>INDEX('Policy Characteristics'!I:I,MATCH(PolicyLevers!$C138,'Policy Characteristics'!$C:$C,0))</f>
        <v>% of newly sold non-electric building components</v>
      </c>
      <c r="P138" s="187"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8" s="253" t="str">
        <f>INDEX('Policy Characteristics'!K:K,MATCH(PolicyLevers!$C138,'Policy Characteristics'!$C:$C,0))</f>
        <v>buildings-sector-main.html#component-elec</v>
      </c>
      <c r="R138" s="253" t="str">
        <f>INDEX('Policy Characteristics'!L:L,MATCH(PolicyLevers!$C138,'Policy Characteristics'!$C:$C,0))</f>
        <v>building-component-electrification.html</v>
      </c>
      <c r="S138" s="217">
        <f>INDEX('Policy Characteristics'!M:M,MATCH(PolicyLevers!$C138,'Policy Characteristics'!$C:$C,0))</f>
        <v>0</v>
      </c>
      <c r="T138" s="216">
        <f>INDEX('Policy Characteristics'!N:N,MATCH(PolicyLevers!$C138,'Policy Characteristics'!$C:$C,0))</f>
        <v>0</v>
      </c>
      <c r="U138" s="182" t="str">
        <f>INDEX('Policy Characteristics'!O:O,MATCH(PolicyLevers!$C138,'Policy Characteristics'!$C:$C,0))</f>
        <v>BCEU</v>
      </c>
    </row>
    <row r="139" spans="1:21" x14ac:dyDescent="0.35">
      <c r="A139" s="351" t="str">
        <f>INDEX('Policy Characteristics'!A:A,MATCH(PolicyLevers!$C139,'Policy Characteristics'!$C:$C,0))</f>
        <v>Buildings and Appliances</v>
      </c>
      <c r="B139" s="355" t="str">
        <f>INDEX('Policy Characteristics'!B:B,MATCH(PolicyLevers!$C139,'Policy Characteristics'!$C:$C,0))</f>
        <v>Building Component Electrification</v>
      </c>
      <c r="C139" s="190" t="str">
        <f t="shared" si="8"/>
        <v>Fraction of New Bldg Components Shifted to Other Fuels</v>
      </c>
      <c r="D139" s="185" t="s">
        <v>505</v>
      </c>
      <c r="E139" s="185" t="s">
        <v>513</v>
      </c>
      <c r="F139" s="185" t="s">
        <v>514</v>
      </c>
      <c r="G139" s="185" t="s">
        <v>506</v>
      </c>
      <c r="H139" s="43">
        <v>448</v>
      </c>
      <c r="I139" s="357" t="s">
        <v>310</v>
      </c>
      <c r="J139" s="190" t="str">
        <f>INDEX('Policy Characteristics'!D:D,MATCH(PolicyLevers!$C139,'Policy Characteristics'!$C:$C,0))</f>
        <v>Building Component Electrification</v>
      </c>
      <c r="K139" s="190" t="str">
        <f>INDEX('Policy Characteristics'!E:E,MATCH(PolicyLevers!$C139,'Policy Characteristics'!$C:$C,0))</f>
        <v>bldgs new component fuel shifting</v>
      </c>
      <c r="L139" s="191">
        <f>INDEX('Policy Characteristics'!F:F,MATCH(PolicyLevers!$C139,'Policy Characteristics'!$C:$C,0))</f>
        <v>0</v>
      </c>
      <c r="M139" s="191">
        <f>INDEX('Policy Characteristics'!G:G,MATCH(PolicyLevers!$C139,'Policy Characteristics'!$C:$C,0))</f>
        <v>1</v>
      </c>
      <c r="N139" s="252">
        <f>INDEX('Policy Characteristics'!H:H,MATCH(PolicyLevers!$C139,'Policy Characteristics'!$C:$C,0))</f>
        <v>0.01</v>
      </c>
      <c r="O139" s="253" t="str">
        <f>INDEX('Policy Characteristics'!I:I,MATCH(PolicyLevers!$C139,'Policy Characteristics'!$C:$C,0))</f>
        <v>% of newly sold non-electric building components</v>
      </c>
      <c r="P139" s="219"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9" s="253" t="str">
        <f>INDEX('Policy Characteristics'!K:K,MATCH(PolicyLevers!$C139,'Policy Characteristics'!$C:$C,0))</f>
        <v>buildings-sector-main.html#component-elec</v>
      </c>
      <c r="R139" s="253" t="str">
        <f>INDEX('Policy Characteristics'!L:L,MATCH(PolicyLevers!$C139,'Policy Characteristics'!$C:$C,0))</f>
        <v>building-component-electrification.html</v>
      </c>
      <c r="S139" s="217">
        <f>INDEX('Policy Characteristics'!M:M,MATCH(PolicyLevers!$C139,'Policy Characteristics'!$C:$C,0))</f>
        <v>0</v>
      </c>
      <c r="T139" s="216">
        <f>INDEX('Policy Characteristics'!N:N,MATCH(PolicyLevers!$C139,'Policy Characteristics'!$C:$C,0))</f>
        <v>0</v>
      </c>
      <c r="U139" s="182" t="str">
        <f>INDEX('Policy Characteristics'!O:O,MATCH(PolicyLevers!$C139,'Policy Characteristics'!$C:$C,0))</f>
        <v>BCEU</v>
      </c>
    </row>
    <row r="140" spans="1:21" x14ac:dyDescent="0.35">
      <c r="A140" s="351" t="str">
        <f>INDEX('Policy Characteristics'!A:A,MATCH(PolicyLevers!$C140,'Policy Characteristics'!$C:$C,0))</f>
        <v>Buildings and Appliances</v>
      </c>
      <c r="B140" s="355" t="str">
        <f>INDEX('Policy Characteristics'!B:B,MATCH(PolicyLevers!$C140,'Policy Characteristics'!$C:$C,0))</f>
        <v>Building Component Electrification</v>
      </c>
      <c r="C140" s="190" t="str">
        <f t="shared" ref="C140" si="9">C$126</f>
        <v>Fraction of New Bldg Components Shifted to Other Fuels</v>
      </c>
      <c r="D140" s="185" t="s">
        <v>507</v>
      </c>
      <c r="E140" s="185" t="s">
        <v>513</v>
      </c>
      <c r="F140" s="185" t="s">
        <v>514</v>
      </c>
      <c r="G140" s="185" t="s">
        <v>508</v>
      </c>
      <c r="H140" s="43">
        <v>449</v>
      </c>
      <c r="I140" s="357" t="s">
        <v>310</v>
      </c>
      <c r="J140" s="190" t="str">
        <f>INDEX('Policy Characteristics'!D:D,MATCH(PolicyLevers!$C140,'Policy Characteristics'!$C:$C,0))</f>
        <v>Building Component Electrification</v>
      </c>
      <c r="K140" s="190" t="str">
        <f>INDEX('Policy Characteristics'!E:E,MATCH(PolicyLevers!$C140,'Policy Characteristics'!$C:$C,0))</f>
        <v>bldgs new component fuel shifting</v>
      </c>
      <c r="L140" s="191">
        <f>INDEX('Policy Characteristics'!F:F,MATCH(PolicyLevers!$C140,'Policy Characteristics'!$C:$C,0))</f>
        <v>0</v>
      </c>
      <c r="M140" s="191">
        <f>INDEX('Policy Characteristics'!G:G,MATCH(PolicyLevers!$C140,'Policy Characteristics'!$C:$C,0))</f>
        <v>1</v>
      </c>
      <c r="N140" s="252">
        <f>INDEX('Policy Characteristics'!H:H,MATCH(PolicyLevers!$C140,'Policy Characteristics'!$C:$C,0))</f>
        <v>0.01</v>
      </c>
      <c r="O140" s="253" t="str">
        <f>INDEX('Policy Characteristics'!I:I,MATCH(PolicyLevers!$C140,'Policy Characteristics'!$C:$C,0))</f>
        <v>% of newly sold non-electric building components</v>
      </c>
      <c r="P140" s="219"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40" s="253" t="str">
        <f>INDEX('Policy Characteristics'!K:K,MATCH(PolicyLevers!$C140,'Policy Characteristics'!$C:$C,0))</f>
        <v>buildings-sector-main.html#component-elec</v>
      </c>
      <c r="R140" s="253" t="str">
        <f>INDEX('Policy Characteristics'!L:L,MATCH(PolicyLevers!$C140,'Policy Characteristics'!$C:$C,0))</f>
        <v>building-component-electrification.html</v>
      </c>
      <c r="S140" s="217">
        <f>INDEX('Policy Characteristics'!M:M,MATCH(PolicyLevers!$C140,'Policy Characteristics'!$C:$C,0))</f>
        <v>0</v>
      </c>
      <c r="T140" s="216">
        <f>INDEX('Policy Characteristics'!N:N,MATCH(PolicyLevers!$C140,'Policy Characteristics'!$C:$C,0))</f>
        <v>0</v>
      </c>
      <c r="U140" s="182" t="str">
        <f>INDEX('Policy Characteristics'!O:O,MATCH(PolicyLevers!$C140,'Policy Characteristics'!$C:$C,0))</f>
        <v>BCEU</v>
      </c>
    </row>
    <row r="141" spans="1:21" s="190" customFormat="1" x14ac:dyDescent="0.35">
      <c r="A141" s="351" t="str">
        <f>INDEX('Policy Characteristics'!A:A,MATCH(PolicyLevers!$C141,'Policy Characteristics'!$C:$C,0))</f>
        <v>Buildings and Appliances</v>
      </c>
      <c r="B141" s="356" t="str">
        <f>INDEX('Policy Characteristics'!B:B,MATCH(PolicyLevers!$C141,'Policy Characteristics'!$C:$C,0))</f>
        <v>Building Energy Efficiency Standards</v>
      </c>
      <c r="C141" s="182" t="s">
        <v>516</v>
      </c>
      <c r="D141" s="185" t="s">
        <v>493</v>
      </c>
      <c r="E141" s="185" t="s">
        <v>494</v>
      </c>
      <c r="F141" s="185" t="s">
        <v>495</v>
      </c>
      <c r="G141" s="185" t="s">
        <v>496</v>
      </c>
      <c r="H141" s="43">
        <v>13</v>
      </c>
      <c r="I141" s="357" t="s">
        <v>310</v>
      </c>
      <c r="J141" s="182" t="str">
        <f>INDEX('Policy Characteristics'!D:D,MATCH(PolicyLevers!$C141,'Policy Characteristics'!$C:$C,0))</f>
        <v>Building Energy Efficiency Standards</v>
      </c>
      <c r="K141" s="182" t="str">
        <f>INDEX('Policy Characteristics'!E:E,MATCH(PolicyLevers!$C141,'Policy Characteristics'!$C:$C,0))</f>
        <v>bldgs efficiency standards</v>
      </c>
      <c r="L141" s="204">
        <f>INDEX('Policy Characteristics'!F:F,MATCH(PolicyLevers!$C141,'Policy Characteristics'!$C:$C,0))</f>
        <v>0</v>
      </c>
      <c r="M141" s="204">
        <f>INDEX('Policy Characteristics'!G:G,MATCH(PolicyLevers!$C141,'Policy Characteristics'!$C:$C,0))</f>
        <v>0.75</v>
      </c>
      <c r="N141" s="251">
        <f>INDEX('Policy Characteristics'!H:H,MATCH(PolicyLevers!$C141,'Policy Characteristics'!$C:$C,0))</f>
        <v>0.01</v>
      </c>
      <c r="O141" s="185" t="str">
        <f>INDEX('Policy Characteristics'!I:I,MATCH(PolicyLevers!$C141,'Policy Characteristics'!$C:$C,0))</f>
        <v>% reduction in energy use</v>
      </c>
      <c r="P141" s="219" t="str">
        <f>INDEX('Policy Characteristics'!J:J,MATCH(PolicyLevers!$C141,'Policy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5" t="str">
        <f>INDEX('Policy Characteristics'!K:K,MATCH(PolicyLevers!$C141,'Policy Characteristics'!$C:$C,0))</f>
        <v>buildings-sector-main.html#eff-stds</v>
      </c>
      <c r="R141" s="192" t="str">
        <f>INDEX('Policy Characteristics'!L:L,MATCH(PolicyLevers!$C141,'Policy Characteristics'!$C:$C,0))</f>
        <v>building-energy-efficiency-standards.html</v>
      </c>
      <c r="S141" s="206"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5"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0">
        <f>INDEX('Policy Characteristics'!O:O,MATCH(PolicyLevers!$C141,'Policy Characteristics'!$C:$C,0))</f>
        <v>0</v>
      </c>
    </row>
    <row r="142" spans="1:21" s="190" customFormat="1" x14ac:dyDescent="0.35">
      <c r="A142" s="351" t="str">
        <f>INDEX('Policy Characteristics'!A:A,MATCH(PolicyLevers!$C142,'Policy Characteristics'!$C:$C,0))</f>
        <v>Buildings and Appliances</v>
      </c>
      <c r="B142" s="355" t="str">
        <f>INDEX('Policy Characteristics'!B:B,MATCH(PolicyLevers!$C142,'Policy Characteristics'!$C:$C,0))</f>
        <v>Building Energy Efficiency Standards</v>
      </c>
      <c r="C142" s="190" t="str">
        <f t="shared" ref="C142:C157" si="10">C$141</f>
        <v>Reduction in E Use Allowed by Component Eff Std</v>
      </c>
      <c r="D142" s="185" t="s">
        <v>501</v>
      </c>
      <c r="E142" s="185" t="s">
        <v>494</v>
      </c>
      <c r="F142" s="185" t="s">
        <v>495</v>
      </c>
      <c r="G142" s="185" t="s">
        <v>502</v>
      </c>
      <c r="H142" s="43">
        <v>14</v>
      </c>
      <c r="I142" s="357" t="s">
        <v>310</v>
      </c>
      <c r="J142" s="190" t="str">
        <f>INDEX('Policy Characteristics'!D:D,MATCH(PolicyLevers!$C142,'Policy Characteristics'!$C:$C,0))</f>
        <v>Building Energy Efficiency Standards</v>
      </c>
      <c r="K142" s="198" t="str">
        <f>INDEX('Policy Characteristics'!E:E,MATCH(PolicyLevers!$C142,'Policy Characteristics'!$C:$C,0))</f>
        <v>bldgs efficiency standards</v>
      </c>
      <c r="L142" s="198">
        <f>INDEX('Policy Characteristics'!F:F,MATCH(PolicyLevers!$C142,'Policy Characteristics'!$C:$C,0))</f>
        <v>0</v>
      </c>
      <c r="M142" s="186">
        <f>INDEX('Policy Characteristics'!G:G,MATCH(PolicyLevers!$C142,'Policy Characteristics'!$C:$C,0))</f>
        <v>0.75</v>
      </c>
      <c r="N142" s="198">
        <f>INDEX('Policy Characteristics'!H:H,MATCH(PolicyLevers!$C142,'Policy Characteristics'!$C:$C,0))</f>
        <v>0.01</v>
      </c>
      <c r="O142" s="200" t="str">
        <f>INDEX('Policy Characteristics'!I:I,MATCH(PolicyLevers!$C142,'Policy Characteristics'!$C:$C,0))</f>
        <v>% reduction in energy use</v>
      </c>
      <c r="P142" s="219" t="str">
        <f>INDEX('Policy Characteristics'!J:J,MATCH(PolicyLevers!$C142,'Policy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0" t="str">
        <f>INDEX('Policy Characteristics'!K:K,MATCH(PolicyLevers!$C142,'Policy Characteristics'!$C:$C,0))</f>
        <v>buildings-sector-main.html#eff-stds</v>
      </c>
      <c r="R142" s="200" t="str">
        <f>INDEX('Policy Characteristics'!L:L,MATCH(PolicyLevers!$C142,'Policy Characteristics'!$C:$C,0))</f>
        <v>building-energy-efficiency-standards.html</v>
      </c>
      <c r="S142" s="220"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0"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0">
        <f>INDEX('Policy Characteristics'!O:O,MATCH(PolicyLevers!$C142,'Policy Characteristics'!$C:$C,0))</f>
        <v>0</v>
      </c>
    </row>
    <row r="143" spans="1:21" s="190" customFormat="1" x14ac:dyDescent="0.35">
      <c r="A143" s="351" t="str">
        <f>INDEX('Policy Characteristics'!A:A,MATCH(PolicyLevers!$C143,'Policy Characteristics'!$C:$C,0))</f>
        <v>Buildings and Appliances</v>
      </c>
      <c r="B143" s="355" t="str">
        <f>INDEX('Policy Characteristics'!B:B,MATCH(PolicyLevers!$C143,'Policy Characteristics'!$C:$C,0))</f>
        <v>Building Energy Efficiency Standards</v>
      </c>
      <c r="C143" s="190" t="str">
        <f t="shared" si="10"/>
        <v>Reduction in E Use Allowed by Component Eff Std</v>
      </c>
      <c r="D143" s="185" t="s">
        <v>523</v>
      </c>
      <c r="E143" s="185" t="s">
        <v>494</v>
      </c>
      <c r="F143" s="185" t="s">
        <v>495</v>
      </c>
      <c r="G143" s="185" t="s">
        <v>524</v>
      </c>
      <c r="H143" s="43">
        <v>15</v>
      </c>
      <c r="I143" s="357" t="s">
        <v>310</v>
      </c>
      <c r="J143" s="190" t="str">
        <f>INDEX('Policy Characteristics'!D:D,MATCH(PolicyLevers!$C143,'Policy Characteristics'!$C:$C,0))</f>
        <v>Building Energy Efficiency Standards</v>
      </c>
      <c r="K143" s="198" t="str">
        <f>INDEX('Policy Characteristics'!E:E,MATCH(PolicyLevers!$C143,'Policy Characteristics'!$C:$C,0))</f>
        <v>bldgs efficiency standards</v>
      </c>
      <c r="L143" s="198">
        <f>INDEX('Policy Characteristics'!F:F,MATCH(PolicyLevers!$C143,'Policy Characteristics'!$C:$C,0))</f>
        <v>0</v>
      </c>
      <c r="M143" s="186">
        <f>INDEX('Policy Characteristics'!G:G,MATCH(PolicyLevers!$C143,'Policy Characteristics'!$C:$C,0))</f>
        <v>0.75</v>
      </c>
      <c r="N143" s="198">
        <f>INDEX('Policy Characteristics'!H:H,MATCH(PolicyLevers!$C143,'Policy Characteristics'!$C:$C,0))</f>
        <v>0.01</v>
      </c>
      <c r="O143" s="200" t="str">
        <f>INDEX('Policy Characteristics'!I:I,MATCH(PolicyLevers!$C143,'Policy Characteristics'!$C:$C,0))</f>
        <v>% reduction in energy use</v>
      </c>
      <c r="P143" s="219" t="str">
        <f>INDEX('Policy Characteristics'!J:J,MATCH(PolicyLevers!$C143,'Policy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0" t="str">
        <f>INDEX('Policy Characteristics'!K:K,MATCH(PolicyLevers!$C143,'Policy Characteristics'!$C:$C,0))</f>
        <v>buildings-sector-main.html#eff-stds</v>
      </c>
      <c r="R143" s="200" t="str">
        <f>INDEX('Policy Characteristics'!L:L,MATCH(PolicyLevers!$C143,'Policy Characteristics'!$C:$C,0))</f>
        <v>building-energy-efficiency-standards.html</v>
      </c>
      <c r="S143" s="220"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0"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0">
        <f>INDEX('Policy Characteristics'!O:O,MATCH(PolicyLevers!$C143,'Policy Characteristics'!$C:$C,0))</f>
        <v>0</v>
      </c>
    </row>
    <row r="144" spans="1:21" s="190" customFormat="1" x14ac:dyDescent="0.35">
      <c r="A144" s="351" t="str">
        <f>INDEX('Policy Characteristics'!A:A,MATCH(PolicyLevers!$C144,'Policy Characteristics'!$C:$C,0))</f>
        <v>Buildings and Appliances</v>
      </c>
      <c r="B144" s="355" t="str">
        <f>INDEX('Policy Characteristics'!B:B,MATCH(PolicyLevers!$C144,'Policy Characteristics'!$C:$C,0))</f>
        <v>Building Energy Efficiency Standards</v>
      </c>
      <c r="C144" s="190" t="str">
        <f t="shared" si="10"/>
        <v>Reduction in E Use Allowed by Component Eff Std</v>
      </c>
      <c r="D144" s="185" t="s">
        <v>503</v>
      </c>
      <c r="E144" s="185" t="s">
        <v>494</v>
      </c>
      <c r="F144" s="185" t="s">
        <v>495</v>
      </c>
      <c r="G144" s="185" t="s">
        <v>504</v>
      </c>
      <c r="H144" s="43">
        <v>16</v>
      </c>
      <c r="I144" s="357" t="s">
        <v>310</v>
      </c>
      <c r="J144" s="190" t="str">
        <f>INDEX('Policy Characteristics'!D:D,MATCH(PolicyLevers!$C144,'Policy Characteristics'!$C:$C,0))</f>
        <v>Building Energy Efficiency Standards</v>
      </c>
      <c r="K144" s="198" t="str">
        <f>INDEX('Policy Characteristics'!E:E,MATCH(PolicyLevers!$C144,'Policy Characteristics'!$C:$C,0))</f>
        <v>bldgs efficiency standards</v>
      </c>
      <c r="L144" s="198">
        <f>INDEX('Policy Characteristics'!F:F,MATCH(PolicyLevers!$C144,'Policy Characteristics'!$C:$C,0))</f>
        <v>0</v>
      </c>
      <c r="M144" s="186">
        <f>INDEX('Policy Characteristics'!G:G,MATCH(PolicyLevers!$C144,'Policy Characteristics'!$C:$C,0))</f>
        <v>0.75</v>
      </c>
      <c r="N144" s="198">
        <f>INDEX('Policy Characteristics'!H:H,MATCH(PolicyLevers!$C144,'Policy Characteristics'!$C:$C,0))</f>
        <v>0.01</v>
      </c>
      <c r="O144" s="200" t="str">
        <f>INDEX('Policy Characteristics'!I:I,MATCH(PolicyLevers!$C144,'Policy Characteristics'!$C:$C,0))</f>
        <v>% reduction in energy use</v>
      </c>
      <c r="P144" s="219" t="str">
        <f>INDEX('Policy Characteristics'!J:J,MATCH(PolicyLevers!$C144,'Policy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0" t="str">
        <f>INDEX('Policy Characteristics'!K:K,MATCH(PolicyLevers!$C144,'Policy Characteristics'!$C:$C,0))</f>
        <v>buildings-sector-main.html#eff-stds</v>
      </c>
      <c r="R144" s="200" t="str">
        <f>INDEX('Policy Characteristics'!L:L,MATCH(PolicyLevers!$C144,'Policy Characteristics'!$C:$C,0))</f>
        <v>building-energy-efficiency-standards.html</v>
      </c>
      <c r="S144" s="220"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0"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0">
        <f>INDEX('Policy Characteristics'!O:O,MATCH(PolicyLevers!$C144,'Policy Characteristics'!$C:$C,0))</f>
        <v>0</v>
      </c>
    </row>
    <row r="145" spans="1:21" s="190" customFormat="1" x14ac:dyDescent="0.35">
      <c r="A145" s="351" t="str">
        <f>INDEX('Policy Characteristics'!A:A,MATCH(PolicyLevers!$C145,'Policy Characteristics'!$C:$C,0))</f>
        <v>Buildings and Appliances</v>
      </c>
      <c r="B145" s="355" t="str">
        <f>INDEX('Policy Characteristics'!B:B,MATCH(PolicyLevers!$C145,'Policy Characteristics'!$C:$C,0))</f>
        <v>Building Energy Efficiency Standards</v>
      </c>
      <c r="C145" s="190" t="str">
        <f t="shared" si="10"/>
        <v>Reduction in E Use Allowed by Component Eff Std</v>
      </c>
      <c r="D145" s="185" t="s">
        <v>505</v>
      </c>
      <c r="E145" s="185" t="s">
        <v>494</v>
      </c>
      <c r="F145" s="185" t="s">
        <v>495</v>
      </c>
      <c r="G145" s="185" t="s">
        <v>506</v>
      </c>
      <c r="H145" s="43">
        <v>17</v>
      </c>
      <c r="I145" s="357" t="s">
        <v>310</v>
      </c>
      <c r="J145" s="190" t="str">
        <f>INDEX('Policy Characteristics'!D:D,MATCH(PolicyLevers!$C145,'Policy Characteristics'!$C:$C,0))</f>
        <v>Building Energy Efficiency Standards</v>
      </c>
      <c r="K145" s="198" t="str">
        <f>INDEX('Policy Characteristics'!E:E,MATCH(PolicyLevers!$C145,'Policy Characteristics'!$C:$C,0))</f>
        <v>bldgs efficiency standards</v>
      </c>
      <c r="L145" s="198">
        <f>INDEX('Policy Characteristics'!F:F,MATCH(PolicyLevers!$C145,'Policy Characteristics'!$C:$C,0))</f>
        <v>0</v>
      </c>
      <c r="M145" s="186">
        <f>INDEX('Policy Characteristics'!G:G,MATCH(PolicyLevers!$C145,'Policy Characteristics'!$C:$C,0))</f>
        <v>0.75</v>
      </c>
      <c r="N145" s="198">
        <f>INDEX('Policy Characteristics'!H:H,MATCH(PolicyLevers!$C145,'Policy Characteristics'!$C:$C,0))</f>
        <v>0.01</v>
      </c>
      <c r="O145" s="200" t="str">
        <f>INDEX('Policy Characteristics'!I:I,MATCH(PolicyLevers!$C145,'Policy Characteristics'!$C:$C,0))</f>
        <v>% reduction in energy use</v>
      </c>
      <c r="P145" s="219" t="str">
        <f>INDEX('Policy Characteristics'!J:J,MATCH(PolicyLevers!$C145,'Policy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0" t="str">
        <f>INDEX('Policy Characteristics'!K:K,MATCH(PolicyLevers!$C145,'Policy Characteristics'!$C:$C,0))</f>
        <v>buildings-sector-main.html#eff-stds</v>
      </c>
      <c r="R145" s="200" t="str">
        <f>INDEX('Policy Characteristics'!L:L,MATCH(PolicyLevers!$C145,'Policy Characteristics'!$C:$C,0))</f>
        <v>building-energy-efficiency-standards.html</v>
      </c>
      <c r="S145" s="220"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0"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0">
        <f>INDEX('Policy Characteristics'!O:O,MATCH(PolicyLevers!$C145,'Policy Characteristics'!$C:$C,0))</f>
        <v>0</v>
      </c>
    </row>
    <row r="146" spans="1:21" s="190" customFormat="1" x14ac:dyDescent="0.35">
      <c r="A146" s="351" t="str">
        <f>INDEX('Policy Characteristics'!A:A,MATCH(PolicyLevers!$C146,'Policy Characteristics'!$C:$C,0))</f>
        <v>Buildings and Appliances</v>
      </c>
      <c r="B146" s="355" t="str">
        <f>INDEX('Policy Characteristics'!B:B,MATCH(PolicyLevers!$C146,'Policy Characteristics'!$C:$C,0))</f>
        <v>Building Energy Efficiency Standards</v>
      </c>
      <c r="C146" s="190" t="str">
        <f t="shared" si="10"/>
        <v>Reduction in E Use Allowed by Component Eff Std</v>
      </c>
      <c r="D146" s="185" t="s">
        <v>507</v>
      </c>
      <c r="E146" s="185" t="s">
        <v>494</v>
      </c>
      <c r="F146" s="185" t="s">
        <v>495</v>
      </c>
      <c r="G146" s="185" t="s">
        <v>508</v>
      </c>
      <c r="H146" s="43">
        <v>18</v>
      </c>
      <c r="I146" s="357" t="s">
        <v>310</v>
      </c>
      <c r="J146" s="190" t="str">
        <f>INDEX('Policy Characteristics'!D:D,MATCH(PolicyLevers!$C146,'Policy Characteristics'!$C:$C,0))</f>
        <v>Building Energy Efficiency Standards</v>
      </c>
      <c r="K146" s="198" t="str">
        <f>INDEX('Policy Characteristics'!E:E,MATCH(PolicyLevers!$C146,'Policy Characteristics'!$C:$C,0))</f>
        <v>bldgs efficiency standards</v>
      </c>
      <c r="L146" s="198">
        <f>INDEX('Policy Characteristics'!F:F,MATCH(PolicyLevers!$C146,'Policy Characteristics'!$C:$C,0))</f>
        <v>0</v>
      </c>
      <c r="M146" s="186">
        <f>INDEX('Policy Characteristics'!G:G,MATCH(PolicyLevers!$C146,'Policy Characteristics'!$C:$C,0))</f>
        <v>0.75</v>
      </c>
      <c r="N146" s="198">
        <f>INDEX('Policy Characteristics'!H:H,MATCH(PolicyLevers!$C146,'Policy Characteristics'!$C:$C,0))</f>
        <v>0.01</v>
      </c>
      <c r="O146" s="200" t="str">
        <f>INDEX('Policy Characteristics'!I:I,MATCH(PolicyLevers!$C146,'Policy Characteristics'!$C:$C,0))</f>
        <v>% reduction in energy use</v>
      </c>
      <c r="P146" s="219" t="str">
        <f>INDEX('Policy Characteristics'!J:J,MATCH(PolicyLevers!$C146,'Policy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0" t="str">
        <f>INDEX('Policy Characteristics'!K:K,MATCH(PolicyLevers!$C146,'Policy Characteristics'!$C:$C,0))</f>
        <v>buildings-sector-main.html#eff-stds</v>
      </c>
      <c r="R146" s="200" t="str">
        <f>INDEX('Policy Characteristics'!L:L,MATCH(PolicyLevers!$C146,'Policy Characteristics'!$C:$C,0))</f>
        <v>building-energy-efficiency-standards.html</v>
      </c>
      <c r="S146" s="220"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0"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0">
        <f>INDEX('Policy Characteristics'!O:O,MATCH(PolicyLevers!$C146,'Policy Characteristics'!$C:$C,0))</f>
        <v>0</v>
      </c>
    </row>
    <row r="147" spans="1:21" s="190" customFormat="1" x14ac:dyDescent="0.35">
      <c r="A147" s="351" t="str">
        <f>INDEX('Policy Characteristics'!A:A,MATCH(PolicyLevers!$C147,'Policy Characteristics'!$C:$C,0))</f>
        <v>Buildings and Appliances</v>
      </c>
      <c r="B147" s="355" t="str">
        <f>INDEX('Policy Characteristics'!B:B,MATCH(PolicyLevers!$C147,'Policy Characteristics'!$C:$C,0))</f>
        <v>Building Energy Efficiency Standards</v>
      </c>
      <c r="C147" s="190" t="str">
        <f t="shared" si="10"/>
        <v>Reduction in E Use Allowed by Component Eff Std</v>
      </c>
      <c r="D147" s="185" t="s">
        <v>493</v>
      </c>
      <c r="E147" s="185" t="s">
        <v>510</v>
      </c>
      <c r="F147" s="185" t="s">
        <v>511</v>
      </c>
      <c r="G147" s="185" t="s">
        <v>496</v>
      </c>
      <c r="H147" s="43">
        <v>150</v>
      </c>
      <c r="I147" s="357" t="s">
        <v>310</v>
      </c>
      <c r="J147" s="190" t="str">
        <f>INDEX('Policy Characteristics'!D:D,MATCH(PolicyLevers!$C147,'Policy Characteristics'!$C:$C,0))</f>
        <v>Building Energy Efficiency Standards</v>
      </c>
      <c r="K147" s="198" t="str">
        <f>INDEX('Policy Characteristics'!E:E,MATCH(PolicyLevers!$C147,'Policy Characteristics'!$C:$C,0))</f>
        <v>bldgs efficiency standards</v>
      </c>
      <c r="L147" s="198">
        <f>INDEX('Policy Characteristics'!F:F,MATCH(PolicyLevers!$C147,'Policy Characteristics'!$C:$C,0))</f>
        <v>0</v>
      </c>
      <c r="M147" s="198">
        <f>INDEX('Policy Characteristics'!G:G,MATCH(PolicyLevers!$C147,'Policy Characteristics'!$C:$C,0))</f>
        <v>0.75</v>
      </c>
      <c r="N147" s="198">
        <f>INDEX('Policy Characteristics'!H:H,MATCH(PolicyLevers!$C147,'Policy Characteristics'!$C:$C,0))</f>
        <v>0.01</v>
      </c>
      <c r="O147" s="200" t="str">
        <f>INDEX('Policy Characteristics'!I:I,MATCH(PolicyLevers!$C147,'Policy Characteristics'!$C:$C,0))</f>
        <v>% reduction in energy use</v>
      </c>
      <c r="P147" s="219" t="str">
        <f>INDEX('Policy Characteristics'!J:J,MATCH(PolicyLevers!$C147,'Policy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0" t="str">
        <f>INDEX('Policy Characteristics'!K:K,MATCH(PolicyLevers!$C147,'Policy Characteristics'!$C:$C,0))</f>
        <v>buildings-sector-main.html#eff-stds</v>
      </c>
      <c r="R147" s="200" t="str">
        <f>INDEX('Policy Characteristics'!L:L,MATCH(PolicyLevers!$C147,'Policy Characteristics'!$C:$C,0))</f>
        <v>building-energy-efficiency-standards.html</v>
      </c>
      <c r="S147" s="220"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0"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0">
        <f>INDEX('Policy Characteristics'!O:O,MATCH(PolicyLevers!$C147,'Policy Characteristics'!$C:$C,0))</f>
        <v>0</v>
      </c>
    </row>
    <row r="148" spans="1:21" s="190" customFormat="1" x14ac:dyDescent="0.35">
      <c r="A148" s="351" t="str">
        <f>INDEX('Policy Characteristics'!A:A,MATCH(PolicyLevers!$C148,'Policy Characteristics'!$C:$C,0))</f>
        <v>Buildings and Appliances</v>
      </c>
      <c r="B148" s="355" t="str">
        <f>INDEX('Policy Characteristics'!B:B,MATCH(PolicyLevers!$C148,'Policy Characteristics'!$C:$C,0))</f>
        <v>Building Energy Efficiency Standards</v>
      </c>
      <c r="C148" s="190" t="str">
        <f t="shared" si="10"/>
        <v>Reduction in E Use Allowed by Component Eff Std</v>
      </c>
      <c r="D148" s="185" t="s">
        <v>501</v>
      </c>
      <c r="E148" s="185" t="s">
        <v>510</v>
      </c>
      <c r="F148" s="185" t="s">
        <v>511</v>
      </c>
      <c r="G148" s="185" t="s">
        <v>502</v>
      </c>
      <c r="H148" s="43">
        <v>151</v>
      </c>
      <c r="I148" s="357" t="s">
        <v>310</v>
      </c>
      <c r="J148" s="190" t="str">
        <f>INDEX('Policy Characteristics'!D:D,MATCH(PolicyLevers!$C148,'Policy Characteristics'!$C:$C,0))</f>
        <v>Building Energy Efficiency Standards</v>
      </c>
      <c r="K148" s="198" t="str">
        <f>INDEX('Policy Characteristics'!E:E,MATCH(PolicyLevers!$C148,'Policy Characteristics'!$C:$C,0))</f>
        <v>bldgs efficiency standards</v>
      </c>
      <c r="L148" s="198">
        <f>INDEX('Policy Characteristics'!F:F,MATCH(PolicyLevers!$C148,'Policy Characteristics'!$C:$C,0))</f>
        <v>0</v>
      </c>
      <c r="M148" s="198">
        <f>INDEX('Policy Characteristics'!G:G,MATCH(PolicyLevers!$C148,'Policy Characteristics'!$C:$C,0))</f>
        <v>0.75</v>
      </c>
      <c r="N148" s="198">
        <f>INDEX('Policy Characteristics'!H:H,MATCH(PolicyLevers!$C148,'Policy Characteristics'!$C:$C,0))</f>
        <v>0.01</v>
      </c>
      <c r="O148" s="200" t="str">
        <f>INDEX('Policy Characteristics'!I:I,MATCH(PolicyLevers!$C148,'Policy Characteristics'!$C:$C,0))</f>
        <v>% reduction in energy use</v>
      </c>
      <c r="P148" s="219" t="str">
        <f>INDEX('Policy Characteristics'!J:J,MATCH(PolicyLevers!$C148,'Policy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0" t="str">
        <f>INDEX('Policy Characteristics'!K:K,MATCH(PolicyLevers!$C148,'Policy Characteristics'!$C:$C,0))</f>
        <v>buildings-sector-main.html#eff-stds</v>
      </c>
      <c r="R148" s="200" t="str">
        <f>INDEX('Policy Characteristics'!L:L,MATCH(PolicyLevers!$C148,'Policy Characteristics'!$C:$C,0))</f>
        <v>building-energy-efficiency-standards.html</v>
      </c>
      <c r="S148" s="220"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0"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0">
        <f>INDEX('Policy Characteristics'!O:O,MATCH(PolicyLevers!$C148,'Policy Characteristics'!$C:$C,0))</f>
        <v>0</v>
      </c>
    </row>
    <row r="149" spans="1:21" s="190" customFormat="1" x14ac:dyDescent="0.35">
      <c r="A149" s="351" t="str">
        <f>INDEX('Policy Characteristics'!A:A,MATCH(PolicyLevers!$C149,'Policy Characteristics'!$C:$C,0))</f>
        <v>Buildings and Appliances</v>
      </c>
      <c r="B149" s="355" t="str">
        <f>INDEX('Policy Characteristics'!B:B,MATCH(PolicyLevers!$C149,'Policy Characteristics'!$C:$C,0))</f>
        <v>Building Energy Efficiency Standards</v>
      </c>
      <c r="C149" s="190" t="str">
        <f t="shared" si="10"/>
        <v>Reduction in E Use Allowed by Component Eff Std</v>
      </c>
      <c r="D149" s="185" t="s">
        <v>523</v>
      </c>
      <c r="E149" s="185" t="s">
        <v>510</v>
      </c>
      <c r="F149" s="185" t="s">
        <v>511</v>
      </c>
      <c r="G149" s="185" t="s">
        <v>524</v>
      </c>
      <c r="H149" s="43">
        <v>152</v>
      </c>
      <c r="I149" s="357" t="s">
        <v>310</v>
      </c>
      <c r="J149" s="190" t="str">
        <f>INDEX('Policy Characteristics'!D:D,MATCH(PolicyLevers!$C149,'Policy Characteristics'!$C:$C,0))</f>
        <v>Building Energy Efficiency Standards</v>
      </c>
      <c r="K149" s="198" t="str">
        <f>INDEX('Policy Characteristics'!E:E,MATCH(PolicyLevers!$C149,'Policy Characteristics'!$C:$C,0))</f>
        <v>bldgs efficiency standards</v>
      </c>
      <c r="L149" s="198">
        <f>INDEX('Policy Characteristics'!F:F,MATCH(PolicyLevers!$C149,'Policy Characteristics'!$C:$C,0))</f>
        <v>0</v>
      </c>
      <c r="M149" s="198">
        <f>INDEX('Policy Characteristics'!G:G,MATCH(PolicyLevers!$C149,'Policy Characteristics'!$C:$C,0))</f>
        <v>0.75</v>
      </c>
      <c r="N149" s="198">
        <f>INDEX('Policy Characteristics'!H:H,MATCH(PolicyLevers!$C149,'Policy Characteristics'!$C:$C,0))</f>
        <v>0.01</v>
      </c>
      <c r="O149" s="200" t="str">
        <f>INDEX('Policy Characteristics'!I:I,MATCH(PolicyLevers!$C149,'Policy Characteristics'!$C:$C,0))</f>
        <v>% reduction in energy use</v>
      </c>
      <c r="P149" s="219" t="str">
        <f>INDEX('Policy Characteristics'!J:J,MATCH(PolicyLevers!$C149,'Policy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0" t="str">
        <f>INDEX('Policy Characteristics'!K:K,MATCH(PolicyLevers!$C149,'Policy Characteristics'!$C:$C,0))</f>
        <v>buildings-sector-main.html#eff-stds</v>
      </c>
      <c r="R149" s="200" t="str">
        <f>INDEX('Policy Characteristics'!L:L,MATCH(PolicyLevers!$C149,'Policy Characteristics'!$C:$C,0))</f>
        <v>building-energy-efficiency-standards.html</v>
      </c>
      <c r="S149" s="220"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0"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0">
        <f>INDEX('Policy Characteristics'!O:O,MATCH(PolicyLevers!$C149,'Policy Characteristics'!$C:$C,0))</f>
        <v>0</v>
      </c>
    </row>
    <row r="150" spans="1:21" s="190" customFormat="1" x14ac:dyDescent="0.35">
      <c r="A150" s="351" t="str">
        <f>INDEX('Policy Characteristics'!A:A,MATCH(PolicyLevers!$C150,'Policy Characteristics'!$C:$C,0))</f>
        <v>Buildings and Appliances</v>
      </c>
      <c r="B150" s="355" t="str">
        <f>INDEX('Policy Characteristics'!B:B,MATCH(PolicyLevers!$C150,'Policy Characteristics'!$C:$C,0))</f>
        <v>Building Energy Efficiency Standards</v>
      </c>
      <c r="C150" s="190" t="str">
        <f t="shared" si="10"/>
        <v>Reduction in E Use Allowed by Component Eff Std</v>
      </c>
      <c r="D150" s="185" t="s">
        <v>503</v>
      </c>
      <c r="E150" s="185" t="s">
        <v>510</v>
      </c>
      <c r="F150" s="185" t="s">
        <v>511</v>
      </c>
      <c r="G150" s="185" t="s">
        <v>504</v>
      </c>
      <c r="H150" s="43">
        <v>153</v>
      </c>
      <c r="I150" s="357" t="s">
        <v>310</v>
      </c>
      <c r="J150" s="190" t="str">
        <f>INDEX('Policy Characteristics'!D:D,MATCH(PolicyLevers!$C150,'Policy Characteristics'!$C:$C,0))</f>
        <v>Building Energy Efficiency Standards</v>
      </c>
      <c r="K150" s="198" t="str">
        <f>INDEX('Policy Characteristics'!E:E,MATCH(PolicyLevers!$C150,'Policy Characteristics'!$C:$C,0))</f>
        <v>bldgs efficiency standards</v>
      </c>
      <c r="L150" s="198">
        <f>INDEX('Policy Characteristics'!F:F,MATCH(PolicyLevers!$C150,'Policy Characteristics'!$C:$C,0))</f>
        <v>0</v>
      </c>
      <c r="M150" s="198">
        <f>INDEX('Policy Characteristics'!G:G,MATCH(PolicyLevers!$C150,'Policy Characteristics'!$C:$C,0))</f>
        <v>0.75</v>
      </c>
      <c r="N150" s="198">
        <f>INDEX('Policy Characteristics'!H:H,MATCH(PolicyLevers!$C150,'Policy Characteristics'!$C:$C,0))</f>
        <v>0.01</v>
      </c>
      <c r="O150" s="200" t="str">
        <f>INDEX('Policy Characteristics'!I:I,MATCH(PolicyLevers!$C150,'Policy Characteristics'!$C:$C,0))</f>
        <v>% reduction in energy use</v>
      </c>
      <c r="P150" s="219" t="str">
        <f>INDEX('Policy Characteristics'!J:J,MATCH(PolicyLevers!$C150,'Policy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0" t="str">
        <f>INDEX('Policy Characteristics'!K:K,MATCH(PolicyLevers!$C150,'Policy Characteristics'!$C:$C,0))</f>
        <v>buildings-sector-main.html#eff-stds</v>
      </c>
      <c r="R150" s="200" t="str">
        <f>INDEX('Policy Characteristics'!L:L,MATCH(PolicyLevers!$C150,'Policy Characteristics'!$C:$C,0))</f>
        <v>building-energy-efficiency-standards.html</v>
      </c>
      <c r="S150" s="220"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0"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0">
        <f>INDEX('Policy Characteristics'!O:O,MATCH(PolicyLevers!$C150,'Policy Characteristics'!$C:$C,0))</f>
        <v>0</v>
      </c>
    </row>
    <row r="151" spans="1:21" s="190" customFormat="1" x14ac:dyDescent="0.35">
      <c r="A151" s="351" t="str">
        <f>INDEX('Policy Characteristics'!A:A,MATCH(PolicyLevers!$C151,'Policy Characteristics'!$C:$C,0))</f>
        <v>Buildings and Appliances</v>
      </c>
      <c r="B151" s="355" t="str">
        <f>INDEX('Policy Characteristics'!B:B,MATCH(PolicyLevers!$C151,'Policy Characteristics'!$C:$C,0))</f>
        <v>Building Energy Efficiency Standards</v>
      </c>
      <c r="C151" s="190" t="str">
        <f t="shared" si="10"/>
        <v>Reduction in E Use Allowed by Component Eff Std</v>
      </c>
      <c r="D151" s="185" t="s">
        <v>505</v>
      </c>
      <c r="E151" s="185" t="s">
        <v>510</v>
      </c>
      <c r="F151" s="185" t="s">
        <v>511</v>
      </c>
      <c r="G151" s="185" t="s">
        <v>506</v>
      </c>
      <c r="H151" s="43">
        <v>154</v>
      </c>
      <c r="I151" s="357" t="s">
        <v>310</v>
      </c>
      <c r="J151" s="190" t="str">
        <f>INDEX('Policy Characteristics'!D:D,MATCH(PolicyLevers!$C151,'Policy Characteristics'!$C:$C,0))</f>
        <v>Building Energy Efficiency Standards</v>
      </c>
      <c r="K151" s="198" t="str">
        <f>INDEX('Policy Characteristics'!E:E,MATCH(PolicyLevers!$C151,'Policy Characteristics'!$C:$C,0))</f>
        <v>bldgs efficiency standards</v>
      </c>
      <c r="L151" s="198">
        <f>INDEX('Policy Characteristics'!F:F,MATCH(PolicyLevers!$C151,'Policy Characteristics'!$C:$C,0))</f>
        <v>0</v>
      </c>
      <c r="M151" s="198">
        <f>INDEX('Policy Characteristics'!G:G,MATCH(PolicyLevers!$C151,'Policy Characteristics'!$C:$C,0))</f>
        <v>0.75</v>
      </c>
      <c r="N151" s="198">
        <f>INDEX('Policy Characteristics'!H:H,MATCH(PolicyLevers!$C151,'Policy Characteristics'!$C:$C,0))</f>
        <v>0.01</v>
      </c>
      <c r="O151" s="200" t="str">
        <f>INDEX('Policy Characteristics'!I:I,MATCH(PolicyLevers!$C151,'Policy Characteristics'!$C:$C,0))</f>
        <v>% reduction in energy use</v>
      </c>
      <c r="P151" s="219" t="str">
        <f>INDEX('Policy Characteristics'!J:J,MATCH(PolicyLevers!$C151,'Policy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0" t="str">
        <f>INDEX('Policy Characteristics'!K:K,MATCH(PolicyLevers!$C151,'Policy Characteristics'!$C:$C,0))</f>
        <v>buildings-sector-main.html#eff-stds</v>
      </c>
      <c r="R151" s="200" t="str">
        <f>INDEX('Policy Characteristics'!L:L,MATCH(PolicyLevers!$C151,'Policy Characteristics'!$C:$C,0))</f>
        <v>building-energy-efficiency-standards.html</v>
      </c>
      <c r="S151" s="220"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0"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0">
        <f>INDEX('Policy Characteristics'!O:O,MATCH(PolicyLevers!$C151,'Policy Characteristics'!$C:$C,0))</f>
        <v>0</v>
      </c>
    </row>
    <row r="152" spans="1:21" s="190" customFormat="1" x14ac:dyDescent="0.35">
      <c r="A152" s="351" t="str">
        <f>INDEX('Policy Characteristics'!A:A,MATCH(PolicyLevers!$C152,'Policy Characteristics'!$C:$C,0))</f>
        <v>Buildings and Appliances</v>
      </c>
      <c r="B152" s="355" t="str">
        <f>INDEX('Policy Characteristics'!B:B,MATCH(PolicyLevers!$C152,'Policy Characteristics'!$C:$C,0))</f>
        <v>Building Energy Efficiency Standards</v>
      </c>
      <c r="C152" s="190" t="str">
        <f t="shared" si="10"/>
        <v>Reduction in E Use Allowed by Component Eff Std</v>
      </c>
      <c r="D152" s="185" t="s">
        <v>507</v>
      </c>
      <c r="E152" s="185" t="s">
        <v>510</v>
      </c>
      <c r="F152" s="185" t="s">
        <v>511</v>
      </c>
      <c r="G152" s="185" t="s">
        <v>508</v>
      </c>
      <c r="H152" s="43">
        <v>155</v>
      </c>
      <c r="I152" s="357" t="s">
        <v>310</v>
      </c>
      <c r="J152" s="190" t="str">
        <f>INDEX('Policy Characteristics'!D:D,MATCH(PolicyLevers!$C152,'Policy Characteristics'!$C:$C,0))</f>
        <v>Building Energy Efficiency Standards</v>
      </c>
      <c r="K152" s="198" t="str">
        <f>INDEX('Policy Characteristics'!E:E,MATCH(PolicyLevers!$C152,'Policy Characteristics'!$C:$C,0))</f>
        <v>bldgs efficiency standards</v>
      </c>
      <c r="L152" s="198">
        <f>INDEX('Policy Characteristics'!F:F,MATCH(PolicyLevers!$C152,'Policy Characteristics'!$C:$C,0))</f>
        <v>0</v>
      </c>
      <c r="M152" s="198">
        <f>INDEX('Policy Characteristics'!G:G,MATCH(PolicyLevers!$C152,'Policy Characteristics'!$C:$C,0))</f>
        <v>0.75</v>
      </c>
      <c r="N152" s="198">
        <f>INDEX('Policy Characteristics'!H:H,MATCH(PolicyLevers!$C152,'Policy Characteristics'!$C:$C,0))</f>
        <v>0.01</v>
      </c>
      <c r="O152" s="200" t="str">
        <f>INDEX('Policy Characteristics'!I:I,MATCH(PolicyLevers!$C152,'Policy Characteristics'!$C:$C,0))</f>
        <v>% reduction in energy use</v>
      </c>
      <c r="P152" s="219" t="str">
        <f>INDEX('Policy Characteristics'!J:J,MATCH(PolicyLevers!$C152,'Policy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0" t="str">
        <f>INDEX('Policy Characteristics'!K:K,MATCH(PolicyLevers!$C152,'Policy Characteristics'!$C:$C,0))</f>
        <v>buildings-sector-main.html#eff-stds</v>
      </c>
      <c r="R152" s="200" t="str">
        <f>INDEX('Policy Characteristics'!L:L,MATCH(PolicyLevers!$C152,'Policy Characteristics'!$C:$C,0))</f>
        <v>building-energy-efficiency-standards.html</v>
      </c>
      <c r="S152" s="220"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0"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0">
        <f>INDEX('Policy Characteristics'!O:O,MATCH(PolicyLevers!$C152,'Policy Characteristics'!$C:$C,0))</f>
        <v>0</v>
      </c>
    </row>
    <row r="153" spans="1:21" s="190" customFormat="1" x14ac:dyDescent="0.35">
      <c r="A153" s="351" t="str">
        <f>INDEX('Policy Characteristics'!A:A,MATCH(PolicyLevers!$C153,'Policy Characteristics'!$C:$C,0))</f>
        <v>Buildings and Appliances</v>
      </c>
      <c r="B153" s="355" t="str">
        <f>INDEX('Policy Characteristics'!B:B,MATCH(PolicyLevers!$C153,'Policy Characteristics'!$C:$C,0))</f>
        <v>Building Energy Efficiency Standards</v>
      </c>
      <c r="C153" s="190" t="str">
        <f t="shared" si="10"/>
        <v>Reduction in E Use Allowed by Component Eff Std</v>
      </c>
      <c r="D153" s="185" t="s">
        <v>493</v>
      </c>
      <c r="E153" s="185" t="s">
        <v>513</v>
      </c>
      <c r="F153" s="185" t="s">
        <v>514</v>
      </c>
      <c r="G153" s="185" t="s">
        <v>496</v>
      </c>
      <c r="H153" s="43">
        <v>156</v>
      </c>
      <c r="I153" s="357" t="s">
        <v>310</v>
      </c>
      <c r="J153" s="190" t="str">
        <f>INDEX('Policy Characteristics'!D:D,MATCH(PolicyLevers!$C153,'Policy Characteristics'!$C:$C,0))</f>
        <v>Building Energy Efficiency Standards</v>
      </c>
      <c r="K153" s="198" t="str">
        <f>INDEX('Policy Characteristics'!E:E,MATCH(PolicyLevers!$C153,'Policy Characteristics'!$C:$C,0))</f>
        <v>bldgs efficiency standards</v>
      </c>
      <c r="L153" s="198">
        <f>INDEX('Policy Characteristics'!F:F,MATCH(PolicyLevers!$C153,'Policy Characteristics'!$C:$C,0))</f>
        <v>0</v>
      </c>
      <c r="M153" s="198">
        <f>INDEX('Policy Characteristics'!G:G,MATCH(PolicyLevers!$C153,'Policy Characteristics'!$C:$C,0))</f>
        <v>0.75</v>
      </c>
      <c r="N153" s="198">
        <f>INDEX('Policy Characteristics'!H:H,MATCH(PolicyLevers!$C153,'Policy Characteristics'!$C:$C,0))</f>
        <v>0.01</v>
      </c>
      <c r="O153" s="200" t="str">
        <f>INDEX('Policy Characteristics'!I:I,MATCH(PolicyLevers!$C153,'Policy Characteristics'!$C:$C,0))</f>
        <v>% reduction in energy use</v>
      </c>
      <c r="P153" s="219" t="str">
        <f>INDEX('Policy Characteristics'!J:J,MATCH(PolicyLevers!$C153,'Policy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0" t="str">
        <f>INDEX('Policy Characteristics'!K:K,MATCH(PolicyLevers!$C153,'Policy Characteristics'!$C:$C,0))</f>
        <v>buildings-sector-main.html#eff-stds</v>
      </c>
      <c r="R153" s="200" t="str">
        <f>INDEX('Policy Characteristics'!L:L,MATCH(PolicyLevers!$C153,'Policy Characteristics'!$C:$C,0))</f>
        <v>building-energy-efficiency-standards.html</v>
      </c>
      <c r="S153" s="220"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0"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0">
        <f>INDEX('Policy Characteristics'!O:O,MATCH(PolicyLevers!$C153,'Policy Characteristics'!$C:$C,0))</f>
        <v>0</v>
      </c>
    </row>
    <row r="154" spans="1:21" s="190" customFormat="1" x14ac:dyDescent="0.35">
      <c r="A154" s="351" t="str">
        <f>INDEX('Policy Characteristics'!A:A,MATCH(PolicyLevers!$C154,'Policy Characteristics'!$C:$C,0))</f>
        <v>Buildings and Appliances</v>
      </c>
      <c r="B154" s="355" t="str">
        <f>INDEX('Policy Characteristics'!B:B,MATCH(PolicyLevers!$C154,'Policy Characteristics'!$C:$C,0))</f>
        <v>Building Energy Efficiency Standards</v>
      </c>
      <c r="C154" s="190" t="str">
        <f t="shared" si="10"/>
        <v>Reduction in E Use Allowed by Component Eff Std</v>
      </c>
      <c r="D154" s="185" t="s">
        <v>501</v>
      </c>
      <c r="E154" s="185" t="s">
        <v>513</v>
      </c>
      <c r="F154" s="185" t="s">
        <v>514</v>
      </c>
      <c r="G154" s="185" t="s">
        <v>502</v>
      </c>
      <c r="H154" s="43">
        <v>157</v>
      </c>
      <c r="I154" s="357" t="s">
        <v>310</v>
      </c>
      <c r="J154" s="190" t="str">
        <f>INDEX('Policy Characteristics'!D:D,MATCH(PolicyLevers!$C154,'Policy Characteristics'!$C:$C,0))</f>
        <v>Building Energy Efficiency Standards</v>
      </c>
      <c r="K154" s="198" t="str">
        <f>INDEX('Policy Characteristics'!E:E,MATCH(PolicyLevers!$C154,'Policy Characteristics'!$C:$C,0))</f>
        <v>bldgs efficiency standards</v>
      </c>
      <c r="L154" s="198">
        <f>INDEX('Policy Characteristics'!F:F,MATCH(PolicyLevers!$C154,'Policy Characteristics'!$C:$C,0))</f>
        <v>0</v>
      </c>
      <c r="M154" s="198">
        <f>INDEX('Policy Characteristics'!G:G,MATCH(PolicyLevers!$C154,'Policy Characteristics'!$C:$C,0))</f>
        <v>0.75</v>
      </c>
      <c r="N154" s="198">
        <f>INDEX('Policy Characteristics'!H:H,MATCH(PolicyLevers!$C154,'Policy Characteristics'!$C:$C,0))</f>
        <v>0.01</v>
      </c>
      <c r="O154" s="200" t="str">
        <f>INDEX('Policy Characteristics'!I:I,MATCH(PolicyLevers!$C154,'Policy Characteristics'!$C:$C,0))</f>
        <v>% reduction in energy use</v>
      </c>
      <c r="P154" s="219" t="str">
        <f>INDEX('Policy Characteristics'!J:J,MATCH(PolicyLevers!$C154,'Policy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0" t="str">
        <f>INDEX('Policy Characteristics'!K:K,MATCH(PolicyLevers!$C154,'Policy Characteristics'!$C:$C,0))</f>
        <v>buildings-sector-main.html#eff-stds</v>
      </c>
      <c r="R154" s="200" t="str">
        <f>INDEX('Policy Characteristics'!L:L,MATCH(PolicyLevers!$C154,'Policy Characteristics'!$C:$C,0))</f>
        <v>building-energy-efficiency-standards.html</v>
      </c>
      <c r="S154" s="220"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0"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0">
        <f>INDEX('Policy Characteristics'!O:O,MATCH(PolicyLevers!$C154,'Policy Characteristics'!$C:$C,0))</f>
        <v>0</v>
      </c>
    </row>
    <row r="155" spans="1:21" s="190" customFormat="1" x14ac:dyDescent="0.35">
      <c r="A155" s="351" t="str">
        <f>INDEX('Policy Characteristics'!A:A,MATCH(PolicyLevers!$C155,'Policy Characteristics'!$C:$C,0))</f>
        <v>Buildings and Appliances</v>
      </c>
      <c r="B155" s="355" t="str">
        <f>INDEX('Policy Characteristics'!B:B,MATCH(PolicyLevers!$C155,'Policy Characteristics'!$C:$C,0))</f>
        <v>Building Energy Efficiency Standards</v>
      </c>
      <c r="C155" s="190" t="str">
        <f t="shared" si="10"/>
        <v>Reduction in E Use Allowed by Component Eff Std</v>
      </c>
      <c r="D155" s="185" t="s">
        <v>523</v>
      </c>
      <c r="E155" s="185" t="s">
        <v>513</v>
      </c>
      <c r="F155" s="185" t="s">
        <v>514</v>
      </c>
      <c r="G155" s="185" t="s">
        <v>524</v>
      </c>
      <c r="H155" s="43">
        <v>158</v>
      </c>
      <c r="I155" s="357" t="s">
        <v>310</v>
      </c>
      <c r="J155" s="190" t="str">
        <f>INDEX('Policy Characteristics'!D:D,MATCH(PolicyLevers!$C155,'Policy Characteristics'!$C:$C,0))</f>
        <v>Building Energy Efficiency Standards</v>
      </c>
      <c r="K155" s="198" t="str">
        <f>INDEX('Policy Characteristics'!E:E,MATCH(PolicyLevers!$C155,'Policy Characteristics'!$C:$C,0))</f>
        <v>bldgs efficiency standards</v>
      </c>
      <c r="L155" s="198">
        <f>INDEX('Policy Characteristics'!F:F,MATCH(PolicyLevers!$C155,'Policy Characteristics'!$C:$C,0))</f>
        <v>0</v>
      </c>
      <c r="M155" s="198">
        <f>INDEX('Policy Characteristics'!G:G,MATCH(PolicyLevers!$C155,'Policy Characteristics'!$C:$C,0))</f>
        <v>0.75</v>
      </c>
      <c r="N155" s="198">
        <f>INDEX('Policy Characteristics'!H:H,MATCH(PolicyLevers!$C155,'Policy Characteristics'!$C:$C,0))</f>
        <v>0.01</v>
      </c>
      <c r="O155" s="200" t="str">
        <f>INDEX('Policy Characteristics'!I:I,MATCH(PolicyLevers!$C155,'Policy Characteristics'!$C:$C,0))</f>
        <v>% reduction in energy use</v>
      </c>
      <c r="P155" s="219" t="str">
        <f>INDEX('Policy Characteristics'!J:J,MATCH(PolicyLevers!$C155,'Policy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0" t="str">
        <f>INDEX('Policy Characteristics'!K:K,MATCH(PolicyLevers!$C155,'Policy Characteristics'!$C:$C,0))</f>
        <v>buildings-sector-main.html#eff-stds</v>
      </c>
      <c r="R155" s="200" t="str">
        <f>INDEX('Policy Characteristics'!L:L,MATCH(PolicyLevers!$C155,'Policy Characteristics'!$C:$C,0))</f>
        <v>building-energy-efficiency-standards.html</v>
      </c>
      <c r="S155" s="220"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0"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0">
        <f>INDEX('Policy Characteristics'!O:O,MATCH(PolicyLevers!$C155,'Policy Characteristics'!$C:$C,0))</f>
        <v>0</v>
      </c>
    </row>
    <row r="156" spans="1:21" s="190" customFormat="1" x14ac:dyDescent="0.35">
      <c r="A156" s="351" t="str">
        <f>INDEX('Policy Characteristics'!A:A,MATCH(PolicyLevers!$C156,'Policy Characteristics'!$C:$C,0))</f>
        <v>Buildings and Appliances</v>
      </c>
      <c r="B156" s="355" t="str">
        <f>INDEX('Policy Characteristics'!B:B,MATCH(PolicyLevers!$C156,'Policy Characteristics'!$C:$C,0))</f>
        <v>Building Energy Efficiency Standards</v>
      </c>
      <c r="C156" s="190" t="str">
        <f t="shared" si="10"/>
        <v>Reduction in E Use Allowed by Component Eff Std</v>
      </c>
      <c r="D156" s="185" t="s">
        <v>503</v>
      </c>
      <c r="E156" s="185" t="s">
        <v>513</v>
      </c>
      <c r="F156" s="185" t="s">
        <v>514</v>
      </c>
      <c r="G156" s="185" t="s">
        <v>504</v>
      </c>
      <c r="H156" s="43">
        <v>159</v>
      </c>
      <c r="I156" s="357" t="s">
        <v>310</v>
      </c>
      <c r="J156" s="190" t="str">
        <f>INDEX('Policy Characteristics'!D:D,MATCH(PolicyLevers!$C156,'Policy Characteristics'!$C:$C,0))</f>
        <v>Building Energy Efficiency Standards</v>
      </c>
      <c r="K156" s="198" t="str">
        <f>INDEX('Policy Characteristics'!E:E,MATCH(PolicyLevers!$C156,'Policy Characteristics'!$C:$C,0))</f>
        <v>bldgs efficiency standards</v>
      </c>
      <c r="L156" s="198">
        <f>INDEX('Policy Characteristics'!F:F,MATCH(PolicyLevers!$C156,'Policy Characteristics'!$C:$C,0))</f>
        <v>0</v>
      </c>
      <c r="M156" s="198">
        <f>INDEX('Policy Characteristics'!G:G,MATCH(PolicyLevers!$C156,'Policy Characteristics'!$C:$C,0))</f>
        <v>0.75</v>
      </c>
      <c r="N156" s="198">
        <f>INDEX('Policy Characteristics'!H:H,MATCH(PolicyLevers!$C156,'Policy Characteristics'!$C:$C,0))</f>
        <v>0.01</v>
      </c>
      <c r="O156" s="200" t="str">
        <f>INDEX('Policy Characteristics'!I:I,MATCH(PolicyLevers!$C156,'Policy Characteristics'!$C:$C,0))</f>
        <v>% reduction in energy use</v>
      </c>
      <c r="P156" s="219" t="str">
        <f>INDEX('Policy Characteristics'!J:J,MATCH(PolicyLevers!$C156,'Policy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0" t="str">
        <f>INDEX('Policy Characteristics'!K:K,MATCH(PolicyLevers!$C156,'Policy Characteristics'!$C:$C,0))</f>
        <v>buildings-sector-main.html#eff-stds</v>
      </c>
      <c r="R156" s="200" t="str">
        <f>INDEX('Policy Characteristics'!L:L,MATCH(PolicyLevers!$C156,'Policy Characteristics'!$C:$C,0))</f>
        <v>building-energy-efficiency-standards.html</v>
      </c>
      <c r="S156" s="220"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0"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0">
        <f>INDEX('Policy Characteristics'!O:O,MATCH(PolicyLevers!$C156,'Policy Characteristics'!$C:$C,0))</f>
        <v>0</v>
      </c>
    </row>
    <row r="157" spans="1:21" s="190" customFormat="1" x14ac:dyDescent="0.35">
      <c r="A157" s="351" t="str">
        <f>INDEX('Policy Characteristics'!A:A,MATCH(PolicyLevers!$C157,'Policy Characteristics'!$C:$C,0))</f>
        <v>Buildings and Appliances</v>
      </c>
      <c r="B157" s="355" t="str">
        <f>INDEX('Policy Characteristics'!B:B,MATCH(PolicyLevers!$C157,'Policy Characteristics'!$C:$C,0))</f>
        <v>Building Energy Efficiency Standards</v>
      </c>
      <c r="C157" s="190" t="str">
        <f t="shared" si="10"/>
        <v>Reduction in E Use Allowed by Component Eff Std</v>
      </c>
      <c r="D157" s="185" t="s">
        <v>505</v>
      </c>
      <c r="E157" s="185" t="s">
        <v>513</v>
      </c>
      <c r="F157" s="185" t="s">
        <v>514</v>
      </c>
      <c r="G157" s="185" t="s">
        <v>506</v>
      </c>
      <c r="H157" s="43">
        <v>160</v>
      </c>
      <c r="I157" s="357" t="s">
        <v>310</v>
      </c>
      <c r="J157" s="190" t="str">
        <f>INDEX('Policy Characteristics'!D:D,MATCH(PolicyLevers!$C157,'Policy Characteristics'!$C:$C,0))</f>
        <v>Building Energy Efficiency Standards</v>
      </c>
      <c r="K157" s="198" t="str">
        <f>INDEX('Policy Characteristics'!E:E,MATCH(PolicyLevers!$C157,'Policy Characteristics'!$C:$C,0))</f>
        <v>bldgs efficiency standards</v>
      </c>
      <c r="L157" s="198">
        <f>INDEX('Policy Characteristics'!F:F,MATCH(PolicyLevers!$C157,'Policy Characteristics'!$C:$C,0))</f>
        <v>0</v>
      </c>
      <c r="M157" s="198">
        <f>INDEX('Policy Characteristics'!G:G,MATCH(PolicyLevers!$C157,'Policy Characteristics'!$C:$C,0))</f>
        <v>0.75</v>
      </c>
      <c r="N157" s="198">
        <f>INDEX('Policy Characteristics'!H:H,MATCH(PolicyLevers!$C157,'Policy Characteristics'!$C:$C,0))</f>
        <v>0.01</v>
      </c>
      <c r="O157" s="200" t="str">
        <f>INDEX('Policy Characteristics'!I:I,MATCH(PolicyLevers!$C157,'Policy Characteristics'!$C:$C,0))</f>
        <v>% reduction in energy use</v>
      </c>
      <c r="P157" s="219" t="str">
        <f>INDEX('Policy Characteristics'!J:J,MATCH(PolicyLevers!$C157,'Policy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0" t="str">
        <f>INDEX('Policy Characteristics'!K:K,MATCH(PolicyLevers!$C157,'Policy Characteristics'!$C:$C,0))</f>
        <v>buildings-sector-main.html#eff-stds</v>
      </c>
      <c r="R157" s="200" t="str">
        <f>INDEX('Policy Characteristics'!L:L,MATCH(PolicyLevers!$C157,'Policy Characteristics'!$C:$C,0))</f>
        <v>building-energy-efficiency-standards.html</v>
      </c>
      <c r="S157" s="220"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0"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0">
        <f>INDEX('Policy Characteristics'!O:O,MATCH(PolicyLevers!$C157,'Policy Characteristics'!$C:$C,0))</f>
        <v>0</v>
      </c>
    </row>
    <row r="158" spans="1:21" s="190" customFormat="1" x14ac:dyDescent="0.35">
      <c r="A158" s="351" t="str">
        <f>INDEX('Policy Characteristics'!A:A,MATCH(PolicyLevers!$C158,'Policy Characteristics'!$C:$C,0))</f>
        <v>Buildings and Appliances</v>
      </c>
      <c r="B158" s="355" t="str">
        <f>INDEX('Policy Characteristics'!B:B,MATCH(PolicyLevers!$C158,'Policy Characteristics'!$C:$C,0))</f>
        <v>Building Energy Efficiency Standards</v>
      </c>
      <c r="C158" s="190" t="str">
        <f t="shared" ref="C158" si="11">C$141</f>
        <v>Reduction in E Use Allowed by Component Eff Std</v>
      </c>
      <c r="D158" s="185" t="s">
        <v>507</v>
      </c>
      <c r="E158" s="185" t="s">
        <v>513</v>
      </c>
      <c r="F158" s="185" t="s">
        <v>514</v>
      </c>
      <c r="G158" s="185" t="s">
        <v>508</v>
      </c>
      <c r="H158" s="43">
        <v>161</v>
      </c>
      <c r="I158" s="357" t="s">
        <v>310</v>
      </c>
      <c r="J158" s="190" t="str">
        <f>INDEX('Policy Characteristics'!D:D,MATCH(PolicyLevers!$C158,'Policy Characteristics'!$C:$C,0))</f>
        <v>Building Energy Efficiency Standards</v>
      </c>
      <c r="K158" s="198" t="str">
        <f>INDEX('Policy Characteristics'!E:E,MATCH(PolicyLevers!$C158,'Policy Characteristics'!$C:$C,0))</f>
        <v>bldgs efficiency standards</v>
      </c>
      <c r="L158" s="198">
        <f>INDEX('Policy Characteristics'!F:F,MATCH(PolicyLevers!$C158,'Policy Characteristics'!$C:$C,0))</f>
        <v>0</v>
      </c>
      <c r="M158" s="198">
        <f>INDEX('Policy Characteristics'!G:G,MATCH(PolicyLevers!$C158,'Policy Characteristics'!$C:$C,0))</f>
        <v>0.75</v>
      </c>
      <c r="N158" s="198">
        <f>INDEX('Policy Characteristics'!H:H,MATCH(PolicyLevers!$C158,'Policy Characteristics'!$C:$C,0))</f>
        <v>0.01</v>
      </c>
      <c r="O158" s="200" t="str">
        <f>INDEX('Policy Characteristics'!I:I,MATCH(PolicyLevers!$C158,'Policy Characteristics'!$C:$C,0))</f>
        <v>% reduction in energy use</v>
      </c>
      <c r="P158" s="219" t="str">
        <f>INDEX('Policy Characteristics'!J:J,MATCH(PolicyLevers!$C158,'Policy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0" t="str">
        <f>INDEX('Policy Characteristics'!K:K,MATCH(PolicyLevers!$C158,'Policy Characteristics'!$C:$C,0))</f>
        <v>buildings-sector-main.html#eff-stds</v>
      </c>
      <c r="R158" s="200" t="str">
        <f>INDEX('Policy Characteristics'!L:L,MATCH(PolicyLevers!$C158,'Policy Characteristics'!$C:$C,0))</f>
        <v>building-energy-efficiency-standards.html</v>
      </c>
      <c r="S158" s="220"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0"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0">
        <f>INDEX('Policy Characteristics'!O:O,MATCH(PolicyLevers!$C158,'Policy Characteristics'!$C:$C,0))</f>
        <v>0</v>
      </c>
    </row>
    <row r="159" spans="1:21" s="190" customFormat="1" x14ac:dyDescent="0.35">
      <c r="A159" s="351" t="str">
        <f>INDEX('Policy Characteristics'!A:A,MATCH(PolicyLevers!$C159,'Policy Characteristics'!$C:$C,0))</f>
        <v>Buildings and Appliances</v>
      </c>
      <c r="B159" s="356" t="str">
        <f>INDEX('Policy Characteristics'!B:B,MATCH(PolicyLevers!$C159,'Policy Characteristics'!$C:$C,0))</f>
        <v>Contractor Training</v>
      </c>
      <c r="C159" s="182" t="s">
        <v>526</v>
      </c>
      <c r="D159" s="185"/>
      <c r="E159" s="185"/>
      <c r="F159" s="185"/>
      <c r="G159" s="185"/>
      <c r="H159" s="43">
        <v>19</v>
      </c>
      <c r="I159" s="357" t="s">
        <v>310</v>
      </c>
      <c r="J159" s="182" t="str">
        <f>INDEX('Policy Characteristics'!D:D,MATCH(PolicyLevers!$C159,'Policy Characteristics'!$C:$C,0))</f>
        <v>Contractor Training</v>
      </c>
      <c r="K159" s="182" t="str">
        <f>INDEX('Policy Characteristics'!E:E,MATCH(PolicyLevers!$C159,'Policy Characteristics'!$C:$C,0))</f>
        <v>bldgs contractor training</v>
      </c>
      <c r="L159" s="182">
        <f>INDEX('Policy Characteristics'!F:F,MATCH(PolicyLevers!$C159,'Policy Characteristics'!$C:$C,0))</f>
        <v>0</v>
      </c>
      <c r="M159" s="182">
        <f>INDEX('Policy Characteristics'!G:G,MATCH(PolicyLevers!$C159,'Policy Characteristics'!$C:$C,0))</f>
        <v>1</v>
      </c>
      <c r="N159" s="182">
        <f>INDEX('Policy Characteristics'!H:H,MATCH(PolicyLevers!$C159,'Policy Characteristics'!$C:$C,0))</f>
        <v>1</v>
      </c>
      <c r="O159" s="185" t="str">
        <f>INDEX('Policy Characteristics'!I:I,MATCH(PolicyLevers!$C159,'Policy Characteristics'!$C:$C,0))</f>
        <v>on/off</v>
      </c>
      <c r="P159" s="221"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5" t="str">
        <f>INDEX('Policy Characteristics'!K:K,MATCH(PolicyLevers!$C159,'Policy Characteristics'!$C:$C,0))</f>
        <v>buildings-sector-main.html#contractor-ed</v>
      </c>
      <c r="R159" s="192" t="str">
        <f>INDEX('Policy Characteristics'!L:L,MATCH(PolicyLevers!$C159,'Policy Characteristics'!$C:$C,0))</f>
        <v>contractor-training.html</v>
      </c>
      <c r="S159" s="213" t="str">
        <f>INDEX('Policy Characteristics'!M:M,MATCH(PolicyLevers!$C159,'Policy Characteristics'!$C:$C,0))</f>
        <v>none</v>
      </c>
      <c r="T159" s="200">
        <f>INDEX('Policy Characteristics'!N:N,MATCH(PolicyLevers!$C159,'Policy Characteristics'!$C:$C,0))</f>
        <v>0</v>
      </c>
      <c r="U159" s="190">
        <f>INDEX('Policy Characteristics'!O:O,MATCH(PolicyLevers!$C159,'Policy Characteristics'!$C:$C,0))</f>
        <v>0</v>
      </c>
    </row>
    <row r="160" spans="1:21" s="190" customFormat="1" x14ac:dyDescent="0.35">
      <c r="A160" s="351" t="str">
        <f>INDEX('Policy Characteristics'!A:A,MATCH(PolicyLevers!$C160,'Policy Characteristics'!$C:$C,0))</f>
        <v>Buildings and Appliances</v>
      </c>
      <c r="B160" s="356" t="str">
        <f>INDEX('Policy Characteristics'!B:B,MATCH(PolicyLevers!$C160,'Policy Characteristics'!$C:$C,0))</f>
        <v>Distributed Solar Carve-Out</v>
      </c>
      <c r="C160" s="182" t="s">
        <v>534</v>
      </c>
      <c r="D160" s="185"/>
      <c r="E160" s="185"/>
      <c r="F160" s="185"/>
      <c r="G160" s="185"/>
      <c r="H160" s="43">
        <v>146</v>
      </c>
      <c r="I160" s="357" t="s">
        <v>310</v>
      </c>
      <c r="J160" s="43" t="str">
        <f>INDEX('Policy Characteristics'!D:D,MATCH(PolicyLevers!$C160,'Policy Characteristics'!$C:$C,0))</f>
        <v>Distributed Solar Promotion</v>
      </c>
      <c r="K160" s="182" t="str">
        <f>INDEX('Policy Characteristics'!E:E,MATCH(PolicyLevers!$C160,'Policy Characteristics'!$C:$C,0))</f>
        <v>bldgs min fraction distributed solar</v>
      </c>
      <c r="L160" s="205">
        <f>INDEX('Policy Characteristics'!F:F,MATCH(PolicyLevers!$C160,'Policy Characteristics'!$C:$C,0))</f>
        <v>0</v>
      </c>
      <c r="M160" s="205">
        <f>INDEX('Policy Characteristics'!G:G,MATCH(PolicyLevers!$C160,'Policy Characteristics'!$C:$C,0))</f>
        <v>0.24</v>
      </c>
      <c r="N160" s="222">
        <f>INDEX('Policy Characteristics'!H:H,MATCH(PolicyLevers!$C160,'Policy Characteristics'!$C:$C,0))</f>
        <v>5.0000000000000001E-3</v>
      </c>
      <c r="O160" s="185" t="str">
        <f>INDEX('Policy Characteristics'!I:I,MATCH(PolicyLevers!$C160,'Policy Characteristics'!$C:$C,0))</f>
        <v>minimum % elec from solar</v>
      </c>
      <c r="P160" s="223"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5" t="str">
        <f>INDEX('Policy Characteristics'!K:K,MATCH(PolicyLevers!$C160,'Policy Characteristics'!$C:$C,0))</f>
        <v>buildings-sector-main.html#solar-carve-out</v>
      </c>
      <c r="R160" s="192" t="str">
        <f>INDEX('Policy Characteristics'!L:L,MATCH(PolicyLevers!$C160,'Policy Characteristics'!$C:$C,0))</f>
        <v>solar-carve-out.html</v>
      </c>
      <c r="S160" s="213"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2"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0" t="str">
        <f>INDEX('Policy Characteristics'!O:O,MATCH(PolicyLevers!$C160,'Policy Characteristics'!$C:$C,0))</f>
        <v>DSIRE</v>
      </c>
    </row>
    <row r="161" spans="1:21" s="190" customFormat="1" x14ac:dyDescent="0.35">
      <c r="A161" s="351" t="str">
        <f>INDEX('Policy Characteristics'!A:A,MATCH(PolicyLevers!$C161,'Policy Characteristics'!$C:$C,0))</f>
        <v>Buildings and Appliances</v>
      </c>
      <c r="B161" s="356" t="str">
        <f>INDEX('Policy Characteristics'!B:B,MATCH(PolicyLevers!$C161,'Policy Characteristics'!$C:$C,0))</f>
        <v>Distributed Solar Subsidy</v>
      </c>
      <c r="C161" s="182" t="s">
        <v>544</v>
      </c>
      <c r="D161" s="185"/>
      <c r="E161" s="185"/>
      <c r="F161" s="185"/>
      <c r="G161" s="185"/>
      <c r="H161" s="43">
        <v>147</v>
      </c>
      <c r="I161" s="357" t="s">
        <v>310</v>
      </c>
      <c r="J161" s="43" t="str">
        <f>INDEX('Policy Characteristics'!D:D,MATCH(PolicyLevers!$C161,'Policy Characteristics'!$C:$C,0))</f>
        <v>Distributed Solar Promotion</v>
      </c>
      <c r="K161" s="182" t="str">
        <f>INDEX('Policy Characteristics'!E:E,MATCH(PolicyLevers!$C161,'Policy Characteristics'!$C:$C,0))</f>
        <v>bldgs distributed solar subsidy</v>
      </c>
      <c r="L161" s="182">
        <f>INDEX('Policy Characteristics'!F:F,MATCH(PolicyLevers!$C161,'Policy Characteristics'!$C:$C,0))</f>
        <v>0</v>
      </c>
      <c r="M161" s="204">
        <f>INDEX('Policy Characteristics'!G:G,MATCH(PolicyLevers!$C161,'Policy Characteristics'!$C:$C,0))</f>
        <v>0.5</v>
      </c>
      <c r="N161" s="205">
        <f>INDEX('Policy Characteristics'!H:H,MATCH(PolicyLevers!$C161,'Policy Characteristics'!$C:$C,0))</f>
        <v>0.01</v>
      </c>
      <c r="O161" s="185" t="str">
        <f>INDEX('Policy Characteristics'!I:I,MATCH(PolicyLevers!$C161,'Policy Characteristics'!$C:$C,0))</f>
        <v>% of PV system cost</v>
      </c>
      <c r="P161" s="187"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5" t="str">
        <f>INDEX('Policy Characteristics'!K:K,MATCH(PolicyLevers!$C161,'Policy Characteristics'!$C:$C,0))</f>
        <v>buildings-sector-main.html#distributed-solar-subsidy</v>
      </c>
      <c r="R161" s="192" t="str">
        <f>INDEX('Policy Characteristics'!L:L,MATCH(PolicyLevers!$C161,'Policy Characteristics'!$C:$C,0))</f>
        <v>distributed-solar-subsidy.html</v>
      </c>
      <c r="S161" s="213" t="str">
        <f>INDEX('Policy Characteristics'!M:M,MATCH(PolicyLevers!$C161,'Policy Characteristics'!$C:$C,0))</f>
        <v>Department of Energy.  Business Energy Investment Tax Credit (ITC).  http://energy.gov/savings/business-energy-investment-tax-credit-itc</v>
      </c>
      <c r="T161" s="200">
        <f>INDEX('Policy Characteristics'!N:N,MATCH(PolicyLevers!$C161,'Policy Characteristics'!$C:$C,0))</f>
        <v>0</v>
      </c>
      <c r="U161" s="190">
        <f>INDEX('Policy Characteristics'!O:O,MATCH(PolicyLevers!$C161,'Policy Characteristics'!$C:$C,0))</f>
        <v>0</v>
      </c>
    </row>
    <row r="162" spans="1:21" s="190" customFormat="1" x14ac:dyDescent="0.35">
      <c r="A162" s="351" t="str">
        <f>INDEX('Policy Characteristics'!A:A,MATCH(PolicyLevers!$C162,'Policy Characteristics'!$C:$C,0))</f>
        <v>Buildings and Appliances</v>
      </c>
      <c r="B162" s="356" t="str">
        <f>INDEX('Policy Characteristics'!B:B,MATCH(PolicyLevers!$C162,'Policy Characteristics'!$C:$C,0))</f>
        <v>Improved Labeling</v>
      </c>
      <c r="C162" s="182" t="s">
        <v>552</v>
      </c>
      <c r="D162" s="185"/>
      <c r="E162" s="185"/>
      <c r="F162" s="185"/>
      <c r="G162" s="185"/>
      <c r="H162" s="43">
        <v>20</v>
      </c>
      <c r="I162" s="357" t="s">
        <v>310</v>
      </c>
      <c r="J162" s="182" t="str">
        <f>INDEX('Policy Characteristics'!D:D,MATCH(PolicyLevers!$C162,'Policy Characteristics'!$C:$C,0))</f>
        <v>Improved Labeling</v>
      </c>
      <c r="K162" s="182" t="str">
        <f>INDEX('Policy Characteristics'!E:E,MATCH(PolicyLevers!$C162,'Policy Characteristics'!$C:$C,0))</f>
        <v>bldgs device labeling</v>
      </c>
      <c r="L162" s="182">
        <f>INDEX('Policy Characteristics'!F:F,MATCH(PolicyLevers!$C162,'Policy Characteristics'!$C:$C,0))</f>
        <v>0</v>
      </c>
      <c r="M162" s="182">
        <f>INDEX('Policy Characteristics'!G:G,MATCH(PolicyLevers!$C162,'Policy Characteristics'!$C:$C,0))</f>
        <v>1</v>
      </c>
      <c r="N162" s="182">
        <f>INDEX('Policy Characteristics'!H:H,MATCH(PolicyLevers!$C162,'Policy Characteristics'!$C:$C,0))</f>
        <v>1</v>
      </c>
      <c r="O162" s="185" t="str">
        <f>INDEX('Policy Characteristics'!I:I,MATCH(PolicyLevers!$C162,'Policy Characteristics'!$C:$C,0))</f>
        <v>on/off</v>
      </c>
      <c r="P162" s="187"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5" t="str">
        <f>INDEX('Policy Characteristics'!K:K,MATCH(PolicyLevers!$C162,'Policy Characteristics'!$C:$C,0))</f>
        <v>buildings-sector-main.html#device-labeling</v>
      </c>
      <c r="R162" s="192" t="str">
        <f>INDEX('Policy Characteristics'!L:L,MATCH(PolicyLevers!$C162,'Policy Characteristics'!$C:$C,0))</f>
        <v>improved-labeling.html</v>
      </c>
      <c r="S162" s="213" t="str">
        <f>INDEX('Policy Characteristics'!M:M,MATCH(PolicyLevers!$C162,'Policy Characteristics'!$C:$C,0))</f>
        <v>none</v>
      </c>
      <c r="T162" s="200">
        <f>INDEX('Policy Characteristics'!N:N,MATCH(PolicyLevers!$C162,'Policy Characteristics'!$C:$C,0))</f>
        <v>0</v>
      </c>
      <c r="U162" s="190">
        <f>INDEX('Policy Characteristics'!O:O,MATCH(PolicyLevers!$C162,'Policy Characteristics'!$C:$C,0))</f>
        <v>0</v>
      </c>
    </row>
    <row r="163" spans="1:21" s="190" customFormat="1" x14ac:dyDescent="0.35">
      <c r="A163" s="351" t="str">
        <f>INDEX('Policy Characteristics'!A:A,MATCH(PolicyLevers!$C163,'Policy Characteristics'!$C:$C,0))</f>
        <v>Buildings and Appliances</v>
      </c>
      <c r="B163" s="356" t="str">
        <f>INDEX('Policy Characteristics'!B:B,MATCH(PolicyLevers!$C163,'Policy Characteristics'!$C:$C,0))</f>
        <v>Retrofit Existing Buildings</v>
      </c>
      <c r="C163" s="182" t="s">
        <v>558</v>
      </c>
      <c r="D163" s="185" t="s">
        <v>494</v>
      </c>
      <c r="E163" s="185"/>
      <c r="F163" s="185" t="s">
        <v>495</v>
      </c>
      <c r="G163" s="185"/>
      <c r="H163" s="43">
        <v>378</v>
      </c>
      <c r="I163" s="357" t="s">
        <v>310</v>
      </c>
      <c r="J163" s="182" t="str">
        <f>INDEX('Policy Characteristics'!D:D,MATCH(PolicyLevers!$C163,'Policy Characteristics'!$C:$C,0))</f>
        <v>Increased Retrofitting</v>
      </c>
      <c r="K163" s="182" t="str">
        <f>INDEX('Policy Characteristics'!E:E,MATCH(PolicyLevers!$C163,'Policy Characteristics'!$C:$C,0))</f>
        <v>bldgs retrofitting</v>
      </c>
      <c r="L163" s="204">
        <f>INDEX('Policy Characteristics'!F:F,MATCH(PolicyLevers!$C163,'Policy Characteristics'!$C:$C,0))</f>
        <v>0</v>
      </c>
      <c r="M163" s="204">
        <f>INDEX('Policy Characteristics'!G:G,MATCH(PolicyLevers!$C163,'Policy Characteristics'!$C:$C,0))</f>
        <v>0.5</v>
      </c>
      <c r="N163" s="251">
        <f>INDEX('Policy Characteristics'!H:H,MATCH(PolicyLevers!$C163,'Policy Characteristics'!$C:$C,0))</f>
        <v>0.01</v>
      </c>
      <c r="O163" s="185" t="str">
        <f>INDEX('Policy Characteristics'!I:I,MATCH(PolicyLevers!$C163,'Policy Characteristics'!$C:$C,0))</f>
        <v>% of existing buildings</v>
      </c>
      <c r="P163" s="187"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5" t="str">
        <f>INDEX('Policy Characteristics'!K:K,MATCH(PolicyLevers!$C163,'Policy Characteristics'!$C:$C,0))</f>
        <v>buildings-sector-main.html#retrofitting</v>
      </c>
      <c r="R163" s="192" t="str">
        <f>INDEX('Policy Characteristics'!L:L,MATCH(PolicyLevers!$C163,'Policy Characteristics'!$C:$C,0))</f>
        <v>increased-retrofitting.html</v>
      </c>
      <c r="S163" s="206" t="str">
        <f>INDEX('Policy Characteristics'!M:M,MATCH(PolicyLevers!$C163,'Policy Characteristics'!$C:$C,0))</f>
        <v>Calculated from model data; see the relevant variable(s) in the InputData folder for source information.</v>
      </c>
      <c r="T163" s="192">
        <f>INDEX('Policy Characteristics'!N:N,MATCH(PolicyLevers!$C163,'Policy Characteristics'!$C:$C,0))</f>
        <v>0</v>
      </c>
      <c r="U163" s="190">
        <f>INDEX('Policy Characteristics'!O:O,MATCH(PolicyLevers!$C163,'Policy Characteristics'!$C:$C,0))</f>
        <v>0</v>
      </c>
    </row>
    <row r="164" spans="1:21" s="190" customFormat="1" x14ac:dyDescent="0.35">
      <c r="A164" s="351" t="str">
        <f>INDEX('Policy Characteristics'!A:A,MATCH(PolicyLevers!$C164,'Policy Characteristics'!$C:$C,0))</f>
        <v>Buildings and Appliances</v>
      </c>
      <c r="B164" s="355" t="str">
        <f>INDEX('Policy Characteristics'!B:B,MATCH(PolicyLevers!$C164,'Policy Characteristics'!$C:$C,0))</f>
        <v>Retrofit Existing Buildings</v>
      </c>
      <c r="C164" s="190" t="str">
        <f t="shared" ref="C164:C165" si="12">C$163</f>
        <v>Share of Preexisting Buildings Subject to Retrofitting</v>
      </c>
      <c r="D164" s="185" t="s">
        <v>510</v>
      </c>
      <c r="E164" s="185"/>
      <c r="F164" s="185" t="s">
        <v>511</v>
      </c>
      <c r="G164" s="185"/>
      <c r="H164" s="43">
        <v>379</v>
      </c>
      <c r="I164" s="357" t="s">
        <v>310</v>
      </c>
      <c r="J164" s="190" t="str">
        <f>INDEX('Policy Characteristics'!D:D,MATCH(PolicyLevers!$C164,'Policy Characteristics'!$C:$C,0))</f>
        <v>Increased Retrofitting</v>
      </c>
      <c r="K164" s="252" t="str">
        <f>INDEX('Policy Characteristics'!E:E,MATCH(PolicyLevers!$C164,'Policy Characteristics'!$C:$C,0))</f>
        <v>bldgs retrofitting</v>
      </c>
      <c r="L164" s="191">
        <f>INDEX('Policy Characteristics'!F:F,MATCH(PolicyLevers!$C164,'Policy Characteristics'!$C:$C,0))</f>
        <v>0</v>
      </c>
      <c r="M164" s="198">
        <f>INDEX('Policy Characteristics'!G:G,MATCH(PolicyLevers!$C164,'Policy Characteristics'!$C:$C,0))</f>
        <v>0.5</v>
      </c>
      <c r="N164" s="198">
        <f>INDEX('Policy Characteristics'!H:H,MATCH(PolicyLevers!$C164,'Policy Characteristics'!$C:$C,0))</f>
        <v>0.01</v>
      </c>
      <c r="O164" s="200" t="str">
        <f>INDEX('Policy Characteristics'!I:I,MATCH(PolicyLevers!$C164,'Policy Characteristics'!$C:$C,0))</f>
        <v>% of existing buildings</v>
      </c>
      <c r="P164" s="187"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5" t="str">
        <f>INDEX('Policy Characteristics'!K:K,MATCH(PolicyLevers!$C164,'Policy Characteristics'!$C:$C,0))</f>
        <v>buildings-sector-main.html#retrofitting</v>
      </c>
      <c r="R164" s="192" t="str">
        <f>INDEX('Policy Characteristics'!L:L,MATCH(PolicyLevers!$C164,'Policy Characteristics'!$C:$C,0))</f>
        <v>increased-retrofitting.html</v>
      </c>
      <c r="S164" s="220" t="str">
        <f>INDEX('Policy Characteristics'!M:M,MATCH(PolicyLevers!$C164,'Policy Characteristics'!$C:$C,0))</f>
        <v>Calculated from model data; see the relevant variable(s) in the InputData folder for source information.</v>
      </c>
      <c r="T164" s="200">
        <f>INDEX('Policy Characteristics'!N:N,MATCH(PolicyLevers!$C164,'Policy Characteristics'!$C:$C,0))</f>
        <v>0</v>
      </c>
      <c r="U164" s="190">
        <f>INDEX('Policy Characteristics'!O:O,MATCH(PolicyLevers!$C164,'Policy Characteristics'!$C:$C,0))</f>
        <v>0</v>
      </c>
    </row>
    <row r="165" spans="1:21" s="190" customFormat="1" x14ac:dyDescent="0.35">
      <c r="A165" s="351" t="str">
        <f>INDEX('Policy Characteristics'!A:A,MATCH(PolicyLevers!$C165,'Policy Characteristics'!$C:$C,0))</f>
        <v>Buildings and Appliances</v>
      </c>
      <c r="B165" s="355" t="str">
        <f>INDEX('Policy Characteristics'!B:B,MATCH(PolicyLevers!$C165,'Policy Characteristics'!$C:$C,0))</f>
        <v>Retrofit Existing Buildings</v>
      </c>
      <c r="C165" s="190" t="str">
        <f t="shared" si="12"/>
        <v>Share of Preexisting Buildings Subject to Retrofitting</v>
      </c>
      <c r="D165" s="185" t="s">
        <v>513</v>
      </c>
      <c r="E165" s="185"/>
      <c r="F165" s="185" t="s">
        <v>514</v>
      </c>
      <c r="G165" s="185"/>
      <c r="H165" s="43">
        <v>380</v>
      </c>
      <c r="I165" s="357" t="s">
        <v>310</v>
      </c>
      <c r="J165" s="190" t="str">
        <f>INDEX('Policy Characteristics'!D:D,MATCH(PolicyLevers!$C165,'Policy Characteristics'!$C:$C,0))</f>
        <v>Increased Retrofitting</v>
      </c>
      <c r="K165" s="252" t="str">
        <f>INDEX('Policy Characteristics'!E:E,MATCH(PolicyLevers!$C165,'Policy Characteristics'!$C:$C,0))</f>
        <v>bldgs retrofitting</v>
      </c>
      <c r="L165" s="191">
        <f>INDEX('Policy Characteristics'!F:F,MATCH(PolicyLevers!$C165,'Policy Characteristics'!$C:$C,0))</f>
        <v>0</v>
      </c>
      <c r="M165" s="198">
        <f>INDEX('Policy Characteristics'!G:G,MATCH(PolicyLevers!$C165,'Policy Characteristics'!$C:$C,0))</f>
        <v>0.5</v>
      </c>
      <c r="N165" s="198">
        <f>INDEX('Policy Characteristics'!H:H,MATCH(PolicyLevers!$C165,'Policy Characteristics'!$C:$C,0))</f>
        <v>0.01</v>
      </c>
      <c r="O165" s="200" t="str">
        <f>INDEX('Policy Characteristics'!I:I,MATCH(PolicyLevers!$C165,'Policy Characteristics'!$C:$C,0))</f>
        <v>% of existing buildings</v>
      </c>
      <c r="P165" s="187"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5" t="str">
        <f>INDEX('Policy Characteristics'!K:K,MATCH(PolicyLevers!$C165,'Policy Characteristics'!$C:$C,0))</f>
        <v>buildings-sector-main.html#retrofitting</v>
      </c>
      <c r="R165" s="192" t="str">
        <f>INDEX('Policy Characteristics'!L:L,MATCH(PolicyLevers!$C165,'Policy Characteristics'!$C:$C,0))</f>
        <v>increased-retrofitting.html</v>
      </c>
      <c r="S165" s="220" t="str">
        <f>INDEX('Policy Characteristics'!M:M,MATCH(PolicyLevers!$C165,'Policy Characteristics'!$C:$C,0))</f>
        <v>Calculated from model data; see the relevant variable(s) in the InputData folder for source information.</v>
      </c>
      <c r="T165" s="200">
        <f>INDEX('Policy Characteristics'!N:N,MATCH(PolicyLevers!$C165,'Policy Characteristics'!$C:$C,0))</f>
        <v>0</v>
      </c>
      <c r="U165" s="190">
        <f>INDEX('Policy Characteristics'!O:O,MATCH(PolicyLevers!$C165,'Policy Characteristics'!$C:$C,0))</f>
        <v>0</v>
      </c>
    </row>
    <row r="166" spans="1:21" s="190" customFormat="1" x14ac:dyDescent="0.35">
      <c r="A166" s="351" t="str">
        <f>INDEX('Policy Characteristics'!A:A,MATCH(PolicyLevers!$C166,'Policy Characteristics'!$C:$C,0))</f>
        <v>Buildings and Appliances</v>
      </c>
      <c r="B166" s="356" t="str">
        <f>INDEX('Policy Characteristics'!B:B,MATCH(PolicyLevers!$C166,'Policy Characteristics'!$C:$C,0))</f>
        <v>Rebate for Efficient Products</v>
      </c>
      <c r="C166" s="182" t="s">
        <v>568</v>
      </c>
      <c r="D166" s="185" t="s">
        <v>493</v>
      </c>
      <c r="E166" s="185"/>
      <c r="F166" s="185" t="s">
        <v>496</v>
      </c>
      <c r="G166" s="185"/>
      <c r="H166" s="43">
        <v>27</v>
      </c>
      <c r="I166" s="357" t="s">
        <v>310</v>
      </c>
      <c r="J166" s="182" t="str">
        <f>INDEX('Policy Characteristics'!D:D,MATCH(PolicyLevers!$C166,'Policy Characteristics'!$C:$C,0))</f>
        <v>Rebate for Efficient Products</v>
      </c>
      <c r="K166" s="182" t="str">
        <f>INDEX('Policy Characteristics'!E:E,MATCH(PolicyLevers!$C166,'Policy Characteristics'!$C:$C,0))</f>
        <v>bldgs rebate</v>
      </c>
      <c r="L166" s="182">
        <f>INDEX('Policy Characteristics'!F:F,MATCH(PolicyLevers!$C166,'Policy Characteristics'!$C:$C,0))</f>
        <v>0</v>
      </c>
      <c r="M166" s="182">
        <f>INDEX('Policy Characteristics'!G:G,MATCH(PolicyLevers!$C166,'Policy Characteristics'!$C:$C,0))</f>
        <v>1</v>
      </c>
      <c r="N166" s="182">
        <f>INDEX('Policy Characteristics'!H:H,MATCH(PolicyLevers!$C166,'Policy Characteristics'!$C:$C,0))</f>
        <v>1</v>
      </c>
      <c r="O166" s="185" t="str">
        <f>INDEX('Policy Characteristics'!I:I,MATCH(PolicyLevers!$C166,'Policy Characteristics'!$C:$C,0))</f>
        <v>on/off</v>
      </c>
      <c r="P166" s="187"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5" t="str">
        <f>INDEX('Policy Characteristics'!K:K,MATCH(PolicyLevers!$C166,'Policy Characteristics'!$C:$C,0))</f>
        <v>buildings-sector-main.html#rebate</v>
      </c>
      <c r="R166" s="192" t="str">
        <f>INDEX('Policy Characteristics'!L:L,MATCH(PolicyLevers!$C166,'Policy Characteristics'!$C:$C,0))</f>
        <v>rebate-for-efficient-products.html</v>
      </c>
      <c r="S166" s="213" t="str">
        <f>INDEX('Policy Characteristics'!M:M,MATCH(PolicyLevers!$C166,'Policy Characteristics'!$C:$C,0))</f>
        <v>none</v>
      </c>
      <c r="T166" s="200">
        <f>INDEX('Policy Characteristics'!N:N,MATCH(PolicyLevers!$C166,'Policy Characteristics'!$C:$C,0))</f>
        <v>0</v>
      </c>
      <c r="U166" s="190">
        <f>INDEX('Policy Characteristics'!O:O,MATCH(PolicyLevers!$C166,'Policy Characteristics'!$C:$C,0))</f>
        <v>0</v>
      </c>
    </row>
    <row r="167" spans="1:21" s="190" customFormat="1" x14ac:dyDescent="0.35">
      <c r="A167" s="351" t="str">
        <f>INDEX('Policy Characteristics'!A:A,MATCH(PolicyLevers!$C167,'Policy Characteristics'!$C:$C,0))</f>
        <v>Buildings and Appliances</v>
      </c>
      <c r="B167" s="355" t="str">
        <f>INDEX('Policy Characteristics'!B:B,MATCH(PolicyLevers!$C167,'Policy Characteristics'!$C:$C,0))</f>
        <v>Rebate for Efficient Products</v>
      </c>
      <c r="C167" s="190" t="str">
        <f t="shared" ref="C167:C171" si="13">C$166</f>
        <v>Boolean Rebate Program for Efficient Components</v>
      </c>
      <c r="D167" s="185" t="s">
        <v>501</v>
      </c>
      <c r="E167" s="185"/>
      <c r="F167" s="185" t="s">
        <v>502</v>
      </c>
      <c r="G167" s="185"/>
      <c r="H167" s="43">
        <v>28</v>
      </c>
      <c r="I167" s="357" t="s">
        <v>310</v>
      </c>
      <c r="J167" s="190" t="str">
        <f>INDEX('Policy Characteristics'!D:D,MATCH(PolicyLevers!$C167,'Policy Characteristics'!$C:$C,0))</f>
        <v>Rebate for Efficient Products</v>
      </c>
      <c r="K167" s="190" t="str">
        <f>INDEX('Policy Characteristics'!E:E,MATCH(PolicyLevers!$C167,'Policy Characteristics'!$C:$C,0))</f>
        <v>bldgs rebate</v>
      </c>
      <c r="L167" s="190">
        <f>INDEX('Policy Characteristics'!F:F,MATCH(PolicyLevers!$C167,'Policy Characteristics'!$C:$C,0))</f>
        <v>0</v>
      </c>
      <c r="M167" s="190">
        <f>INDEX('Policy Characteristics'!G:G,MATCH(PolicyLevers!$C167,'Policy Characteristics'!$C:$C,0))</f>
        <v>1</v>
      </c>
      <c r="N167" s="190">
        <f>INDEX('Policy Characteristics'!H:H,MATCH(PolicyLevers!$C167,'Policy Characteristics'!$C:$C,0))</f>
        <v>1</v>
      </c>
      <c r="O167" s="200" t="str">
        <f>INDEX('Policy Characteristics'!I:I,MATCH(PolicyLevers!$C167,'Policy Characteristics'!$C:$C,0))</f>
        <v>on/off</v>
      </c>
      <c r="P167" s="187"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5" t="str">
        <f>INDEX('Policy Characteristics'!K:K,MATCH(PolicyLevers!$C167,'Policy Characteristics'!$C:$C,0))</f>
        <v>buildings-sector-main.html#rebate</v>
      </c>
      <c r="R167" s="192" t="str">
        <f>INDEX('Policy Characteristics'!L:L,MATCH(PolicyLevers!$C167,'Policy Characteristics'!$C:$C,0))</f>
        <v>rebate-for-efficient-products.html</v>
      </c>
      <c r="S167" s="213" t="str">
        <f>INDEX('Policy Characteristics'!M:M,MATCH(PolicyLevers!$C167,'Policy Characteristics'!$C:$C,0))</f>
        <v>none</v>
      </c>
      <c r="T167" s="200">
        <f>INDEX('Policy Characteristics'!N:N,MATCH(PolicyLevers!$C167,'Policy Characteristics'!$C:$C,0))</f>
        <v>0</v>
      </c>
      <c r="U167" s="190">
        <f>INDEX('Policy Characteristics'!O:O,MATCH(PolicyLevers!$C167,'Policy Characteristics'!$C:$C,0))</f>
        <v>0</v>
      </c>
    </row>
    <row r="168" spans="1:21" s="190" customFormat="1" x14ac:dyDescent="0.35">
      <c r="A168" s="351" t="str">
        <f>INDEX('Policy Characteristics'!A:A,MATCH(PolicyLevers!$C168,'Policy Characteristics'!$C:$C,0))</f>
        <v>Buildings and Appliances</v>
      </c>
      <c r="B168" s="355" t="str">
        <f>INDEX('Policy Characteristics'!B:B,MATCH(PolicyLevers!$C168,'Policy Characteristics'!$C:$C,0))</f>
        <v>Rebate for Efficient Products</v>
      </c>
      <c r="C168" s="190" t="str">
        <f t="shared" si="13"/>
        <v>Boolean Rebate Program for Efficient Components</v>
      </c>
      <c r="D168" s="185" t="s">
        <v>523</v>
      </c>
      <c r="E168" s="185"/>
      <c r="F168" s="185" t="s">
        <v>524</v>
      </c>
      <c r="G168" s="185"/>
      <c r="H168" s="43">
        <v>605</v>
      </c>
      <c r="I168" s="357" t="s">
        <v>332</v>
      </c>
      <c r="J168" s="190" t="str">
        <f>INDEX('Policy Characteristics'!D:D,MATCH(PolicyLevers!$C168,'Policy Characteristics'!$C:$C,0))</f>
        <v>Rebate for Efficient Products</v>
      </c>
      <c r="K168" s="190" t="str">
        <f>INDEX('Policy Characteristics'!E:E,MATCH(PolicyLevers!$C168,'Policy Characteristics'!$C:$C,0))</f>
        <v>bldgs rebate</v>
      </c>
      <c r="L168" s="182">
        <f>INDEX('Policy Characteristics'!F:F,MATCH(PolicyLevers!$C168,'Policy Characteristics'!$C:$C,0))</f>
        <v>0</v>
      </c>
      <c r="M168" s="182">
        <f>INDEX('Policy Characteristics'!G:G,MATCH(PolicyLevers!$C168,'Policy Characteristics'!$C:$C,0))</f>
        <v>1</v>
      </c>
      <c r="N168" s="182">
        <f>INDEX('Policy Characteristics'!H:H,MATCH(PolicyLevers!$C168,'Policy Characteristics'!$C:$C,0))</f>
        <v>1</v>
      </c>
      <c r="O168" s="185" t="str">
        <f>INDEX('Policy Characteristics'!I:I,MATCH(PolicyLevers!$C168,'Policy Characteristics'!$C:$C,0))</f>
        <v>on/off</v>
      </c>
      <c r="P168" s="187"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0" t="str">
        <f>INDEX('Policy Characteristics'!K:K,MATCH(PolicyLevers!$C168,'Policy Characteristics'!$C:$C,0))</f>
        <v>buildings-sector-main.html#rebate</v>
      </c>
      <c r="R168" s="192" t="str">
        <f>INDEX('Policy Characteristics'!L:L,MATCH(PolicyLevers!$C168,'Policy Characteristics'!$C:$C,0))</f>
        <v>rebate-for-efficient-products.html</v>
      </c>
      <c r="S168" s="220" t="str">
        <f>INDEX('Policy Characteristics'!M:M,MATCH(PolicyLevers!$C168,'Policy Characteristics'!$C:$C,0))</f>
        <v>none</v>
      </c>
      <c r="T168" s="200">
        <f>INDEX('Policy Characteristics'!N:N,MATCH(PolicyLevers!$C168,'Policy Characteristics'!$C:$C,0))</f>
        <v>0</v>
      </c>
      <c r="U168" s="190">
        <f>INDEX('Policy Characteristics'!O:O,MATCH(PolicyLevers!$C168,'Policy Characteristics'!$C:$C,0))</f>
        <v>0</v>
      </c>
    </row>
    <row r="169" spans="1:21" s="190" customFormat="1" x14ac:dyDescent="0.35">
      <c r="A169" s="351" t="str">
        <f>INDEX('Policy Characteristics'!A:A,MATCH(PolicyLevers!$C169,'Policy Characteristics'!$C:$C,0))</f>
        <v>Buildings and Appliances</v>
      </c>
      <c r="B169" s="355" t="str">
        <f>INDEX('Policy Characteristics'!B:B,MATCH(PolicyLevers!$C169,'Policy Characteristics'!$C:$C,0))</f>
        <v>Rebate for Efficient Products</v>
      </c>
      <c r="C169" s="190" t="str">
        <f t="shared" si="13"/>
        <v>Boolean Rebate Program for Efficient Components</v>
      </c>
      <c r="D169" s="185" t="s">
        <v>503</v>
      </c>
      <c r="E169" s="185"/>
      <c r="F169" s="185" t="s">
        <v>504</v>
      </c>
      <c r="G169" s="185"/>
      <c r="H169" s="43">
        <v>606</v>
      </c>
      <c r="I169" s="357" t="s">
        <v>332</v>
      </c>
      <c r="J169" s="190" t="str">
        <f>INDEX('Policy Characteristics'!D:D,MATCH(PolicyLevers!$C169,'Policy Characteristics'!$C:$C,0))</f>
        <v>Rebate for Efficient Products</v>
      </c>
      <c r="K169" s="190" t="str">
        <f>INDEX('Policy Characteristics'!E:E,MATCH(PolicyLevers!$C169,'Policy Characteristics'!$C:$C,0))</f>
        <v>bldgs rebate</v>
      </c>
      <c r="L169" s="182">
        <f>INDEX('Policy Characteristics'!F:F,MATCH(PolicyLevers!$C169,'Policy Characteristics'!$C:$C,0))</f>
        <v>0</v>
      </c>
      <c r="M169" s="182">
        <f>INDEX('Policy Characteristics'!G:G,MATCH(PolicyLevers!$C169,'Policy Characteristics'!$C:$C,0))</f>
        <v>1</v>
      </c>
      <c r="N169" s="182">
        <f>INDEX('Policy Characteristics'!H:H,MATCH(PolicyLevers!$C169,'Policy Characteristics'!$C:$C,0))</f>
        <v>1</v>
      </c>
      <c r="O169" s="185" t="str">
        <f>INDEX('Policy Characteristics'!I:I,MATCH(PolicyLevers!$C169,'Policy Characteristics'!$C:$C,0))</f>
        <v>on/off</v>
      </c>
      <c r="P169" s="187"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0" t="str">
        <f>INDEX('Policy Characteristics'!K:K,MATCH(PolicyLevers!$C169,'Policy Characteristics'!$C:$C,0))</f>
        <v>buildings-sector-main.html#rebate</v>
      </c>
      <c r="R169" s="192" t="str">
        <f>INDEX('Policy Characteristics'!L:L,MATCH(PolicyLevers!$C169,'Policy Characteristics'!$C:$C,0))</f>
        <v>rebate-for-efficient-products.html</v>
      </c>
      <c r="S169" s="220" t="str">
        <f>INDEX('Policy Characteristics'!M:M,MATCH(PolicyLevers!$C169,'Policy Characteristics'!$C:$C,0))</f>
        <v>none</v>
      </c>
      <c r="T169" s="200">
        <f>INDEX('Policy Characteristics'!N:N,MATCH(PolicyLevers!$C169,'Policy Characteristics'!$C:$C,0))</f>
        <v>0</v>
      </c>
      <c r="U169" s="190">
        <f>INDEX('Policy Characteristics'!O:O,MATCH(PolicyLevers!$C169,'Policy Characteristics'!$C:$C,0))</f>
        <v>0</v>
      </c>
    </row>
    <row r="170" spans="1:21" s="190" customFormat="1" x14ac:dyDescent="0.35">
      <c r="A170" s="351" t="str">
        <f>INDEX('Policy Characteristics'!A:A,MATCH(PolicyLevers!$C170,'Policy Characteristics'!$C:$C,0))</f>
        <v>Buildings and Appliances</v>
      </c>
      <c r="B170" s="355" t="str">
        <f>INDEX('Policy Characteristics'!B:B,MATCH(PolicyLevers!$C170,'Policy Characteristics'!$C:$C,0))</f>
        <v>Rebate for Efficient Products</v>
      </c>
      <c r="C170" s="190" t="str">
        <f t="shared" si="13"/>
        <v>Boolean Rebate Program for Efficient Components</v>
      </c>
      <c r="D170" s="185" t="s">
        <v>505</v>
      </c>
      <c r="E170" s="185"/>
      <c r="F170" s="185" t="s">
        <v>506</v>
      </c>
      <c r="G170" s="185"/>
      <c r="H170" s="43">
        <v>29</v>
      </c>
      <c r="I170" s="357" t="s">
        <v>310</v>
      </c>
      <c r="J170" s="190" t="str">
        <f>INDEX('Policy Characteristics'!D:D,MATCH(PolicyLevers!$C170,'Policy Characteristics'!$C:$C,0))</f>
        <v>Rebate for Efficient Products</v>
      </c>
      <c r="K170" s="190" t="str">
        <f>INDEX('Policy Characteristics'!E:E,MATCH(PolicyLevers!$C170,'Policy Characteristics'!$C:$C,0))</f>
        <v>bldgs rebate</v>
      </c>
      <c r="L170" s="190">
        <f>INDEX('Policy Characteristics'!F:F,MATCH(PolicyLevers!$C170,'Policy Characteristics'!$C:$C,0))</f>
        <v>0</v>
      </c>
      <c r="M170" s="190">
        <f>INDEX('Policy Characteristics'!G:G,MATCH(PolicyLevers!$C170,'Policy Characteristics'!$C:$C,0))</f>
        <v>1</v>
      </c>
      <c r="N170" s="190">
        <f>INDEX('Policy Characteristics'!H:H,MATCH(PolicyLevers!$C170,'Policy Characteristics'!$C:$C,0))</f>
        <v>1</v>
      </c>
      <c r="O170" s="200" t="str">
        <f>INDEX('Policy Characteristics'!I:I,MATCH(PolicyLevers!$C170,'Policy Characteristics'!$C:$C,0))</f>
        <v>on/off</v>
      </c>
      <c r="P170" s="187"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5" t="str">
        <f>INDEX('Policy Characteristics'!K:K,MATCH(PolicyLevers!$C170,'Policy Characteristics'!$C:$C,0))</f>
        <v>buildings-sector-main.html#rebate</v>
      </c>
      <c r="R170" s="192" t="str">
        <f>INDEX('Policy Characteristics'!L:L,MATCH(PolicyLevers!$C170,'Policy Characteristics'!$C:$C,0))</f>
        <v>rebate-for-efficient-products.html</v>
      </c>
      <c r="S170" s="213" t="str">
        <f>INDEX('Policy Characteristics'!M:M,MATCH(PolicyLevers!$C170,'Policy Characteristics'!$C:$C,0))</f>
        <v>none</v>
      </c>
      <c r="T170" s="200">
        <f>INDEX('Policy Characteristics'!N:N,MATCH(PolicyLevers!$C170,'Policy Characteristics'!$C:$C,0))</f>
        <v>0</v>
      </c>
      <c r="U170" s="190">
        <f>INDEX('Policy Characteristics'!O:O,MATCH(PolicyLevers!$C170,'Policy Characteristics'!$C:$C,0))</f>
        <v>0</v>
      </c>
    </row>
    <row r="171" spans="1:21" s="190" customFormat="1" x14ac:dyDescent="0.35">
      <c r="A171" s="351" t="str">
        <f>INDEX('Policy Characteristics'!A:A,MATCH(PolicyLevers!$C171,'Policy Characteristics'!$C:$C,0))</f>
        <v>Buildings and Appliances</v>
      </c>
      <c r="B171" s="355" t="str">
        <f>INDEX('Policy Characteristics'!B:B,MATCH(PolicyLevers!$C171,'Policy Characteristics'!$C:$C,0))</f>
        <v>Rebate for Efficient Products</v>
      </c>
      <c r="C171" s="190" t="str">
        <f t="shared" si="13"/>
        <v>Boolean Rebate Program for Efficient Components</v>
      </c>
      <c r="D171" s="185" t="s">
        <v>507</v>
      </c>
      <c r="E171" s="185"/>
      <c r="F171" s="185" t="s">
        <v>508</v>
      </c>
      <c r="G171" s="185"/>
      <c r="H171" s="43">
        <v>607</v>
      </c>
      <c r="I171" s="357" t="s">
        <v>332</v>
      </c>
      <c r="J171" s="190" t="str">
        <f>INDEX('Policy Characteristics'!D:D,MATCH(PolicyLevers!$C171,'Policy Characteristics'!$C:$C,0))</f>
        <v>Rebate for Efficient Products</v>
      </c>
      <c r="K171" s="190" t="str">
        <f>INDEX('Policy Characteristics'!E:E,MATCH(PolicyLevers!$C171,'Policy Characteristics'!$C:$C,0))</f>
        <v>bldgs rebate</v>
      </c>
      <c r="L171" s="182">
        <f>INDEX('Policy Characteristics'!F:F,MATCH(PolicyLevers!$C171,'Policy Characteristics'!$C:$C,0))</f>
        <v>0</v>
      </c>
      <c r="M171" s="182">
        <f>INDEX('Policy Characteristics'!G:G,MATCH(PolicyLevers!$C171,'Policy Characteristics'!$C:$C,0))</f>
        <v>1</v>
      </c>
      <c r="N171" s="182">
        <f>INDEX('Policy Characteristics'!H:H,MATCH(PolicyLevers!$C171,'Policy Characteristics'!$C:$C,0))</f>
        <v>1</v>
      </c>
      <c r="O171" s="185" t="str">
        <f>INDEX('Policy Characteristics'!I:I,MATCH(PolicyLevers!$C171,'Policy Characteristics'!$C:$C,0))</f>
        <v>on/off</v>
      </c>
      <c r="P171" s="187"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0" t="str">
        <f>INDEX('Policy Characteristics'!K:K,MATCH(PolicyLevers!$C171,'Policy Characteristics'!$C:$C,0))</f>
        <v>buildings-sector-main.html#rebate</v>
      </c>
      <c r="R171" s="192" t="str">
        <f>INDEX('Policy Characteristics'!L:L,MATCH(PolicyLevers!$C171,'Policy Characteristics'!$C:$C,0))</f>
        <v>rebate-for-efficient-products.html</v>
      </c>
      <c r="S171" s="220" t="str">
        <f>INDEX('Policy Characteristics'!M:M,MATCH(PolicyLevers!$C171,'Policy Characteristics'!$C:$C,0))</f>
        <v>none</v>
      </c>
      <c r="T171" s="200">
        <f>INDEX('Policy Characteristics'!N:N,MATCH(PolicyLevers!$C171,'Policy Characteristics'!$C:$C,0))</f>
        <v>0</v>
      </c>
      <c r="U171" s="190">
        <f>INDEX('Policy Characteristics'!O:O,MATCH(PolicyLevers!$C171,'Policy Characteristics'!$C:$C,0))</f>
        <v>0</v>
      </c>
    </row>
    <row r="172" spans="1:21" s="183" customFormat="1" x14ac:dyDescent="0.35">
      <c r="A172" s="351" t="str">
        <f>INDEX('Policy Characteristics'!A:A,MATCH(PolicyLevers!$C172,'Policy Characteristics'!$C:$C,0))</f>
        <v>Electricity Supply</v>
      </c>
      <c r="B172" s="354" t="str">
        <f>INDEX('Policy Characteristics'!B:B,MATCH(PolicyLevers!$C172,'Policy Characteristics'!$C:$C,0))</f>
        <v>Ban New Power Plants</v>
      </c>
      <c r="C172" s="183" t="s">
        <v>577</v>
      </c>
      <c r="D172" s="185" t="s">
        <v>578</v>
      </c>
      <c r="E172" s="185"/>
      <c r="F172" s="185" t="s">
        <v>579</v>
      </c>
      <c r="G172" s="192"/>
      <c r="H172" s="184">
        <v>167</v>
      </c>
      <c r="I172" s="362" t="s">
        <v>310</v>
      </c>
      <c r="J172" s="183" t="str">
        <f>INDEX('Policy Characteristics'!D:D,MATCH(PolicyLevers!$C172,'Policy Characteristics'!$C:$C,0))</f>
        <v>Ban New Power Plants</v>
      </c>
      <c r="K172" s="182" t="str">
        <f>INDEX('Policy Characteristics'!E:E,MATCH(PolicyLevers!$C172,'Policy Characteristics'!$C:$C,0))</f>
        <v>elec ban new power plants</v>
      </c>
      <c r="L172" s="183">
        <f>INDEX('Policy Characteristics'!F:F,MATCH(PolicyLevers!$C172,'Policy Characteristics'!$C:$C,0))</f>
        <v>0</v>
      </c>
      <c r="M172" s="183">
        <f>INDEX('Policy Characteristics'!G:G,MATCH(PolicyLevers!$C172,'Policy Characteristics'!$C:$C,0))</f>
        <v>1</v>
      </c>
      <c r="N172" s="183">
        <f>INDEX('Policy Characteristics'!H:H,MATCH(PolicyLevers!$C172,'Policy Characteristics'!$C:$C,0))</f>
        <v>1</v>
      </c>
      <c r="O172" s="192" t="str">
        <f>INDEX('Policy Characteristics'!I:I,MATCH(PolicyLevers!$C172,'Policy Characteristics'!$C:$C,0))</f>
        <v>on/off</v>
      </c>
      <c r="P172" s="219" t="str">
        <f>INDEX('Policy Characteristics'!J:J,MATCH(PolicyLevers!$C172,'Policy Characteristics'!$C:$C,0))</f>
        <v>**Description:** This policy prevents new capacity of the selected type(s) from being built or deployed.//**Guidance for setting values: **//**Hard Coal : **No new coal is planned in New Mexico.//**Natural Gas Nonpeaker : **//**Nuclear : **//**Hydro : **//**Lignite : **</v>
      </c>
      <c r="Q172" s="185" t="str">
        <f>INDEX('Policy Characteristics'!K:K,MATCH(PolicyLevers!$C172,'Policy Characteristics'!$C:$C,0))</f>
        <v>electricity-sector-main.html#ban</v>
      </c>
      <c r="R172" s="192" t="str">
        <f>INDEX('Policy Characteristics'!L:L,MATCH(PolicyLevers!$C172,'Policy Characteristics'!$C:$C,0))</f>
        <v>ban-new-capacity.html</v>
      </c>
      <c r="S172" s="213">
        <f>INDEX('Policy Characteristics'!M:M,MATCH(PolicyLevers!$C172,'Policy Characteristics'!$C:$C,0))</f>
        <v>0</v>
      </c>
      <c r="T172" s="192">
        <f>INDEX('Policy Characteristics'!N:N,MATCH(PolicyLevers!$C172,'Policy Characteristics'!$C:$C,0))</f>
        <v>0</v>
      </c>
      <c r="U172" s="183" t="str">
        <f>INDEX('Policy Characteristics'!O:O,MATCH(PolicyLevers!$C172,'Policy Characteristics'!$C:$C,0))</f>
        <v>BPMCCS</v>
      </c>
    </row>
    <row r="173" spans="1:21" s="190" customFormat="1" x14ac:dyDescent="0.35">
      <c r="A173" s="351" t="str">
        <f>INDEX('Policy Characteristics'!A:A,MATCH(PolicyLevers!$C173,'Policy Characteristics'!$C:$C,0))</f>
        <v>Electricity Supply</v>
      </c>
      <c r="B173" s="355" t="str">
        <f>INDEX('Policy Characteristics'!B:B,MATCH(PolicyLevers!$C173,'Policy Characteristics'!$C:$C,0))</f>
        <v>Ban New Power Plants</v>
      </c>
      <c r="C173" s="190" t="str">
        <f t="shared" ref="C173:C183" si="14">C$172</f>
        <v>Boolean Ban New Power Plants</v>
      </c>
      <c r="D173" s="192" t="s">
        <v>585</v>
      </c>
      <c r="E173" s="185"/>
      <c r="F173" s="192" t="s">
        <v>586</v>
      </c>
      <c r="G173" s="185"/>
      <c r="H173" s="43">
        <v>168</v>
      </c>
      <c r="I173" s="357" t="s">
        <v>310</v>
      </c>
      <c r="J173" s="190" t="str">
        <f>INDEX('Policy Characteristics'!D:D,MATCH(PolicyLevers!$C173,'Policy Characteristics'!$C:$C,0))</f>
        <v>Ban New Power Plants</v>
      </c>
      <c r="K173" s="190" t="str">
        <f>INDEX('Policy Characteristics'!E:E,MATCH(PolicyLevers!$C173,'Policy Characteristics'!$C:$C,0))</f>
        <v>elec ban new power plants</v>
      </c>
      <c r="L173" s="190">
        <f>INDEX('Policy Characteristics'!F:F,MATCH(PolicyLevers!$C173,'Policy Characteristics'!$C:$C,0))</f>
        <v>0</v>
      </c>
      <c r="M173" s="190">
        <f>INDEX('Policy Characteristics'!G:G,MATCH(PolicyLevers!$C173,'Policy Characteristics'!$C:$C,0))</f>
        <v>1</v>
      </c>
      <c r="N173" s="190">
        <f>INDEX('Policy Characteristics'!H:H,MATCH(PolicyLevers!$C173,'Policy Characteristics'!$C:$C,0))</f>
        <v>1</v>
      </c>
      <c r="O173" s="200" t="str">
        <f>INDEX('Policy Characteristics'!I:I,MATCH(PolicyLevers!$C173,'Policy Characteristics'!$C:$C,0))</f>
        <v>on/off</v>
      </c>
      <c r="P173" s="187" t="str">
        <f>INDEX('Policy Characteristics'!J:J,MATCH(PolicyLevers!$C173,'Policy Characteristics'!$C:$C,0))</f>
        <v>**Description:** This policy prevents new capacity of the selected type(s) from being built or deployed.//**Guidance for setting values: **//**Hard Coal : **No new coal is planned in New Mexico.//**Natural Gas Nonpeaker : **//**Nuclear : **//**Hydro : **//**Lignite : **</v>
      </c>
      <c r="Q173" s="200" t="str">
        <f>INDEX('Policy Characteristics'!K:K,MATCH(PolicyLevers!$C173,'Policy Characteristics'!$C:$C,0))</f>
        <v>electricity-sector-main.html#ban</v>
      </c>
      <c r="R173" s="200" t="str">
        <f>INDEX('Policy Characteristics'!L:L,MATCH(PolicyLevers!$C173,'Policy Characteristics'!$C:$C,0))</f>
        <v>ban-new-capacity.html</v>
      </c>
      <c r="S173" s="220">
        <f>INDEX('Policy Characteristics'!M:M,MATCH(PolicyLevers!$C173,'Policy Characteristics'!$C:$C,0))</f>
        <v>0</v>
      </c>
      <c r="T173" s="200">
        <f>INDEX('Policy Characteristics'!N:N,MATCH(PolicyLevers!$C173,'Policy Characteristics'!$C:$C,0))</f>
        <v>0</v>
      </c>
      <c r="U173" s="190" t="str">
        <f>INDEX('Policy Characteristics'!O:O,MATCH(PolicyLevers!$C173,'Policy Characteristics'!$C:$C,0))</f>
        <v>BPMCCS</v>
      </c>
    </row>
    <row r="174" spans="1:21" s="190" customFormat="1" x14ac:dyDescent="0.35">
      <c r="A174" s="351" t="str">
        <f>INDEX('Policy Characteristics'!A:A,MATCH(PolicyLevers!$C174,'Policy Characteristics'!$C:$C,0))</f>
        <v>Electricity Supply</v>
      </c>
      <c r="B174" s="355" t="str">
        <f>INDEX('Policy Characteristics'!B:B,MATCH(PolicyLevers!$C174,'Policy Characteristics'!$C:$C,0))</f>
        <v>Ban New Power Plants</v>
      </c>
      <c r="C174" s="190" t="str">
        <f t="shared" si="14"/>
        <v>Boolean Ban New Power Plants</v>
      </c>
      <c r="D174" s="192" t="s">
        <v>588</v>
      </c>
      <c r="E174" s="185"/>
      <c r="F174" s="192" t="s">
        <v>589</v>
      </c>
      <c r="G174" s="185"/>
      <c r="H174" s="184">
        <v>169</v>
      </c>
      <c r="I174" s="357" t="s">
        <v>310</v>
      </c>
      <c r="J174" s="190" t="str">
        <f>INDEX('Policy Characteristics'!D:D,MATCH(PolicyLevers!$C174,'Policy Characteristics'!$C:$C,0))</f>
        <v>Ban New Power Plants</v>
      </c>
      <c r="K174" s="190" t="str">
        <f>INDEX('Policy Characteristics'!E:E,MATCH(PolicyLevers!$C174,'Policy Characteristics'!$C:$C,0))</f>
        <v>elec ban new power plants</v>
      </c>
      <c r="L174" s="190">
        <f>INDEX('Policy Characteristics'!F:F,MATCH(PolicyLevers!$C174,'Policy Characteristics'!$C:$C,0))</f>
        <v>0</v>
      </c>
      <c r="M174" s="190">
        <f>INDEX('Policy Characteristics'!G:G,MATCH(PolicyLevers!$C174,'Policy Characteristics'!$C:$C,0))</f>
        <v>1</v>
      </c>
      <c r="N174" s="190">
        <f>INDEX('Policy Characteristics'!H:H,MATCH(PolicyLevers!$C174,'Policy Characteristics'!$C:$C,0))</f>
        <v>1</v>
      </c>
      <c r="O174" s="200" t="str">
        <f>INDEX('Policy Characteristics'!I:I,MATCH(PolicyLevers!$C174,'Policy Characteristics'!$C:$C,0))</f>
        <v>on/off</v>
      </c>
      <c r="P174" s="187" t="str">
        <f>INDEX('Policy Characteristics'!J:J,MATCH(PolicyLevers!$C174,'Policy Characteristics'!$C:$C,0))</f>
        <v>**Description:** This policy prevents new capacity of the selected type(s) from being built or deployed.//**Guidance for setting values: **//**Hard Coal : **No new coal is planned in New Mexico.//**Natural Gas Nonpeaker : **//**Nuclear : **//**Hydro : **//**Lignite : **</v>
      </c>
      <c r="Q174" s="200" t="str">
        <f>INDEX('Policy Characteristics'!K:K,MATCH(PolicyLevers!$C174,'Policy Characteristics'!$C:$C,0))</f>
        <v>electricity-sector-main.html#ban</v>
      </c>
      <c r="R174" s="200" t="str">
        <f>INDEX('Policy Characteristics'!L:L,MATCH(PolicyLevers!$C174,'Policy Characteristics'!$C:$C,0))</f>
        <v>ban-new-capacity.html</v>
      </c>
      <c r="S174" s="220">
        <f>INDEX('Policy Characteristics'!M:M,MATCH(PolicyLevers!$C174,'Policy Characteristics'!$C:$C,0))</f>
        <v>0</v>
      </c>
      <c r="T174" s="200">
        <f>INDEX('Policy Characteristics'!N:N,MATCH(PolicyLevers!$C174,'Policy Characteristics'!$C:$C,0))</f>
        <v>0</v>
      </c>
      <c r="U174" s="190" t="str">
        <f>INDEX('Policy Characteristics'!O:O,MATCH(PolicyLevers!$C174,'Policy Characteristics'!$C:$C,0))</f>
        <v>BPMCCS</v>
      </c>
    </row>
    <row r="175" spans="1:21" s="190" customFormat="1" x14ac:dyDescent="0.35">
      <c r="A175" s="351" t="str">
        <f>INDEX('Policy Characteristics'!A:A,MATCH(PolicyLevers!$C175,'Policy Characteristics'!$C:$C,0))</f>
        <v>Electricity Supply</v>
      </c>
      <c r="B175" s="355" t="str">
        <f>INDEX('Policy Characteristics'!B:B,MATCH(PolicyLevers!$C175,'Policy Characteristics'!$C:$C,0))</f>
        <v>Ban New Power Plants</v>
      </c>
      <c r="C175" s="190" t="str">
        <f t="shared" si="14"/>
        <v>Boolean Ban New Power Plants</v>
      </c>
      <c r="D175" s="192" t="s">
        <v>591</v>
      </c>
      <c r="E175" s="185"/>
      <c r="F175" s="192" t="s">
        <v>592</v>
      </c>
      <c r="G175" s="185"/>
      <c r="H175" s="43">
        <v>170</v>
      </c>
      <c r="I175" s="357" t="s">
        <v>310</v>
      </c>
      <c r="J175" s="190" t="str">
        <f>INDEX('Policy Characteristics'!D:D,MATCH(PolicyLevers!$C175,'Policy Characteristics'!$C:$C,0))</f>
        <v>Ban New Power Plants</v>
      </c>
      <c r="K175" s="190" t="str">
        <f>INDEX('Policy Characteristics'!E:E,MATCH(PolicyLevers!$C175,'Policy Characteristics'!$C:$C,0))</f>
        <v>elec ban new power plants</v>
      </c>
      <c r="L175" s="190">
        <f>INDEX('Policy Characteristics'!F:F,MATCH(PolicyLevers!$C175,'Policy Characteristics'!$C:$C,0))</f>
        <v>0</v>
      </c>
      <c r="M175" s="190">
        <f>INDEX('Policy Characteristics'!G:G,MATCH(PolicyLevers!$C175,'Policy Characteristics'!$C:$C,0))</f>
        <v>1</v>
      </c>
      <c r="N175" s="190">
        <f>INDEX('Policy Characteristics'!H:H,MATCH(PolicyLevers!$C175,'Policy Characteristics'!$C:$C,0))</f>
        <v>1</v>
      </c>
      <c r="O175" s="200" t="str">
        <f>INDEX('Policy Characteristics'!I:I,MATCH(PolicyLevers!$C175,'Policy Characteristics'!$C:$C,0))</f>
        <v>on/off</v>
      </c>
      <c r="P175" s="187" t="str">
        <f>INDEX('Policy Characteristics'!J:J,MATCH(PolicyLevers!$C175,'Policy Characteristics'!$C:$C,0))</f>
        <v>**Description:** This policy prevents new capacity of the selected type(s) from being built or deployed.//**Guidance for setting values: **//**Hard Coal : **No new coal is planned in New Mexico.//**Natural Gas Nonpeaker : **//**Nuclear : **//**Hydro : **//**Lignite : **</v>
      </c>
      <c r="Q175" s="200" t="str">
        <f>INDEX('Policy Characteristics'!K:K,MATCH(PolicyLevers!$C175,'Policy Characteristics'!$C:$C,0))</f>
        <v>electricity-sector-main.html#ban</v>
      </c>
      <c r="R175" s="200" t="str">
        <f>INDEX('Policy Characteristics'!L:L,MATCH(PolicyLevers!$C175,'Policy Characteristics'!$C:$C,0))</f>
        <v>ban-new-capacity.html</v>
      </c>
      <c r="S175" s="220">
        <f>INDEX('Policy Characteristics'!M:M,MATCH(PolicyLevers!$C175,'Policy Characteristics'!$C:$C,0))</f>
        <v>0</v>
      </c>
      <c r="T175" s="200">
        <f>INDEX('Policy Characteristics'!N:N,MATCH(PolicyLevers!$C175,'Policy Characteristics'!$C:$C,0))</f>
        <v>0</v>
      </c>
      <c r="U175" s="190" t="str">
        <f>INDEX('Policy Characteristics'!O:O,MATCH(PolicyLevers!$C175,'Policy Characteristics'!$C:$C,0))</f>
        <v>BPMCCS</v>
      </c>
    </row>
    <row r="176" spans="1:21" s="190" customFormat="1" x14ac:dyDescent="0.35">
      <c r="A176" s="351" t="str">
        <f>INDEX('Policy Characteristics'!A:A,MATCH(PolicyLevers!$C176,'Policy Characteristics'!$C:$C,0))</f>
        <v>Electricity Supply</v>
      </c>
      <c r="B176" s="355" t="str">
        <f>INDEX('Policy Characteristics'!B:B,MATCH(PolicyLevers!$C176,'Policy Characteristics'!$C:$C,0))</f>
        <v>Ban New Power Plants</v>
      </c>
      <c r="C176" s="190" t="str">
        <f t="shared" si="14"/>
        <v>Boolean Ban New Power Plants</v>
      </c>
      <c r="D176" s="192" t="s">
        <v>594</v>
      </c>
      <c r="E176" s="185"/>
      <c r="F176" s="192" t="s">
        <v>595</v>
      </c>
      <c r="G176" s="185"/>
      <c r="H176" s="43">
        <v>608</v>
      </c>
      <c r="I176" s="357" t="s">
        <v>332</v>
      </c>
      <c r="J176" s="190" t="str">
        <f>INDEX('Policy Characteristics'!D:D,MATCH(PolicyLevers!$C176,'Policy Characteristics'!$C:$C,0))</f>
        <v>Ban New Power Plants</v>
      </c>
      <c r="K176" s="190" t="str">
        <f>INDEX('Policy Characteristics'!E:E,MATCH(PolicyLevers!$C176,'Policy Characteristics'!$C:$C,0))</f>
        <v>elec ban new power plants</v>
      </c>
      <c r="L176" s="182">
        <f>INDEX('Policy Characteristics'!F:F,MATCH(PolicyLevers!$C176,'Policy Characteristics'!$C:$C,0))</f>
        <v>0</v>
      </c>
      <c r="M176" s="182">
        <f>INDEX('Policy Characteristics'!G:G,MATCH(PolicyLevers!$C176,'Policy Characteristics'!$C:$C,0))</f>
        <v>1</v>
      </c>
      <c r="N176" s="182">
        <f>INDEX('Policy Characteristics'!H:H,MATCH(PolicyLevers!$C176,'Policy Characteristics'!$C:$C,0))</f>
        <v>1</v>
      </c>
      <c r="O176" s="185" t="str">
        <f>INDEX('Policy Characteristics'!I:I,MATCH(PolicyLevers!$C176,'Policy Characteristics'!$C:$C,0))</f>
        <v>on/off</v>
      </c>
      <c r="P176" s="187" t="str">
        <f>INDEX('Policy Characteristics'!J:J,MATCH(PolicyLevers!$C176,'Policy Characteristics'!$C:$C,0))</f>
        <v>**Description:** This policy prevents new capacity of the selected type(s) from being built or deployed.//**Guidance for setting values: **//**Hard Coal : **No new coal is planned in New Mexico.//**Natural Gas Nonpeaker : **//**Nuclear : **//**Hydro : **//**Lignite : **</v>
      </c>
      <c r="Q176" s="200" t="str">
        <f>INDEX('Policy Characteristics'!K:K,MATCH(PolicyLevers!$C176,'Policy Characteristics'!$C:$C,0))</f>
        <v>electricity-sector-main.html#ban</v>
      </c>
      <c r="R176" s="192" t="str">
        <f>INDEX('Policy Characteristics'!L:L,MATCH(PolicyLevers!$C176,'Policy Characteristics'!$C:$C,0))</f>
        <v>ban-new-capacity.html</v>
      </c>
      <c r="S176" s="220">
        <f>INDEX('Policy Characteristics'!M:M,MATCH(PolicyLevers!$C176,'Policy Characteristics'!$C:$C,0))</f>
        <v>0</v>
      </c>
      <c r="T176" s="200">
        <f>INDEX('Policy Characteristics'!N:N,MATCH(PolicyLevers!$C176,'Policy Characteristics'!$C:$C,0))</f>
        <v>0</v>
      </c>
      <c r="U176" s="190" t="str">
        <f>INDEX('Policy Characteristics'!O:O,MATCH(PolicyLevers!$C176,'Policy Characteristics'!$C:$C,0))</f>
        <v>BPMCCS</v>
      </c>
    </row>
    <row r="177" spans="1:21" s="190" customFormat="1" x14ac:dyDescent="0.35">
      <c r="A177" s="351" t="str">
        <f>INDEX('Policy Characteristics'!A:A,MATCH(PolicyLevers!$C177,'Policy Characteristics'!$C:$C,0))</f>
        <v>Electricity Supply</v>
      </c>
      <c r="B177" s="355" t="str">
        <f>INDEX('Policy Characteristics'!B:B,MATCH(PolicyLevers!$C177,'Policy Characteristics'!$C:$C,0))</f>
        <v>Ban New Power Plants</v>
      </c>
      <c r="C177" s="190" t="str">
        <f t="shared" si="14"/>
        <v>Boolean Ban New Power Plants</v>
      </c>
      <c r="D177" s="192" t="s">
        <v>596</v>
      </c>
      <c r="E177" s="185"/>
      <c r="F177" s="192" t="s">
        <v>597</v>
      </c>
      <c r="G177" s="185"/>
      <c r="H177" s="43">
        <v>609</v>
      </c>
      <c r="I177" s="357" t="s">
        <v>332</v>
      </c>
      <c r="J177" s="190" t="str">
        <f>INDEX('Policy Characteristics'!D:D,MATCH(PolicyLevers!$C177,'Policy Characteristics'!$C:$C,0))</f>
        <v>Ban New Power Plants</v>
      </c>
      <c r="K177" s="190" t="str">
        <f>INDEX('Policy Characteristics'!E:E,MATCH(PolicyLevers!$C177,'Policy Characteristics'!$C:$C,0))</f>
        <v>elec ban new power plants</v>
      </c>
      <c r="L177" s="182">
        <f>INDEX('Policy Characteristics'!F:F,MATCH(PolicyLevers!$C177,'Policy Characteristics'!$C:$C,0))</f>
        <v>0</v>
      </c>
      <c r="M177" s="182">
        <f>INDEX('Policy Characteristics'!G:G,MATCH(PolicyLevers!$C177,'Policy Characteristics'!$C:$C,0))</f>
        <v>1</v>
      </c>
      <c r="N177" s="182">
        <f>INDEX('Policy Characteristics'!H:H,MATCH(PolicyLevers!$C177,'Policy Characteristics'!$C:$C,0))</f>
        <v>1</v>
      </c>
      <c r="O177" s="185" t="str">
        <f>INDEX('Policy Characteristics'!I:I,MATCH(PolicyLevers!$C177,'Policy Characteristics'!$C:$C,0))</f>
        <v>on/off</v>
      </c>
      <c r="P177" s="187" t="str">
        <f>INDEX('Policy Characteristics'!J:J,MATCH(PolicyLevers!$C177,'Policy Characteristics'!$C:$C,0))</f>
        <v>**Description:** This policy prevents new capacity of the selected type(s) from being built or deployed.//**Guidance for setting values: **//**Hard Coal : **No new coal is planned in New Mexico.//**Natural Gas Nonpeaker : **//**Nuclear : **//**Hydro : **//**Lignite : **</v>
      </c>
      <c r="Q177" s="200" t="str">
        <f>INDEX('Policy Characteristics'!K:K,MATCH(PolicyLevers!$C177,'Policy Characteristics'!$C:$C,0))</f>
        <v>electricity-sector-main.html#ban</v>
      </c>
      <c r="R177" s="192" t="str">
        <f>INDEX('Policy Characteristics'!L:L,MATCH(PolicyLevers!$C177,'Policy Characteristics'!$C:$C,0))</f>
        <v>ban-new-capacity.html</v>
      </c>
      <c r="S177" s="220">
        <f>INDEX('Policy Characteristics'!M:M,MATCH(PolicyLevers!$C177,'Policy Characteristics'!$C:$C,0))</f>
        <v>0</v>
      </c>
      <c r="T177" s="200">
        <f>INDEX('Policy Characteristics'!N:N,MATCH(PolicyLevers!$C177,'Policy Characteristics'!$C:$C,0))</f>
        <v>0</v>
      </c>
      <c r="U177" s="190" t="str">
        <f>INDEX('Policy Characteristics'!O:O,MATCH(PolicyLevers!$C177,'Policy Characteristics'!$C:$C,0))</f>
        <v>BPMCCS</v>
      </c>
    </row>
    <row r="178" spans="1:21" s="190" customFormat="1" x14ac:dyDescent="0.35">
      <c r="A178" s="351" t="str">
        <f>INDEX('Policy Characteristics'!A:A,MATCH(PolicyLevers!$C178,'Policy Characteristics'!$C:$C,0))</f>
        <v>Electricity Supply</v>
      </c>
      <c r="B178" s="355" t="str">
        <f>INDEX('Policy Characteristics'!B:B,MATCH(PolicyLevers!$C178,'Policy Characteristics'!$C:$C,0))</f>
        <v>Ban New Power Plants</v>
      </c>
      <c r="C178" s="190" t="str">
        <f t="shared" si="14"/>
        <v>Boolean Ban New Power Plants</v>
      </c>
      <c r="D178" s="192" t="s">
        <v>598</v>
      </c>
      <c r="E178" s="185"/>
      <c r="F178" s="192" t="s">
        <v>599</v>
      </c>
      <c r="G178" s="185"/>
      <c r="H178" s="43">
        <v>610</v>
      </c>
      <c r="I178" s="357" t="s">
        <v>332</v>
      </c>
      <c r="J178" s="190" t="str">
        <f>INDEX('Policy Characteristics'!D:D,MATCH(PolicyLevers!$C178,'Policy Characteristics'!$C:$C,0))</f>
        <v>Ban New Power Plants</v>
      </c>
      <c r="K178" s="190" t="str">
        <f>INDEX('Policy Characteristics'!E:E,MATCH(PolicyLevers!$C178,'Policy Characteristics'!$C:$C,0))</f>
        <v>elec ban new power plants</v>
      </c>
      <c r="L178" s="182">
        <f>INDEX('Policy Characteristics'!F:F,MATCH(PolicyLevers!$C178,'Policy Characteristics'!$C:$C,0))</f>
        <v>0</v>
      </c>
      <c r="M178" s="182">
        <f>INDEX('Policy Characteristics'!G:G,MATCH(PolicyLevers!$C178,'Policy Characteristics'!$C:$C,0))</f>
        <v>1</v>
      </c>
      <c r="N178" s="182">
        <f>INDEX('Policy Characteristics'!H:H,MATCH(PolicyLevers!$C178,'Policy Characteristics'!$C:$C,0))</f>
        <v>1</v>
      </c>
      <c r="O178" s="185" t="str">
        <f>INDEX('Policy Characteristics'!I:I,MATCH(PolicyLevers!$C178,'Policy Characteristics'!$C:$C,0))</f>
        <v>on/off</v>
      </c>
      <c r="P178" s="187" t="str">
        <f>INDEX('Policy Characteristics'!J:J,MATCH(PolicyLevers!$C178,'Policy Characteristics'!$C:$C,0))</f>
        <v>**Description:** This policy prevents new capacity of the selected type(s) from being built or deployed.//**Guidance for setting values: **//**Hard Coal : **No new coal is planned in New Mexico.//**Natural Gas Nonpeaker : **//**Nuclear : **//**Hydro : **//**Lignite : **</v>
      </c>
      <c r="Q178" s="200" t="str">
        <f>INDEX('Policy Characteristics'!K:K,MATCH(PolicyLevers!$C178,'Policy Characteristics'!$C:$C,0))</f>
        <v>electricity-sector-main.html#ban</v>
      </c>
      <c r="R178" s="192" t="str">
        <f>INDEX('Policy Characteristics'!L:L,MATCH(PolicyLevers!$C178,'Policy Characteristics'!$C:$C,0))</f>
        <v>ban-new-capacity.html</v>
      </c>
      <c r="S178" s="220">
        <f>INDEX('Policy Characteristics'!M:M,MATCH(PolicyLevers!$C178,'Policy Characteristics'!$C:$C,0))</f>
        <v>0</v>
      </c>
      <c r="T178" s="200">
        <f>INDEX('Policy Characteristics'!N:N,MATCH(PolicyLevers!$C178,'Policy Characteristics'!$C:$C,0))</f>
        <v>0</v>
      </c>
      <c r="U178" s="190" t="str">
        <f>INDEX('Policy Characteristics'!O:O,MATCH(PolicyLevers!$C178,'Policy Characteristics'!$C:$C,0))</f>
        <v>BPMCCS</v>
      </c>
    </row>
    <row r="179" spans="1:21" s="190" customFormat="1" x14ac:dyDescent="0.35">
      <c r="A179" s="351" t="str">
        <f>INDEX('Policy Characteristics'!A:A,MATCH(PolicyLevers!$C179,'Policy Characteristics'!$C:$C,0))</f>
        <v>Electricity Supply</v>
      </c>
      <c r="B179" s="355" t="str">
        <f>INDEX('Policy Characteristics'!B:B,MATCH(PolicyLevers!$C179,'Policy Characteristics'!$C:$C,0))</f>
        <v>Ban New Power Plants</v>
      </c>
      <c r="C179" s="190" t="str">
        <f t="shared" si="14"/>
        <v>Boolean Ban New Power Plants</v>
      </c>
      <c r="D179" s="192" t="s">
        <v>600</v>
      </c>
      <c r="E179" s="185"/>
      <c r="F179" s="192" t="s">
        <v>601</v>
      </c>
      <c r="G179" s="185"/>
      <c r="H179" s="43">
        <v>611</v>
      </c>
      <c r="I179" s="357" t="s">
        <v>332</v>
      </c>
      <c r="J179" s="190" t="str">
        <f>INDEX('Policy Characteristics'!D:D,MATCH(PolicyLevers!$C179,'Policy Characteristics'!$C:$C,0))</f>
        <v>Ban New Power Plants</v>
      </c>
      <c r="K179" s="190" t="str">
        <f>INDEX('Policy Characteristics'!E:E,MATCH(PolicyLevers!$C179,'Policy Characteristics'!$C:$C,0))</f>
        <v>elec ban new power plants</v>
      </c>
      <c r="L179" s="182">
        <f>INDEX('Policy Characteristics'!F:F,MATCH(PolicyLevers!$C179,'Policy Characteristics'!$C:$C,0))</f>
        <v>0</v>
      </c>
      <c r="M179" s="182">
        <f>INDEX('Policy Characteristics'!G:G,MATCH(PolicyLevers!$C179,'Policy Characteristics'!$C:$C,0))</f>
        <v>1</v>
      </c>
      <c r="N179" s="182">
        <f>INDEX('Policy Characteristics'!H:H,MATCH(PolicyLevers!$C179,'Policy Characteristics'!$C:$C,0))</f>
        <v>1</v>
      </c>
      <c r="O179" s="185" t="str">
        <f>INDEX('Policy Characteristics'!I:I,MATCH(PolicyLevers!$C179,'Policy Characteristics'!$C:$C,0))</f>
        <v>on/off</v>
      </c>
      <c r="P179" s="187" t="str">
        <f>INDEX('Policy Characteristics'!J:J,MATCH(PolicyLevers!$C179,'Policy Characteristics'!$C:$C,0))</f>
        <v>**Description:** This policy prevents new capacity of the selected type(s) from being built or deployed.//**Guidance for setting values: **//**Hard Coal : **No new coal is planned in New Mexico.//**Natural Gas Nonpeaker : **//**Nuclear : **//**Hydro : **//**Lignite : **</v>
      </c>
      <c r="Q179" s="200" t="str">
        <f>INDEX('Policy Characteristics'!K:K,MATCH(PolicyLevers!$C179,'Policy Characteristics'!$C:$C,0))</f>
        <v>electricity-sector-main.html#ban</v>
      </c>
      <c r="R179" s="192" t="str">
        <f>INDEX('Policy Characteristics'!L:L,MATCH(PolicyLevers!$C179,'Policy Characteristics'!$C:$C,0))</f>
        <v>ban-new-capacity.html</v>
      </c>
      <c r="S179" s="220">
        <f>INDEX('Policy Characteristics'!M:M,MATCH(PolicyLevers!$C179,'Policy Characteristics'!$C:$C,0))</f>
        <v>0</v>
      </c>
      <c r="T179" s="200">
        <f>INDEX('Policy Characteristics'!N:N,MATCH(PolicyLevers!$C179,'Policy Characteristics'!$C:$C,0))</f>
        <v>0</v>
      </c>
      <c r="U179" s="190" t="str">
        <f>INDEX('Policy Characteristics'!O:O,MATCH(PolicyLevers!$C179,'Policy Characteristics'!$C:$C,0))</f>
        <v>BPMCCS</v>
      </c>
    </row>
    <row r="180" spans="1:21" s="190" customFormat="1" x14ac:dyDescent="0.35">
      <c r="A180" s="351" t="str">
        <f>INDEX('Policy Characteristics'!A:A,MATCH(PolicyLevers!$C180,'Policy Characteristics'!$C:$C,0))</f>
        <v>Electricity Supply</v>
      </c>
      <c r="B180" s="355" t="str">
        <f>INDEX('Policy Characteristics'!B:B,MATCH(PolicyLevers!$C180,'Policy Characteristics'!$C:$C,0))</f>
        <v>Ban New Power Plants</v>
      </c>
      <c r="C180" s="190" t="str">
        <f t="shared" ref="C180:C187" si="15">C$172</f>
        <v>Boolean Ban New Power Plants</v>
      </c>
      <c r="D180" s="192" t="s">
        <v>602</v>
      </c>
      <c r="E180" s="185"/>
      <c r="F180" s="192" t="s">
        <v>603</v>
      </c>
      <c r="G180" s="185"/>
      <c r="H180" s="43">
        <v>612</v>
      </c>
      <c r="I180" s="357" t="s">
        <v>332</v>
      </c>
      <c r="J180" s="190" t="str">
        <f>INDEX('Policy Characteristics'!D:D,MATCH(PolicyLevers!$C180,'Policy Characteristics'!$C:$C,0))</f>
        <v>Ban New Power Plants</v>
      </c>
      <c r="K180" s="190" t="str">
        <f>INDEX('Policy Characteristics'!E:E,MATCH(PolicyLevers!$C180,'Policy Characteristics'!$C:$C,0))</f>
        <v>elec ban new power plants</v>
      </c>
      <c r="L180" s="182">
        <f>INDEX('Policy Characteristics'!F:F,MATCH(PolicyLevers!$C180,'Policy Characteristics'!$C:$C,0))</f>
        <v>0</v>
      </c>
      <c r="M180" s="182">
        <f>INDEX('Policy Characteristics'!G:G,MATCH(PolicyLevers!$C180,'Policy Characteristics'!$C:$C,0))</f>
        <v>1</v>
      </c>
      <c r="N180" s="182">
        <f>INDEX('Policy Characteristics'!H:H,MATCH(PolicyLevers!$C180,'Policy Characteristics'!$C:$C,0))</f>
        <v>1</v>
      </c>
      <c r="O180" s="185" t="str">
        <f>INDEX('Policy Characteristics'!I:I,MATCH(PolicyLevers!$C180,'Policy Characteristics'!$C:$C,0))</f>
        <v>on/off</v>
      </c>
      <c r="P180" s="187" t="str">
        <f>INDEX('Policy Characteristics'!J:J,MATCH(PolicyLevers!$C180,'Policy Characteristics'!$C:$C,0))</f>
        <v>**Description:** This policy prevents new capacity of the selected type(s) from being built or deployed.//**Guidance for setting values: **//**Hard Coal : **No new coal is planned in New Mexico.//**Natural Gas Nonpeaker : **//**Nuclear : **//**Hydro : **//**Lignite : **</v>
      </c>
      <c r="Q180" s="200" t="str">
        <f>INDEX('Policy Characteristics'!K:K,MATCH(PolicyLevers!$C180,'Policy Characteristics'!$C:$C,0))</f>
        <v>electricity-sector-main.html#ban</v>
      </c>
      <c r="R180" s="192" t="str">
        <f>INDEX('Policy Characteristics'!L:L,MATCH(PolicyLevers!$C180,'Policy Characteristics'!$C:$C,0))</f>
        <v>ban-new-capacity.html</v>
      </c>
      <c r="S180" s="220">
        <f>INDEX('Policy Characteristics'!M:M,MATCH(PolicyLevers!$C180,'Policy Characteristics'!$C:$C,0))</f>
        <v>0</v>
      </c>
      <c r="T180" s="200">
        <f>INDEX('Policy Characteristics'!N:N,MATCH(PolicyLevers!$C180,'Policy Characteristics'!$C:$C,0))</f>
        <v>0</v>
      </c>
      <c r="U180" s="190" t="str">
        <f>INDEX('Policy Characteristics'!O:O,MATCH(PolicyLevers!$C180,'Policy Characteristics'!$C:$C,0))</f>
        <v>BPMCCS</v>
      </c>
    </row>
    <row r="181" spans="1:21" s="190" customFormat="1" x14ac:dyDescent="0.35">
      <c r="A181" s="351" t="str">
        <f>INDEX('Policy Characteristics'!A:A,MATCH(PolicyLevers!$C181,'Policy Characteristics'!$C:$C,0))</f>
        <v>Electricity Supply</v>
      </c>
      <c r="B181" s="355" t="str">
        <f>INDEX('Policy Characteristics'!B:B,MATCH(PolicyLevers!$C181,'Policy Characteristics'!$C:$C,0))</f>
        <v>Ban New Power Plants</v>
      </c>
      <c r="C181" s="190" t="str">
        <f t="shared" si="14"/>
        <v>Boolean Ban New Power Plants</v>
      </c>
      <c r="D181" s="192" t="s">
        <v>604</v>
      </c>
      <c r="E181" s="185"/>
      <c r="F181" s="192" t="s">
        <v>605</v>
      </c>
      <c r="G181" s="185"/>
      <c r="H181" s="43">
        <v>613</v>
      </c>
      <c r="I181" s="357" t="s">
        <v>332</v>
      </c>
      <c r="J181" s="190" t="str">
        <f>INDEX('Policy Characteristics'!D:D,MATCH(PolicyLevers!$C181,'Policy Characteristics'!$C:$C,0))</f>
        <v>Ban New Power Plants</v>
      </c>
      <c r="K181" s="190" t="str">
        <f>INDEX('Policy Characteristics'!E:E,MATCH(PolicyLevers!$C181,'Policy Characteristics'!$C:$C,0))</f>
        <v>elec ban new power plants</v>
      </c>
      <c r="L181" s="182">
        <f>INDEX('Policy Characteristics'!F:F,MATCH(PolicyLevers!$C181,'Policy Characteristics'!$C:$C,0))</f>
        <v>0</v>
      </c>
      <c r="M181" s="182">
        <f>INDEX('Policy Characteristics'!G:G,MATCH(PolicyLevers!$C181,'Policy Characteristics'!$C:$C,0))</f>
        <v>1</v>
      </c>
      <c r="N181" s="182">
        <f>INDEX('Policy Characteristics'!H:H,MATCH(PolicyLevers!$C181,'Policy Characteristics'!$C:$C,0))</f>
        <v>1</v>
      </c>
      <c r="O181" s="185" t="str">
        <f>INDEX('Policy Characteristics'!I:I,MATCH(PolicyLevers!$C181,'Policy Characteristics'!$C:$C,0))</f>
        <v>on/off</v>
      </c>
      <c r="P181" s="187" t="str">
        <f>INDEX('Policy Characteristics'!J:J,MATCH(PolicyLevers!$C181,'Policy Characteristics'!$C:$C,0))</f>
        <v>**Description:** This policy prevents new capacity of the selected type(s) from being built or deployed.//**Guidance for setting values: **//**Hard Coal : **No new coal is planned in New Mexico.//**Natural Gas Nonpeaker : **//**Nuclear : **//**Hydro : **//**Lignite : **</v>
      </c>
      <c r="Q181" s="200" t="str">
        <f>INDEX('Policy Characteristics'!K:K,MATCH(PolicyLevers!$C181,'Policy Characteristics'!$C:$C,0))</f>
        <v>electricity-sector-main.html#ban</v>
      </c>
      <c r="R181" s="192" t="str">
        <f>INDEX('Policy Characteristics'!L:L,MATCH(PolicyLevers!$C181,'Policy Characteristics'!$C:$C,0))</f>
        <v>ban-new-capacity.html</v>
      </c>
      <c r="S181" s="220">
        <f>INDEX('Policy Characteristics'!M:M,MATCH(PolicyLevers!$C181,'Policy Characteristics'!$C:$C,0))</f>
        <v>0</v>
      </c>
      <c r="T181" s="200">
        <f>INDEX('Policy Characteristics'!N:N,MATCH(PolicyLevers!$C181,'Policy Characteristics'!$C:$C,0))</f>
        <v>0</v>
      </c>
      <c r="U181" s="190" t="str">
        <f>INDEX('Policy Characteristics'!O:O,MATCH(PolicyLevers!$C181,'Policy Characteristics'!$C:$C,0))</f>
        <v>BPMCCS</v>
      </c>
    </row>
    <row r="182" spans="1:21" s="190" customFormat="1" x14ac:dyDescent="0.35">
      <c r="A182" s="351" t="str">
        <f>INDEX('Policy Characteristics'!A:A,MATCH(PolicyLevers!$C182,'Policy Characteristics'!$C:$C,0))</f>
        <v>Electricity Supply</v>
      </c>
      <c r="B182" s="355" t="str">
        <f>INDEX('Policy Characteristics'!B:B,MATCH(PolicyLevers!$C182,'Policy Characteristics'!$C:$C,0))</f>
        <v>Ban New Power Plants</v>
      </c>
      <c r="C182" s="190" t="str">
        <f t="shared" si="14"/>
        <v>Boolean Ban New Power Plants</v>
      </c>
      <c r="D182" s="192" t="s">
        <v>606</v>
      </c>
      <c r="E182" s="185"/>
      <c r="F182" s="192" t="s">
        <v>607</v>
      </c>
      <c r="G182" s="185"/>
      <c r="H182" s="43">
        <v>614</v>
      </c>
      <c r="I182" s="357" t="s">
        <v>332</v>
      </c>
      <c r="J182" s="190" t="str">
        <f>INDEX('Policy Characteristics'!D:D,MATCH(PolicyLevers!$C182,'Policy Characteristics'!$C:$C,0))</f>
        <v>Ban New Power Plants</v>
      </c>
      <c r="K182" s="190" t="str">
        <f>INDEX('Policy Characteristics'!E:E,MATCH(PolicyLevers!$C182,'Policy Characteristics'!$C:$C,0))</f>
        <v>elec ban new power plants</v>
      </c>
      <c r="L182" s="182">
        <f>INDEX('Policy Characteristics'!F:F,MATCH(PolicyLevers!$C182,'Policy Characteristics'!$C:$C,0))</f>
        <v>0</v>
      </c>
      <c r="M182" s="182">
        <f>INDEX('Policy Characteristics'!G:G,MATCH(PolicyLevers!$C182,'Policy Characteristics'!$C:$C,0))</f>
        <v>1</v>
      </c>
      <c r="N182" s="182">
        <f>INDEX('Policy Characteristics'!H:H,MATCH(PolicyLevers!$C182,'Policy Characteristics'!$C:$C,0))</f>
        <v>1</v>
      </c>
      <c r="O182" s="185" t="str">
        <f>INDEX('Policy Characteristics'!I:I,MATCH(PolicyLevers!$C182,'Policy Characteristics'!$C:$C,0))</f>
        <v>on/off</v>
      </c>
      <c r="P182" s="187" t="str">
        <f>INDEX('Policy Characteristics'!J:J,MATCH(PolicyLevers!$C182,'Policy Characteristics'!$C:$C,0))</f>
        <v>**Description:** This policy prevents new capacity of the selected type(s) from being built or deployed.//**Guidance for setting values: **//**Hard Coal : **No new coal is planned in New Mexico.//**Natural Gas Nonpeaker : **//**Nuclear : **//**Hydro : **//**Lignite : **</v>
      </c>
      <c r="Q182" s="200" t="str">
        <f>INDEX('Policy Characteristics'!K:K,MATCH(PolicyLevers!$C182,'Policy Characteristics'!$C:$C,0))</f>
        <v>electricity-sector-main.html#ban</v>
      </c>
      <c r="R182" s="192" t="str">
        <f>INDEX('Policy Characteristics'!L:L,MATCH(PolicyLevers!$C182,'Policy Characteristics'!$C:$C,0))</f>
        <v>ban-new-capacity.html</v>
      </c>
      <c r="S182" s="220">
        <f>INDEX('Policy Characteristics'!M:M,MATCH(PolicyLevers!$C182,'Policy Characteristics'!$C:$C,0))</f>
        <v>0</v>
      </c>
      <c r="T182" s="200">
        <f>INDEX('Policy Characteristics'!N:N,MATCH(PolicyLevers!$C182,'Policy Characteristics'!$C:$C,0))</f>
        <v>0</v>
      </c>
      <c r="U182" s="190" t="str">
        <f>INDEX('Policy Characteristics'!O:O,MATCH(PolicyLevers!$C182,'Policy Characteristics'!$C:$C,0))</f>
        <v>BPMCCS</v>
      </c>
    </row>
    <row r="183" spans="1:21" s="190" customFormat="1" x14ac:dyDescent="0.35">
      <c r="A183" s="351" t="str">
        <f>INDEX('Policy Characteristics'!A:A,MATCH(PolicyLevers!$C183,'Policy Characteristics'!$C:$C,0))</f>
        <v>Electricity Supply</v>
      </c>
      <c r="B183" s="355" t="str">
        <f>INDEX('Policy Characteristics'!B:B,MATCH(PolicyLevers!$C183,'Policy Characteristics'!$C:$C,0))</f>
        <v>Ban New Power Plants</v>
      </c>
      <c r="C183" s="190" t="str">
        <f t="shared" si="14"/>
        <v>Boolean Ban New Power Plants</v>
      </c>
      <c r="D183" s="192" t="s">
        <v>608</v>
      </c>
      <c r="E183" s="185"/>
      <c r="F183" s="393" t="s">
        <v>2370</v>
      </c>
      <c r="G183" s="185"/>
      <c r="H183" s="43">
        <v>116</v>
      </c>
      <c r="I183" s="357" t="s">
        <v>310</v>
      </c>
      <c r="J183" s="190" t="str">
        <f>INDEX('Policy Characteristics'!D:D,MATCH(PolicyLevers!$C183,'Policy Characteristics'!$C:$C,0))</f>
        <v>Ban New Power Plants</v>
      </c>
      <c r="K183" s="190" t="str">
        <f>INDEX('Policy Characteristics'!E:E,MATCH(PolicyLevers!$C183,'Policy Characteristics'!$C:$C,0))</f>
        <v>elec ban new power plants</v>
      </c>
      <c r="L183" s="190">
        <f>INDEX('Policy Characteristics'!F:F,MATCH(PolicyLevers!$C183,'Policy Characteristics'!$C:$C,0))</f>
        <v>0</v>
      </c>
      <c r="M183" s="190">
        <f>INDEX('Policy Characteristics'!G:G,MATCH(PolicyLevers!$C183,'Policy Characteristics'!$C:$C,0))</f>
        <v>1</v>
      </c>
      <c r="N183" s="190">
        <f>INDEX('Policy Characteristics'!H:H,MATCH(PolicyLevers!$C183,'Policy Characteristics'!$C:$C,0))</f>
        <v>1</v>
      </c>
      <c r="O183" s="200" t="str">
        <f>INDEX('Policy Characteristics'!I:I,MATCH(PolicyLevers!$C183,'Policy Characteristics'!$C:$C,0))</f>
        <v>on/off</v>
      </c>
      <c r="P183" s="187" t="str">
        <f>INDEX('Policy Characteristics'!J:J,MATCH(PolicyLevers!$C183,'Policy Characteristics'!$C:$C,0))</f>
        <v>**Description:** This policy prevents new capacity of the selected type(s) from being built or deployed.//**Guidance for setting values: **//**Hard Coal : **No new coal is planned in New Mexico.//**Natural Gas Nonpeaker : **//**Nuclear : **//**Hydro : **//**Lignite : **</v>
      </c>
      <c r="Q183" s="200" t="str">
        <f>INDEX('Policy Characteristics'!K:K,MATCH(PolicyLevers!$C183,'Policy Characteristics'!$C:$C,0))</f>
        <v>electricity-sector-main.html#ban</v>
      </c>
      <c r="R183" s="200" t="str">
        <f>INDEX('Policy Characteristics'!L:L,MATCH(PolicyLevers!$C183,'Policy Characteristics'!$C:$C,0))</f>
        <v>ban-new-capacity.html</v>
      </c>
      <c r="S183" s="220">
        <f>INDEX('Policy Characteristics'!M:M,MATCH(PolicyLevers!$C183,'Policy Characteristics'!$C:$C,0))</f>
        <v>0</v>
      </c>
      <c r="T183" s="200">
        <f>INDEX('Policy Characteristics'!N:N,MATCH(PolicyLevers!$C183,'Policy Characteristics'!$C:$C,0))</f>
        <v>0</v>
      </c>
      <c r="U183" s="190" t="str">
        <f>INDEX('Policy Characteristics'!O:O,MATCH(PolicyLevers!$C183,'Policy Characteristics'!$C:$C,0))</f>
        <v>BPMCCS</v>
      </c>
    </row>
    <row r="184" spans="1:21" s="190" customFormat="1" x14ac:dyDescent="0.35">
      <c r="A184" s="351" t="str">
        <f>INDEX('Policy Characteristics'!A:A,MATCH(PolicyLevers!$C184,'Policy Characteristics'!$C:$C,0))</f>
        <v>Electricity Supply</v>
      </c>
      <c r="B184" s="355" t="str">
        <f>INDEX('Policy Characteristics'!B:B,MATCH(PolicyLevers!$C184,'Policy Characteristics'!$C:$C,0))</f>
        <v>Ban New Power Plants</v>
      </c>
      <c r="C184" s="190" t="str">
        <f t="shared" si="15"/>
        <v>Boolean Ban New Power Plants</v>
      </c>
      <c r="D184" s="192" t="s">
        <v>611</v>
      </c>
      <c r="E184" s="185"/>
      <c r="F184" s="192" t="s">
        <v>612</v>
      </c>
      <c r="G184" s="185"/>
      <c r="H184" s="43">
        <v>615</v>
      </c>
      <c r="I184" s="357" t="s">
        <v>332</v>
      </c>
      <c r="J184" s="190" t="str">
        <f>INDEX('Policy Characteristics'!D:D,MATCH(PolicyLevers!$C184,'Policy Characteristics'!$C:$C,0))</f>
        <v>Ban New Power Plants</v>
      </c>
      <c r="K184" s="190" t="str">
        <f>INDEX('Policy Characteristics'!E:E,MATCH(PolicyLevers!$C184,'Policy Characteristics'!$C:$C,0))</f>
        <v>elec ban new power plants</v>
      </c>
      <c r="L184" s="191">
        <f>INDEX('Policy Characteristics'!F:F,MATCH(PolicyLevers!$C184,'Policy Characteristics'!$C:$C,0))</f>
        <v>0</v>
      </c>
      <c r="M184" s="191">
        <f>INDEX('Policy Characteristics'!G:G,MATCH(PolicyLevers!$C184,'Policy Characteristics'!$C:$C,0))</f>
        <v>1</v>
      </c>
      <c r="N184" s="252">
        <f>INDEX('Policy Characteristics'!H:H,MATCH(PolicyLevers!$C184,'Policy Characteristics'!$C:$C,0))</f>
        <v>1</v>
      </c>
      <c r="O184" s="200" t="str">
        <f>INDEX('Policy Characteristics'!I:I,MATCH(PolicyLevers!$C184,'Policy Characteristics'!$C:$C,0))</f>
        <v>on/off</v>
      </c>
      <c r="P184" s="187" t="str">
        <f>INDEX('Policy Characteristics'!J:J,MATCH(PolicyLevers!$C184,'Policy Characteristics'!$C:$C,0))</f>
        <v>**Description:** This policy prevents new capacity of the selected type(s) from being built or deployed.//**Guidance for setting values: **//**Hard Coal : **No new coal is planned in New Mexico.//**Natural Gas Nonpeaker : **//**Nuclear : **//**Hydro : **//**Lignite : **</v>
      </c>
      <c r="Q184" s="200" t="str">
        <f>INDEX('Policy Characteristics'!K:K,MATCH(PolicyLevers!$C184,'Policy Characteristics'!$C:$C,0))</f>
        <v>electricity-sector-main.html#ban</v>
      </c>
      <c r="R184" s="192" t="str">
        <f>INDEX('Policy Characteristics'!L:L,MATCH(PolicyLevers!$C184,'Policy Characteristics'!$C:$C,0))</f>
        <v>ban-new-capacity.html</v>
      </c>
      <c r="S184" s="220">
        <f>INDEX('Policy Characteristics'!M:M,MATCH(PolicyLevers!$C184,'Policy Characteristics'!$C:$C,0))</f>
        <v>0</v>
      </c>
      <c r="T184" s="200">
        <f>INDEX('Policy Characteristics'!N:N,MATCH(PolicyLevers!$C184,'Policy Characteristics'!$C:$C,0))</f>
        <v>0</v>
      </c>
      <c r="U184" s="190" t="str">
        <f>INDEX('Policy Characteristics'!O:O,MATCH(PolicyLevers!$C184,'Policy Characteristics'!$C:$C,0))</f>
        <v>BPMCCS</v>
      </c>
    </row>
    <row r="185" spans="1:21" s="190" customFormat="1" x14ac:dyDescent="0.35">
      <c r="A185" s="351" t="str">
        <f>INDEX('Policy Characteristics'!A:A,MATCH(PolicyLevers!$C185,'Policy Characteristics'!$C:$C,0))</f>
        <v>Electricity Supply</v>
      </c>
      <c r="B185" s="355" t="str">
        <f>INDEX('Policy Characteristics'!B:B,MATCH(PolicyLevers!$C185,'Policy Characteristics'!$C:$C,0))</f>
        <v>Ban New Power Plants</v>
      </c>
      <c r="C185" s="190" t="str">
        <f t="shared" si="15"/>
        <v>Boolean Ban New Power Plants</v>
      </c>
      <c r="D185" s="192" t="s">
        <v>613</v>
      </c>
      <c r="E185" s="185"/>
      <c r="F185" s="192" t="s">
        <v>614</v>
      </c>
      <c r="G185" s="185"/>
      <c r="H185" s="43">
        <v>616</v>
      </c>
      <c r="I185" s="357" t="s">
        <v>332</v>
      </c>
      <c r="J185" s="190" t="str">
        <f>INDEX('Policy Characteristics'!D:D,MATCH(PolicyLevers!$C185,'Policy Characteristics'!$C:$C,0))</f>
        <v>Ban New Power Plants</v>
      </c>
      <c r="K185" s="190" t="str">
        <f>INDEX('Policy Characteristics'!E:E,MATCH(PolicyLevers!$C185,'Policy Characteristics'!$C:$C,0))</f>
        <v>elec ban new power plants</v>
      </c>
      <c r="L185" s="191">
        <f>INDEX('Policy Characteristics'!F:F,MATCH(PolicyLevers!$C185,'Policy Characteristics'!$C:$C,0))</f>
        <v>0</v>
      </c>
      <c r="M185" s="191">
        <f>INDEX('Policy Characteristics'!G:G,MATCH(PolicyLevers!$C185,'Policy Characteristics'!$C:$C,0))</f>
        <v>1</v>
      </c>
      <c r="N185" s="252">
        <f>INDEX('Policy Characteristics'!H:H,MATCH(PolicyLevers!$C185,'Policy Characteristics'!$C:$C,0))</f>
        <v>1</v>
      </c>
      <c r="O185" s="200" t="str">
        <f>INDEX('Policy Characteristics'!I:I,MATCH(PolicyLevers!$C185,'Policy Characteristics'!$C:$C,0))</f>
        <v>on/off</v>
      </c>
      <c r="P185" s="187" t="str">
        <f>INDEX('Policy Characteristics'!J:J,MATCH(PolicyLevers!$C185,'Policy Characteristics'!$C:$C,0))</f>
        <v>**Description:** This policy prevents new capacity of the selected type(s) from being built or deployed.//**Guidance for setting values: **//**Hard Coal : **No new coal is planned in New Mexico.//**Natural Gas Nonpeaker : **//**Nuclear : **//**Hydro : **//**Lignite : **</v>
      </c>
      <c r="Q185" s="200" t="str">
        <f>INDEX('Policy Characteristics'!K:K,MATCH(PolicyLevers!$C185,'Policy Characteristics'!$C:$C,0))</f>
        <v>electricity-sector-main.html#ban</v>
      </c>
      <c r="R185" s="192" t="str">
        <f>INDEX('Policy Characteristics'!L:L,MATCH(PolicyLevers!$C185,'Policy Characteristics'!$C:$C,0))</f>
        <v>ban-new-capacity.html</v>
      </c>
      <c r="S185" s="220">
        <f>INDEX('Policy Characteristics'!M:M,MATCH(PolicyLevers!$C185,'Policy Characteristics'!$C:$C,0))</f>
        <v>0</v>
      </c>
      <c r="T185" s="200">
        <f>INDEX('Policy Characteristics'!N:N,MATCH(PolicyLevers!$C185,'Policy Characteristics'!$C:$C,0))</f>
        <v>0</v>
      </c>
      <c r="U185" s="190" t="str">
        <f>INDEX('Policy Characteristics'!O:O,MATCH(PolicyLevers!$C185,'Policy Characteristics'!$C:$C,0))</f>
        <v>BPMCCS</v>
      </c>
    </row>
    <row r="186" spans="1:21" s="190" customFormat="1" x14ac:dyDescent="0.35">
      <c r="A186" s="351" t="str">
        <f>INDEX('Policy Characteristics'!A:A,MATCH(PolicyLevers!$C186,'Policy Characteristics'!$C:$C,0))</f>
        <v>Electricity Supply</v>
      </c>
      <c r="B186" s="355" t="str">
        <f>INDEX('Policy Characteristics'!B:B,MATCH(PolicyLevers!$C186,'Policy Characteristics'!$C:$C,0))</f>
        <v>Ban New Power Plants</v>
      </c>
      <c r="C186" s="190" t="str">
        <f t="shared" si="15"/>
        <v>Boolean Ban New Power Plants</v>
      </c>
      <c r="D186" s="192" t="s">
        <v>615</v>
      </c>
      <c r="E186" s="185"/>
      <c r="F186" s="192" t="s">
        <v>616</v>
      </c>
      <c r="G186" s="185"/>
      <c r="H186" s="43">
        <v>617</v>
      </c>
      <c r="I186" s="357" t="s">
        <v>332</v>
      </c>
      <c r="J186" s="190" t="str">
        <f>INDEX('Policy Characteristics'!D:D,MATCH(PolicyLevers!$C186,'Policy Characteristics'!$C:$C,0))</f>
        <v>Ban New Power Plants</v>
      </c>
      <c r="K186" s="190" t="str">
        <f>INDEX('Policy Characteristics'!E:E,MATCH(PolicyLevers!$C186,'Policy Characteristics'!$C:$C,0))</f>
        <v>elec ban new power plants</v>
      </c>
      <c r="L186" s="191">
        <f>INDEX('Policy Characteristics'!F:F,MATCH(PolicyLevers!$C186,'Policy Characteristics'!$C:$C,0))</f>
        <v>0</v>
      </c>
      <c r="M186" s="191">
        <f>INDEX('Policy Characteristics'!G:G,MATCH(PolicyLevers!$C186,'Policy Characteristics'!$C:$C,0))</f>
        <v>1</v>
      </c>
      <c r="N186" s="252">
        <f>INDEX('Policy Characteristics'!H:H,MATCH(PolicyLevers!$C186,'Policy Characteristics'!$C:$C,0))</f>
        <v>1</v>
      </c>
      <c r="O186" s="200" t="str">
        <f>INDEX('Policy Characteristics'!I:I,MATCH(PolicyLevers!$C186,'Policy Characteristics'!$C:$C,0))</f>
        <v>on/off</v>
      </c>
      <c r="P186" s="187" t="str">
        <f>INDEX('Policy Characteristics'!J:J,MATCH(PolicyLevers!$C186,'Policy Characteristics'!$C:$C,0))</f>
        <v>**Description:** This policy prevents new capacity of the selected type(s) from being built or deployed.//**Guidance for setting values: **//**Hard Coal : **No new coal is planned in New Mexico.//**Natural Gas Nonpeaker : **//**Nuclear : **//**Hydro : **//**Lignite : **</v>
      </c>
      <c r="Q186" s="200" t="str">
        <f>INDEX('Policy Characteristics'!K:K,MATCH(PolicyLevers!$C186,'Policy Characteristics'!$C:$C,0))</f>
        <v>electricity-sector-main.html#ban</v>
      </c>
      <c r="R186" s="192" t="str">
        <f>INDEX('Policy Characteristics'!L:L,MATCH(PolicyLevers!$C186,'Policy Characteristics'!$C:$C,0))</f>
        <v>ban-new-capacity.html</v>
      </c>
      <c r="S186" s="220">
        <f>INDEX('Policy Characteristics'!M:M,MATCH(PolicyLevers!$C186,'Policy Characteristics'!$C:$C,0))</f>
        <v>0</v>
      </c>
      <c r="T186" s="200">
        <f>INDEX('Policy Characteristics'!N:N,MATCH(PolicyLevers!$C186,'Policy Characteristics'!$C:$C,0))</f>
        <v>0</v>
      </c>
      <c r="U186" s="190" t="str">
        <f>INDEX('Policy Characteristics'!O:O,MATCH(PolicyLevers!$C186,'Policy Characteristics'!$C:$C,0))</f>
        <v>BPMCCS</v>
      </c>
    </row>
    <row r="187" spans="1:21" s="190" customFormat="1" x14ac:dyDescent="0.35">
      <c r="A187" s="351" t="str">
        <f>INDEX('Policy Characteristics'!A:A,MATCH(PolicyLevers!$C187,'Policy Characteristics'!$C:$C,0))</f>
        <v>Electricity Supply</v>
      </c>
      <c r="B187" s="355" t="str">
        <f>INDEX('Policy Characteristics'!B:B,MATCH(PolicyLevers!$C187,'Policy Characteristics'!$C:$C,0))</f>
        <v>Ban New Power Plants</v>
      </c>
      <c r="C187" s="190" t="str">
        <f t="shared" si="15"/>
        <v>Boolean Ban New Power Plants</v>
      </c>
      <c r="D187" s="192" t="s">
        <v>617</v>
      </c>
      <c r="E187" s="185"/>
      <c r="F187" s="192" t="s">
        <v>618</v>
      </c>
      <c r="G187" s="185"/>
      <c r="H187" s="43">
        <v>618</v>
      </c>
      <c r="I187" s="357" t="s">
        <v>332</v>
      </c>
      <c r="J187" s="190" t="str">
        <f>INDEX('Policy Characteristics'!D:D,MATCH(PolicyLevers!$C187,'Policy Characteristics'!$C:$C,0))</f>
        <v>Ban New Power Plants</v>
      </c>
      <c r="K187" s="190" t="str">
        <f>INDEX('Policy Characteristics'!E:E,MATCH(PolicyLevers!$C187,'Policy Characteristics'!$C:$C,0))</f>
        <v>elec ban new power plants</v>
      </c>
      <c r="L187" s="191">
        <f>INDEX('Policy Characteristics'!F:F,MATCH(PolicyLevers!$C187,'Policy Characteristics'!$C:$C,0))</f>
        <v>0</v>
      </c>
      <c r="M187" s="191">
        <f>INDEX('Policy Characteristics'!G:G,MATCH(PolicyLevers!$C187,'Policy Characteristics'!$C:$C,0))</f>
        <v>1</v>
      </c>
      <c r="N187" s="252">
        <f>INDEX('Policy Characteristics'!H:H,MATCH(PolicyLevers!$C187,'Policy Characteristics'!$C:$C,0))</f>
        <v>1</v>
      </c>
      <c r="O187" s="200" t="str">
        <f>INDEX('Policy Characteristics'!I:I,MATCH(PolicyLevers!$C187,'Policy Characteristics'!$C:$C,0))</f>
        <v>on/off</v>
      </c>
      <c r="P187" s="187" t="str">
        <f>INDEX('Policy Characteristics'!J:J,MATCH(PolicyLevers!$C187,'Policy Characteristics'!$C:$C,0))</f>
        <v>**Description:** This policy prevents new capacity of the selected type(s) from being built or deployed.//**Guidance for setting values: **//**Hard Coal : **No new coal is planned in New Mexico.//**Natural Gas Nonpeaker : **//**Nuclear : **//**Hydro : **//**Lignite : **</v>
      </c>
      <c r="Q187" s="200" t="str">
        <f>INDEX('Policy Characteristics'!K:K,MATCH(PolicyLevers!$C187,'Policy Characteristics'!$C:$C,0))</f>
        <v>electricity-sector-main.html#ban</v>
      </c>
      <c r="R187" s="192" t="str">
        <f>INDEX('Policy Characteristics'!L:L,MATCH(PolicyLevers!$C187,'Policy Characteristics'!$C:$C,0))</f>
        <v>ban-new-capacity.html</v>
      </c>
      <c r="S187" s="220">
        <f>INDEX('Policy Characteristics'!M:M,MATCH(PolicyLevers!$C187,'Policy Characteristics'!$C:$C,0))</f>
        <v>0</v>
      </c>
      <c r="T187" s="200">
        <f>INDEX('Policy Characteristics'!N:N,MATCH(PolicyLevers!$C187,'Policy Characteristics'!$C:$C,0))</f>
        <v>0</v>
      </c>
      <c r="U187" s="190" t="str">
        <f>INDEX('Policy Characteristics'!O:O,MATCH(PolicyLevers!$C187,'Policy Characteristics'!$C:$C,0))</f>
        <v>BPMCCS</v>
      </c>
    </row>
    <row r="188" spans="1:21" s="183" customFormat="1" x14ac:dyDescent="0.35">
      <c r="A188" s="351" t="str">
        <f>INDEX('Policy Characteristics'!A:A,MATCH(PolicyLevers!$C188,'Policy Characteristics'!$C:$C,0))</f>
        <v>Electricity Supply</v>
      </c>
      <c r="B188" s="354" t="str">
        <f>INDEX('Policy Characteristics'!B:B,MATCH(PolicyLevers!$C188,'Policy Characteristics'!$C:$C,0))</f>
        <v>Carbon Capture and Sequestration</v>
      </c>
      <c r="C188" s="183" t="s">
        <v>620</v>
      </c>
      <c r="D188" s="185" t="s">
        <v>578</v>
      </c>
      <c r="E188" s="185"/>
      <c r="F188" s="185" t="s">
        <v>579</v>
      </c>
      <c r="G188" s="192"/>
      <c r="H188" s="184">
        <v>876</v>
      </c>
      <c r="I188" s="362" t="s">
        <v>310</v>
      </c>
      <c r="J188" s="185" t="str">
        <f>INDEX('Policy Characteristics'!D:D,MATCH(PolicyLevers!$C188,'Policy Characteristics'!$C:$C,0))</f>
        <v>Electricity Sector CCS</v>
      </c>
      <c r="K188" s="183" t="str">
        <f>INDEX('Policy Characteristics'!E:E,MATCH(PolicyLevers!$C188,'Policy Characteristics'!$C:$C,0))</f>
        <v>elec CCS</v>
      </c>
      <c r="L188" s="195">
        <f>INDEX('Policy Characteristics'!F:F,MATCH(PolicyLevers!$C188,'Policy Characteristics'!$C:$C,0))</f>
        <v>0</v>
      </c>
      <c r="M188" s="195">
        <f>INDEX('Policy Characteristics'!G:G,MATCH(PolicyLevers!$C188,'Policy Characteristics'!$C:$C,0))</f>
        <v>1</v>
      </c>
      <c r="N188" s="248">
        <f>INDEX('Policy Characteristics'!H:H,MATCH(PolicyLevers!$C188,'Policy Characteristics'!$C:$C,0))</f>
        <v>0.01</v>
      </c>
      <c r="O188" s="192" t="str">
        <f>INDEX('Policy Characteristics'!I:I,MATCH(PolicyLevers!$C188,'Policy Characteristics'!$C:$C,0))</f>
        <v>% of CO2 captured</v>
      </c>
      <c r="P188" s="185"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5" t="str">
        <f>INDEX('Policy Characteristics'!K:K,MATCH(PolicyLevers!$C188,'Policy Characteristics'!$C:$C,0))</f>
        <v>ccs.html#ccs</v>
      </c>
      <c r="R188" s="192" t="str">
        <f>INDEX('Policy Characteristics'!L:L,MATCH(PolicyLevers!$C188,'Policy Characteristics'!$C:$C,0))</f>
        <v>carbon-capture-and-sequestration.html</v>
      </c>
      <c r="S188" s="213">
        <f>INDEX('Policy Characteristics'!M:M,MATCH(PolicyLevers!$C188,'Policy Characteristics'!$C:$C,0))</f>
        <v>0</v>
      </c>
      <c r="T188" s="192">
        <f>INDEX('Policy Characteristics'!N:N,MATCH(PolicyLevers!$C188,'Policy Characteristics'!$C:$C,0))</f>
        <v>0</v>
      </c>
      <c r="U188" s="183">
        <f>INDEX('Policy Characteristics'!O:O,MATCH(PolicyLevers!$C188,'Policy Characteristics'!$C:$C,0))</f>
        <v>0</v>
      </c>
    </row>
    <row r="189" spans="1:21" s="190" customFormat="1" x14ac:dyDescent="0.35">
      <c r="A189" s="351" t="str">
        <f>INDEX('Policy Characteristics'!A:A,MATCH(PolicyLevers!$C189,'Policy Characteristics'!$C:$C,0))</f>
        <v>Electricity Supply</v>
      </c>
      <c r="B189" s="355" t="str">
        <f>INDEX('Policy Characteristics'!B:B,MATCH(PolicyLevers!$C189,'Policy Characteristics'!$C:$C,0))</f>
        <v>Carbon Capture and Sequestration</v>
      </c>
      <c r="C189" s="190" t="str">
        <f t="shared" ref="C189:C203" si="16">C$188</f>
        <v>Electricity Sector Fraction of Potential Additional CCS Achieved</v>
      </c>
      <c r="D189" s="192" t="s">
        <v>585</v>
      </c>
      <c r="E189" s="185"/>
      <c r="F189" s="192" t="s">
        <v>586</v>
      </c>
      <c r="G189" s="185"/>
      <c r="H189" s="184">
        <v>877</v>
      </c>
      <c r="I189" s="362" t="s">
        <v>310</v>
      </c>
      <c r="J189" s="190" t="str">
        <f>INDEX('Policy Characteristics'!D:D,MATCH(PolicyLevers!$C189,'Policy Characteristics'!$C:$C,0))</f>
        <v>Electricity Sector CCS</v>
      </c>
      <c r="K189" s="190" t="str">
        <f>INDEX('Policy Characteristics'!E:E,MATCH(PolicyLevers!$C189,'Policy Characteristics'!$C:$C,0))</f>
        <v>elec CCS</v>
      </c>
      <c r="L189" s="191">
        <f>INDEX('Policy Characteristics'!F:F,MATCH(PolicyLevers!$C189,'Policy Characteristics'!$C:$C,0))</f>
        <v>0</v>
      </c>
      <c r="M189" s="191">
        <f>INDEX('Policy Characteristics'!G:G,MATCH(PolicyLevers!$C189,'Policy Characteristics'!$C:$C,0))</f>
        <v>1</v>
      </c>
      <c r="N189" s="252">
        <f>INDEX('Policy Characteristics'!H:H,MATCH(PolicyLevers!$C189,'Policy Characteristics'!$C:$C,0))</f>
        <v>0.01</v>
      </c>
      <c r="O189" s="252" t="str">
        <f>INDEX('Policy Characteristics'!I:I,MATCH(PolicyLevers!$C189,'Policy Characteristics'!$C:$C,0))</f>
        <v>% of CO2 captured</v>
      </c>
      <c r="P189" s="191"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2" t="str">
        <f>INDEX('Policy Characteristics'!K:K,MATCH(PolicyLevers!$C189,'Policy Characteristics'!$C:$C,0))</f>
        <v>ccs.html#ccs</v>
      </c>
      <c r="R189" s="252" t="str">
        <f>INDEX('Policy Characteristics'!L:L,MATCH(PolicyLevers!$C189,'Policy Characteristics'!$C:$C,0))</f>
        <v>carbon-capture-and-sequestration.html</v>
      </c>
      <c r="S189" s="220">
        <f>INDEX('Policy Characteristics'!M:M,MATCH(PolicyLevers!$C189,'Policy Characteristics'!$C:$C,0))</f>
        <v>0</v>
      </c>
      <c r="T189" s="200">
        <f>INDEX('Policy Characteristics'!N:N,MATCH(PolicyLevers!$C189,'Policy Characteristics'!$C:$C,0))</f>
        <v>0</v>
      </c>
      <c r="U189" s="190">
        <f>INDEX('Policy Characteristics'!O:O,MATCH(PolicyLevers!$C189,'Policy Characteristics'!$C:$C,0))</f>
        <v>0</v>
      </c>
    </row>
    <row r="190" spans="1:21" s="190" customFormat="1" x14ac:dyDescent="0.35">
      <c r="A190" s="351" t="str">
        <f>INDEX('Policy Characteristics'!A:A,MATCH(PolicyLevers!$C190,'Policy Characteristics'!$C:$C,0))</f>
        <v>Electricity Supply</v>
      </c>
      <c r="B190" s="355" t="str">
        <f>INDEX('Policy Characteristics'!B:B,MATCH(PolicyLevers!$C190,'Policy Characteristics'!$C:$C,0))</f>
        <v>Carbon Capture and Sequestration</v>
      </c>
      <c r="C190" s="190" t="str">
        <f t="shared" si="16"/>
        <v>Electricity Sector Fraction of Potential Additional CCS Achieved</v>
      </c>
      <c r="D190" s="192" t="s">
        <v>588</v>
      </c>
      <c r="E190" s="185"/>
      <c r="F190" s="192" t="s">
        <v>589</v>
      </c>
      <c r="G190" s="185"/>
      <c r="H190" s="184">
        <v>878</v>
      </c>
      <c r="I190" s="357" t="s">
        <v>332</v>
      </c>
      <c r="J190" s="190" t="str">
        <f>INDEX('Policy Characteristics'!D:D,MATCH(PolicyLevers!$C190,'Policy Characteristics'!$C:$C,0))</f>
        <v>Electricity Sector CCS</v>
      </c>
      <c r="K190" s="190" t="str">
        <f>INDEX('Policy Characteristics'!E:E,MATCH(PolicyLevers!$C190,'Policy Characteristics'!$C:$C,0))</f>
        <v>elec CCS</v>
      </c>
      <c r="L190" s="191">
        <f>INDEX('Policy Characteristics'!F:F,MATCH(PolicyLevers!$C190,'Policy Characteristics'!$C:$C,0))</f>
        <v>0</v>
      </c>
      <c r="M190" s="191">
        <f>INDEX('Policy Characteristics'!G:G,MATCH(PolicyLevers!$C190,'Policy Characteristics'!$C:$C,0))</f>
        <v>1</v>
      </c>
      <c r="N190" s="252">
        <f>INDEX('Policy Characteristics'!H:H,MATCH(PolicyLevers!$C190,'Policy Characteristics'!$C:$C,0))</f>
        <v>0.01</v>
      </c>
      <c r="O190" s="200" t="str">
        <f>INDEX('Policy Characteristics'!I:I,MATCH(PolicyLevers!$C190,'Policy Characteristics'!$C:$C,0))</f>
        <v>% of CO2 captured</v>
      </c>
      <c r="P190" s="185"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0" t="str">
        <f>INDEX('Policy Characteristics'!K:K,MATCH(PolicyLevers!$C190,'Policy Characteristics'!$C:$C,0))</f>
        <v>ccs.html#ccs</v>
      </c>
      <c r="R190" s="192" t="str">
        <f>INDEX('Policy Characteristics'!L:L,MATCH(PolicyLevers!$C190,'Policy Characteristics'!$C:$C,0))</f>
        <v>carbon-capture-and-sequestration.html</v>
      </c>
      <c r="S190" s="220">
        <f>INDEX('Policy Characteristics'!M:M,MATCH(PolicyLevers!$C190,'Policy Characteristics'!$C:$C,0))</f>
        <v>0</v>
      </c>
      <c r="T190" s="200">
        <f>INDEX('Policy Characteristics'!N:N,MATCH(PolicyLevers!$C190,'Policy Characteristics'!$C:$C,0))</f>
        <v>0</v>
      </c>
      <c r="U190" s="190">
        <f>INDEX('Policy Characteristics'!O:O,MATCH(PolicyLevers!$C190,'Policy Characteristics'!$C:$C,0))</f>
        <v>0</v>
      </c>
    </row>
    <row r="191" spans="1:21" s="190" customFormat="1" x14ac:dyDescent="0.35">
      <c r="A191" s="351" t="str">
        <f>INDEX('Policy Characteristics'!A:A,MATCH(PolicyLevers!$C191,'Policy Characteristics'!$C:$C,0))</f>
        <v>Electricity Supply</v>
      </c>
      <c r="B191" s="355" t="str">
        <f>INDEX('Policy Characteristics'!B:B,MATCH(PolicyLevers!$C191,'Policy Characteristics'!$C:$C,0))</f>
        <v>Carbon Capture and Sequestration</v>
      </c>
      <c r="C191" s="190" t="str">
        <f t="shared" si="16"/>
        <v>Electricity Sector Fraction of Potential Additional CCS Achieved</v>
      </c>
      <c r="D191" s="192" t="s">
        <v>591</v>
      </c>
      <c r="E191" s="185"/>
      <c r="F191" s="192" t="s">
        <v>592</v>
      </c>
      <c r="G191" s="185"/>
      <c r="H191" s="184">
        <v>879</v>
      </c>
      <c r="I191" s="357" t="s">
        <v>332</v>
      </c>
      <c r="J191" s="190" t="str">
        <f>INDEX('Policy Characteristics'!D:D,MATCH(PolicyLevers!$C191,'Policy Characteristics'!$C:$C,0))</f>
        <v>Electricity Sector CCS</v>
      </c>
      <c r="K191" s="190" t="str">
        <f>INDEX('Policy Characteristics'!E:E,MATCH(PolicyLevers!$C191,'Policy Characteristics'!$C:$C,0))</f>
        <v>elec CCS</v>
      </c>
      <c r="L191" s="191">
        <f>INDEX('Policy Characteristics'!F:F,MATCH(PolicyLevers!$C191,'Policy Characteristics'!$C:$C,0))</f>
        <v>0</v>
      </c>
      <c r="M191" s="191">
        <f>INDEX('Policy Characteristics'!G:G,MATCH(PolicyLevers!$C191,'Policy Characteristics'!$C:$C,0))</f>
        <v>1</v>
      </c>
      <c r="N191" s="252">
        <f>INDEX('Policy Characteristics'!H:H,MATCH(PolicyLevers!$C191,'Policy Characteristics'!$C:$C,0))</f>
        <v>0.01</v>
      </c>
      <c r="O191" s="200" t="str">
        <f>INDEX('Policy Characteristics'!I:I,MATCH(PolicyLevers!$C191,'Policy Characteristics'!$C:$C,0))</f>
        <v>% of CO2 captured</v>
      </c>
      <c r="P191" s="185"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0" t="str">
        <f>INDEX('Policy Characteristics'!K:K,MATCH(PolicyLevers!$C191,'Policy Characteristics'!$C:$C,0))</f>
        <v>ccs.html#ccs</v>
      </c>
      <c r="R191" s="192" t="str">
        <f>INDEX('Policy Characteristics'!L:L,MATCH(PolicyLevers!$C191,'Policy Characteristics'!$C:$C,0))</f>
        <v>carbon-capture-and-sequestration.html</v>
      </c>
      <c r="S191" s="220">
        <f>INDEX('Policy Characteristics'!M:M,MATCH(PolicyLevers!$C191,'Policy Characteristics'!$C:$C,0))</f>
        <v>0</v>
      </c>
      <c r="T191" s="200">
        <f>INDEX('Policy Characteristics'!N:N,MATCH(PolicyLevers!$C191,'Policy Characteristics'!$C:$C,0))</f>
        <v>0</v>
      </c>
      <c r="U191" s="190">
        <f>INDEX('Policy Characteristics'!O:O,MATCH(PolicyLevers!$C191,'Policy Characteristics'!$C:$C,0))</f>
        <v>0</v>
      </c>
    </row>
    <row r="192" spans="1:21" s="190" customFormat="1" x14ac:dyDescent="0.35">
      <c r="A192" s="351" t="str">
        <f>INDEX('Policy Characteristics'!A:A,MATCH(PolicyLevers!$C192,'Policy Characteristics'!$C:$C,0))</f>
        <v>Electricity Supply</v>
      </c>
      <c r="B192" s="355" t="str">
        <f>INDEX('Policy Characteristics'!B:B,MATCH(PolicyLevers!$C192,'Policy Characteristics'!$C:$C,0))</f>
        <v>Carbon Capture and Sequestration</v>
      </c>
      <c r="C192" s="190" t="str">
        <f t="shared" si="16"/>
        <v>Electricity Sector Fraction of Potential Additional CCS Achieved</v>
      </c>
      <c r="D192" s="192" t="s">
        <v>594</v>
      </c>
      <c r="E192" s="185"/>
      <c r="F192" s="192" t="s">
        <v>595</v>
      </c>
      <c r="G192" s="185"/>
      <c r="H192" s="184">
        <v>880</v>
      </c>
      <c r="I192" s="357" t="s">
        <v>332</v>
      </c>
      <c r="J192" s="190" t="str">
        <f>INDEX('Policy Characteristics'!D:D,MATCH(PolicyLevers!$C192,'Policy Characteristics'!$C:$C,0))</f>
        <v>Electricity Sector CCS</v>
      </c>
      <c r="K192" s="190" t="str">
        <f>INDEX('Policy Characteristics'!E:E,MATCH(PolicyLevers!$C192,'Policy Characteristics'!$C:$C,0))</f>
        <v>elec CCS</v>
      </c>
      <c r="L192" s="191">
        <f>INDEX('Policy Characteristics'!F:F,MATCH(PolicyLevers!$C192,'Policy Characteristics'!$C:$C,0))</f>
        <v>0</v>
      </c>
      <c r="M192" s="191">
        <f>INDEX('Policy Characteristics'!G:G,MATCH(PolicyLevers!$C192,'Policy Characteristics'!$C:$C,0))</f>
        <v>1</v>
      </c>
      <c r="N192" s="252">
        <f>INDEX('Policy Characteristics'!H:H,MATCH(PolicyLevers!$C192,'Policy Characteristics'!$C:$C,0))</f>
        <v>0.01</v>
      </c>
      <c r="O192" s="200" t="str">
        <f>INDEX('Policy Characteristics'!I:I,MATCH(PolicyLevers!$C192,'Policy Characteristics'!$C:$C,0))</f>
        <v>% of CO2 captured</v>
      </c>
      <c r="P192" s="185"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0" t="str">
        <f>INDEX('Policy Characteristics'!K:K,MATCH(PolicyLevers!$C192,'Policy Characteristics'!$C:$C,0))</f>
        <v>ccs.html#ccs</v>
      </c>
      <c r="R192" s="192" t="str">
        <f>INDEX('Policy Characteristics'!L:L,MATCH(PolicyLevers!$C192,'Policy Characteristics'!$C:$C,0))</f>
        <v>carbon-capture-and-sequestration.html</v>
      </c>
      <c r="S192" s="220">
        <f>INDEX('Policy Characteristics'!M:M,MATCH(PolicyLevers!$C192,'Policy Characteristics'!$C:$C,0))</f>
        <v>0</v>
      </c>
      <c r="T192" s="200">
        <f>INDEX('Policy Characteristics'!N:N,MATCH(PolicyLevers!$C192,'Policy Characteristics'!$C:$C,0))</f>
        <v>0</v>
      </c>
      <c r="U192" s="190">
        <f>INDEX('Policy Characteristics'!O:O,MATCH(PolicyLevers!$C192,'Policy Characteristics'!$C:$C,0))</f>
        <v>0</v>
      </c>
    </row>
    <row r="193" spans="1:21" s="190" customFormat="1" x14ac:dyDescent="0.35">
      <c r="A193" s="351" t="str">
        <f>INDEX('Policy Characteristics'!A:A,MATCH(PolicyLevers!$C193,'Policy Characteristics'!$C:$C,0))</f>
        <v>Electricity Supply</v>
      </c>
      <c r="B193" s="355" t="str">
        <f>INDEX('Policy Characteristics'!B:B,MATCH(PolicyLevers!$C193,'Policy Characteristics'!$C:$C,0))</f>
        <v>Carbon Capture and Sequestration</v>
      </c>
      <c r="C193" s="190" t="str">
        <f t="shared" si="16"/>
        <v>Electricity Sector Fraction of Potential Additional CCS Achieved</v>
      </c>
      <c r="D193" s="192" t="s">
        <v>596</v>
      </c>
      <c r="E193" s="185"/>
      <c r="F193" s="192" t="s">
        <v>597</v>
      </c>
      <c r="G193" s="185"/>
      <c r="H193" s="184">
        <v>881</v>
      </c>
      <c r="I193" s="357" t="s">
        <v>332</v>
      </c>
      <c r="J193" s="190" t="str">
        <f>INDEX('Policy Characteristics'!D:D,MATCH(PolicyLevers!$C193,'Policy Characteristics'!$C:$C,0))</f>
        <v>Electricity Sector CCS</v>
      </c>
      <c r="K193" s="190" t="str">
        <f>INDEX('Policy Characteristics'!E:E,MATCH(PolicyLevers!$C193,'Policy Characteristics'!$C:$C,0))</f>
        <v>elec CCS</v>
      </c>
      <c r="L193" s="191">
        <f>INDEX('Policy Characteristics'!F:F,MATCH(PolicyLevers!$C193,'Policy Characteristics'!$C:$C,0))</f>
        <v>0</v>
      </c>
      <c r="M193" s="191">
        <f>INDEX('Policy Characteristics'!G:G,MATCH(PolicyLevers!$C193,'Policy Characteristics'!$C:$C,0))</f>
        <v>1</v>
      </c>
      <c r="N193" s="252">
        <f>INDEX('Policy Characteristics'!H:H,MATCH(PolicyLevers!$C193,'Policy Characteristics'!$C:$C,0))</f>
        <v>0.01</v>
      </c>
      <c r="O193" s="200" t="str">
        <f>INDEX('Policy Characteristics'!I:I,MATCH(PolicyLevers!$C193,'Policy Characteristics'!$C:$C,0))</f>
        <v>% of CO2 captured</v>
      </c>
      <c r="P193" s="185"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0" t="str">
        <f>INDEX('Policy Characteristics'!K:K,MATCH(PolicyLevers!$C193,'Policy Characteristics'!$C:$C,0))</f>
        <v>ccs.html#ccs</v>
      </c>
      <c r="R193" s="192" t="str">
        <f>INDEX('Policy Characteristics'!L:L,MATCH(PolicyLevers!$C193,'Policy Characteristics'!$C:$C,0))</f>
        <v>carbon-capture-and-sequestration.html</v>
      </c>
      <c r="S193" s="220">
        <f>INDEX('Policy Characteristics'!M:M,MATCH(PolicyLevers!$C193,'Policy Characteristics'!$C:$C,0))</f>
        <v>0</v>
      </c>
      <c r="T193" s="200">
        <f>INDEX('Policy Characteristics'!N:N,MATCH(PolicyLevers!$C193,'Policy Characteristics'!$C:$C,0))</f>
        <v>0</v>
      </c>
      <c r="U193" s="190">
        <f>INDEX('Policy Characteristics'!O:O,MATCH(PolicyLevers!$C193,'Policy Characteristics'!$C:$C,0))</f>
        <v>0</v>
      </c>
    </row>
    <row r="194" spans="1:21" s="190" customFormat="1" x14ac:dyDescent="0.35">
      <c r="A194" s="351" t="str">
        <f>INDEX('Policy Characteristics'!A:A,MATCH(PolicyLevers!$C194,'Policy Characteristics'!$C:$C,0))</f>
        <v>Electricity Supply</v>
      </c>
      <c r="B194" s="355" t="str">
        <f>INDEX('Policy Characteristics'!B:B,MATCH(PolicyLevers!$C194,'Policy Characteristics'!$C:$C,0))</f>
        <v>Carbon Capture and Sequestration</v>
      </c>
      <c r="C194" s="190" t="str">
        <f t="shared" si="16"/>
        <v>Electricity Sector Fraction of Potential Additional CCS Achieved</v>
      </c>
      <c r="D194" s="192" t="s">
        <v>598</v>
      </c>
      <c r="E194" s="185"/>
      <c r="F194" s="192" t="s">
        <v>599</v>
      </c>
      <c r="G194" s="185"/>
      <c r="H194" s="184">
        <v>882</v>
      </c>
      <c r="I194" s="357" t="s">
        <v>332</v>
      </c>
      <c r="J194" s="190" t="str">
        <f>INDEX('Policy Characteristics'!D:D,MATCH(PolicyLevers!$C194,'Policy Characteristics'!$C:$C,0))</f>
        <v>Electricity Sector CCS</v>
      </c>
      <c r="K194" s="190" t="str">
        <f>INDEX('Policy Characteristics'!E:E,MATCH(PolicyLevers!$C194,'Policy Characteristics'!$C:$C,0))</f>
        <v>elec CCS</v>
      </c>
      <c r="L194" s="191">
        <f>INDEX('Policy Characteristics'!F:F,MATCH(PolicyLevers!$C194,'Policy Characteristics'!$C:$C,0))</f>
        <v>0</v>
      </c>
      <c r="M194" s="191">
        <f>INDEX('Policy Characteristics'!G:G,MATCH(PolicyLevers!$C194,'Policy Characteristics'!$C:$C,0))</f>
        <v>1</v>
      </c>
      <c r="N194" s="252">
        <f>INDEX('Policy Characteristics'!H:H,MATCH(PolicyLevers!$C194,'Policy Characteristics'!$C:$C,0))</f>
        <v>0.01</v>
      </c>
      <c r="O194" s="200" t="str">
        <f>INDEX('Policy Characteristics'!I:I,MATCH(PolicyLevers!$C194,'Policy Characteristics'!$C:$C,0))</f>
        <v>% of CO2 captured</v>
      </c>
      <c r="P194" s="185"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0" t="str">
        <f>INDEX('Policy Characteristics'!K:K,MATCH(PolicyLevers!$C194,'Policy Characteristics'!$C:$C,0))</f>
        <v>ccs.html#ccs</v>
      </c>
      <c r="R194" s="192" t="str">
        <f>INDEX('Policy Characteristics'!L:L,MATCH(PolicyLevers!$C194,'Policy Characteristics'!$C:$C,0))</f>
        <v>carbon-capture-and-sequestration.html</v>
      </c>
      <c r="S194" s="220">
        <f>INDEX('Policy Characteristics'!M:M,MATCH(PolicyLevers!$C194,'Policy Characteristics'!$C:$C,0))</f>
        <v>0</v>
      </c>
      <c r="T194" s="200">
        <f>INDEX('Policy Characteristics'!N:N,MATCH(PolicyLevers!$C194,'Policy Characteristics'!$C:$C,0))</f>
        <v>0</v>
      </c>
      <c r="U194" s="190">
        <f>INDEX('Policy Characteristics'!O:O,MATCH(PolicyLevers!$C194,'Policy Characteristics'!$C:$C,0))</f>
        <v>0</v>
      </c>
    </row>
    <row r="195" spans="1:21" s="190" customFormat="1" x14ac:dyDescent="0.35">
      <c r="A195" s="351" t="str">
        <f>INDEX('Policy Characteristics'!A:A,MATCH(PolicyLevers!$C195,'Policy Characteristics'!$C:$C,0))</f>
        <v>Electricity Supply</v>
      </c>
      <c r="B195" s="355" t="str">
        <f>INDEX('Policy Characteristics'!B:B,MATCH(PolicyLevers!$C195,'Policy Characteristics'!$C:$C,0))</f>
        <v>Carbon Capture and Sequestration</v>
      </c>
      <c r="C195" s="190" t="str">
        <f t="shared" si="16"/>
        <v>Electricity Sector Fraction of Potential Additional CCS Achieved</v>
      </c>
      <c r="D195" s="192" t="s">
        <v>600</v>
      </c>
      <c r="E195" s="185"/>
      <c r="F195" s="192" t="s">
        <v>601</v>
      </c>
      <c r="G195" s="185"/>
      <c r="H195" s="184">
        <v>883</v>
      </c>
      <c r="I195" s="362" t="s">
        <v>310</v>
      </c>
      <c r="J195" s="190" t="str">
        <f>INDEX('Policy Characteristics'!D:D,MATCH(PolicyLevers!$C195,'Policy Characteristics'!$C:$C,0))</f>
        <v>Electricity Sector CCS</v>
      </c>
      <c r="K195" s="190" t="str">
        <f>INDEX('Policy Characteristics'!E:E,MATCH(PolicyLevers!$C195,'Policy Characteristics'!$C:$C,0))</f>
        <v>elec CCS</v>
      </c>
      <c r="L195" s="191">
        <f>INDEX('Policy Characteristics'!F:F,MATCH(PolicyLevers!$C195,'Policy Characteristics'!$C:$C,0))</f>
        <v>0</v>
      </c>
      <c r="M195" s="191">
        <f>INDEX('Policy Characteristics'!G:G,MATCH(PolicyLevers!$C195,'Policy Characteristics'!$C:$C,0))</f>
        <v>1</v>
      </c>
      <c r="N195" s="252">
        <f>INDEX('Policy Characteristics'!H:H,MATCH(PolicyLevers!$C195,'Policy Characteristics'!$C:$C,0))</f>
        <v>0.01</v>
      </c>
      <c r="O195" s="252" t="str">
        <f>INDEX('Policy Characteristics'!I:I,MATCH(PolicyLevers!$C195,'Policy Characteristics'!$C:$C,0))</f>
        <v>% of CO2 captured</v>
      </c>
      <c r="P195" s="191"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2" t="str">
        <f>INDEX('Policy Characteristics'!K:K,MATCH(PolicyLevers!$C195,'Policy Characteristics'!$C:$C,0))</f>
        <v>ccs.html#ccs</v>
      </c>
      <c r="R195" s="252" t="str">
        <f>INDEX('Policy Characteristics'!L:L,MATCH(PolicyLevers!$C195,'Policy Characteristics'!$C:$C,0))</f>
        <v>carbon-capture-and-sequestration.html</v>
      </c>
      <c r="S195" s="220">
        <f>INDEX('Policy Characteristics'!M:M,MATCH(PolicyLevers!$C195,'Policy Characteristics'!$C:$C,0))</f>
        <v>0</v>
      </c>
      <c r="T195" s="200">
        <f>INDEX('Policy Characteristics'!N:N,MATCH(PolicyLevers!$C195,'Policy Characteristics'!$C:$C,0))</f>
        <v>0</v>
      </c>
      <c r="U195" s="190">
        <f>INDEX('Policy Characteristics'!O:O,MATCH(PolicyLevers!$C195,'Policy Characteristics'!$C:$C,0))</f>
        <v>0</v>
      </c>
    </row>
    <row r="196" spans="1:21" s="190" customFormat="1" x14ac:dyDescent="0.35">
      <c r="A196" s="351" t="str">
        <f>INDEX('Policy Characteristics'!A:A,MATCH(PolicyLevers!$C196,'Policy Characteristics'!$C:$C,0))</f>
        <v>Electricity Supply</v>
      </c>
      <c r="B196" s="355" t="str">
        <f>INDEX('Policy Characteristics'!B:B,MATCH(PolicyLevers!$C196,'Policy Characteristics'!$C:$C,0))</f>
        <v>Carbon Capture and Sequestration</v>
      </c>
      <c r="C196" s="190" t="str">
        <f t="shared" si="16"/>
        <v>Electricity Sector Fraction of Potential Additional CCS Achieved</v>
      </c>
      <c r="D196" s="192" t="s">
        <v>602</v>
      </c>
      <c r="E196" s="185"/>
      <c r="F196" s="192" t="s">
        <v>603</v>
      </c>
      <c r="G196" s="185"/>
      <c r="H196" s="184">
        <v>884</v>
      </c>
      <c r="I196" s="357" t="s">
        <v>332</v>
      </c>
      <c r="J196" s="190" t="str">
        <f>INDEX('Policy Characteristics'!D:D,MATCH(PolicyLevers!$C196,'Policy Characteristics'!$C:$C,0))</f>
        <v>Electricity Sector CCS</v>
      </c>
      <c r="K196" s="190" t="str">
        <f>INDEX('Policy Characteristics'!E:E,MATCH(PolicyLevers!$C196,'Policy Characteristics'!$C:$C,0))</f>
        <v>elec CCS</v>
      </c>
      <c r="L196" s="191">
        <f>INDEX('Policy Characteristics'!F:F,MATCH(PolicyLevers!$C196,'Policy Characteristics'!$C:$C,0))</f>
        <v>0</v>
      </c>
      <c r="M196" s="191">
        <f>INDEX('Policy Characteristics'!G:G,MATCH(PolicyLevers!$C196,'Policy Characteristics'!$C:$C,0))</f>
        <v>1</v>
      </c>
      <c r="N196" s="252">
        <f>INDEX('Policy Characteristics'!H:H,MATCH(PolicyLevers!$C196,'Policy Characteristics'!$C:$C,0))</f>
        <v>0.01</v>
      </c>
      <c r="O196" s="200" t="str">
        <f>INDEX('Policy Characteristics'!I:I,MATCH(PolicyLevers!$C196,'Policy Characteristics'!$C:$C,0))</f>
        <v>% of CO2 captured</v>
      </c>
      <c r="P196" s="185"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0" t="str">
        <f>INDEX('Policy Characteristics'!K:K,MATCH(PolicyLevers!$C196,'Policy Characteristics'!$C:$C,0))</f>
        <v>ccs.html#ccs</v>
      </c>
      <c r="R196" s="192" t="str">
        <f>INDEX('Policy Characteristics'!L:L,MATCH(PolicyLevers!$C196,'Policy Characteristics'!$C:$C,0))</f>
        <v>carbon-capture-and-sequestration.html</v>
      </c>
      <c r="S196" s="220">
        <f>INDEX('Policy Characteristics'!M:M,MATCH(PolicyLevers!$C196,'Policy Characteristics'!$C:$C,0))</f>
        <v>0</v>
      </c>
      <c r="T196" s="200">
        <f>INDEX('Policy Characteristics'!N:N,MATCH(PolicyLevers!$C196,'Policy Characteristics'!$C:$C,0))</f>
        <v>0</v>
      </c>
      <c r="U196" s="190">
        <f>INDEX('Policy Characteristics'!O:O,MATCH(PolicyLevers!$C196,'Policy Characteristics'!$C:$C,0))</f>
        <v>0</v>
      </c>
    </row>
    <row r="197" spans="1:21" s="190" customFormat="1" x14ac:dyDescent="0.35">
      <c r="A197" s="351" t="str">
        <f>INDEX('Policy Characteristics'!A:A,MATCH(PolicyLevers!$C197,'Policy Characteristics'!$C:$C,0))</f>
        <v>Electricity Supply</v>
      </c>
      <c r="B197" s="355" t="str">
        <f>INDEX('Policy Characteristics'!B:B,MATCH(PolicyLevers!$C197,'Policy Characteristics'!$C:$C,0))</f>
        <v>Carbon Capture and Sequestration</v>
      </c>
      <c r="C197" s="190" t="str">
        <f t="shared" si="16"/>
        <v>Electricity Sector Fraction of Potential Additional CCS Achieved</v>
      </c>
      <c r="D197" s="192" t="s">
        <v>604</v>
      </c>
      <c r="E197" s="185"/>
      <c r="F197" s="192" t="s">
        <v>605</v>
      </c>
      <c r="G197" s="185"/>
      <c r="H197" s="184">
        <v>885</v>
      </c>
      <c r="I197" s="362" t="s">
        <v>310</v>
      </c>
      <c r="J197" s="190" t="str">
        <f>INDEX('Policy Characteristics'!D:D,MATCH(PolicyLevers!$C197,'Policy Characteristics'!$C:$C,0))</f>
        <v>Electricity Sector CCS</v>
      </c>
      <c r="K197" s="190" t="str">
        <f>INDEX('Policy Characteristics'!E:E,MATCH(PolicyLevers!$C197,'Policy Characteristics'!$C:$C,0))</f>
        <v>elec CCS</v>
      </c>
      <c r="L197" s="191">
        <f>INDEX('Policy Characteristics'!F:F,MATCH(PolicyLevers!$C197,'Policy Characteristics'!$C:$C,0))</f>
        <v>0</v>
      </c>
      <c r="M197" s="191">
        <f>INDEX('Policy Characteristics'!G:G,MATCH(PolicyLevers!$C197,'Policy Characteristics'!$C:$C,0))</f>
        <v>1</v>
      </c>
      <c r="N197" s="252">
        <f>INDEX('Policy Characteristics'!H:H,MATCH(PolicyLevers!$C197,'Policy Characteristics'!$C:$C,0))</f>
        <v>0.01</v>
      </c>
      <c r="O197" s="252" t="str">
        <f>INDEX('Policy Characteristics'!I:I,MATCH(PolicyLevers!$C197,'Policy Characteristics'!$C:$C,0))</f>
        <v>% of CO2 captured</v>
      </c>
      <c r="P197" s="191"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2" t="str">
        <f>INDEX('Policy Characteristics'!K:K,MATCH(PolicyLevers!$C197,'Policy Characteristics'!$C:$C,0))</f>
        <v>ccs.html#ccs</v>
      </c>
      <c r="R197" s="252" t="str">
        <f>INDEX('Policy Characteristics'!L:L,MATCH(PolicyLevers!$C197,'Policy Characteristics'!$C:$C,0))</f>
        <v>carbon-capture-and-sequestration.html</v>
      </c>
      <c r="S197" s="220">
        <f>INDEX('Policy Characteristics'!M:M,MATCH(PolicyLevers!$C197,'Policy Characteristics'!$C:$C,0))</f>
        <v>0</v>
      </c>
      <c r="T197" s="200">
        <f>INDEX('Policy Characteristics'!N:N,MATCH(PolicyLevers!$C197,'Policy Characteristics'!$C:$C,0))</f>
        <v>0</v>
      </c>
      <c r="U197" s="190">
        <f>INDEX('Policy Characteristics'!O:O,MATCH(PolicyLevers!$C197,'Policy Characteristics'!$C:$C,0))</f>
        <v>0</v>
      </c>
    </row>
    <row r="198" spans="1:21" s="190" customFormat="1" x14ac:dyDescent="0.35">
      <c r="A198" s="351" t="str">
        <f>INDEX('Policy Characteristics'!A:A,MATCH(PolicyLevers!$C198,'Policy Characteristics'!$C:$C,0))</f>
        <v>Electricity Supply</v>
      </c>
      <c r="B198" s="355" t="str">
        <f>INDEX('Policy Characteristics'!B:B,MATCH(PolicyLevers!$C198,'Policy Characteristics'!$C:$C,0))</f>
        <v>Carbon Capture and Sequestration</v>
      </c>
      <c r="C198" s="190" t="str">
        <f t="shared" si="16"/>
        <v>Electricity Sector Fraction of Potential Additional CCS Achieved</v>
      </c>
      <c r="D198" s="192" t="s">
        <v>606</v>
      </c>
      <c r="E198" s="185"/>
      <c r="F198" s="192" t="s">
        <v>607</v>
      </c>
      <c r="G198" s="185"/>
      <c r="H198" s="184">
        <v>886</v>
      </c>
      <c r="I198" s="362" t="s">
        <v>310</v>
      </c>
      <c r="J198" s="190" t="str">
        <f>INDEX('Policy Characteristics'!D:D,MATCH(PolicyLevers!$C198,'Policy Characteristics'!$C:$C,0))</f>
        <v>Electricity Sector CCS</v>
      </c>
      <c r="K198" s="190" t="str">
        <f>INDEX('Policy Characteristics'!E:E,MATCH(PolicyLevers!$C198,'Policy Characteristics'!$C:$C,0))</f>
        <v>elec CCS</v>
      </c>
      <c r="L198" s="191">
        <f>INDEX('Policy Characteristics'!F:F,MATCH(PolicyLevers!$C198,'Policy Characteristics'!$C:$C,0))</f>
        <v>0</v>
      </c>
      <c r="M198" s="191">
        <f>INDEX('Policy Characteristics'!G:G,MATCH(PolicyLevers!$C198,'Policy Characteristics'!$C:$C,0))</f>
        <v>1</v>
      </c>
      <c r="N198" s="252">
        <f>INDEX('Policy Characteristics'!H:H,MATCH(PolicyLevers!$C198,'Policy Characteristics'!$C:$C,0))</f>
        <v>0.01</v>
      </c>
      <c r="O198" s="252" t="str">
        <f>INDEX('Policy Characteristics'!I:I,MATCH(PolicyLevers!$C198,'Policy Characteristics'!$C:$C,0))</f>
        <v>% of CO2 captured</v>
      </c>
      <c r="P198" s="191"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2" t="str">
        <f>INDEX('Policy Characteristics'!K:K,MATCH(PolicyLevers!$C198,'Policy Characteristics'!$C:$C,0))</f>
        <v>ccs.html#ccs</v>
      </c>
      <c r="R198" s="252" t="str">
        <f>INDEX('Policy Characteristics'!L:L,MATCH(PolicyLevers!$C198,'Policy Characteristics'!$C:$C,0))</f>
        <v>carbon-capture-and-sequestration.html</v>
      </c>
      <c r="S198" s="220">
        <f>INDEX('Policy Characteristics'!M:M,MATCH(PolicyLevers!$C198,'Policy Characteristics'!$C:$C,0))</f>
        <v>0</v>
      </c>
      <c r="T198" s="200">
        <f>INDEX('Policy Characteristics'!N:N,MATCH(PolicyLevers!$C198,'Policy Characteristics'!$C:$C,0))</f>
        <v>0</v>
      </c>
      <c r="U198" s="190">
        <f>INDEX('Policy Characteristics'!O:O,MATCH(PolicyLevers!$C198,'Policy Characteristics'!$C:$C,0))</f>
        <v>0</v>
      </c>
    </row>
    <row r="199" spans="1:21" s="190" customFormat="1" x14ac:dyDescent="0.35">
      <c r="A199" s="351" t="str">
        <f>INDEX('Policy Characteristics'!A:A,MATCH(PolicyLevers!$C199,'Policy Characteristics'!$C:$C,0))</f>
        <v>Electricity Supply</v>
      </c>
      <c r="B199" s="355" t="str">
        <f>INDEX('Policy Characteristics'!B:B,MATCH(PolicyLevers!$C199,'Policy Characteristics'!$C:$C,0))</f>
        <v>Carbon Capture and Sequestration</v>
      </c>
      <c r="C199" s="190" t="str">
        <f t="shared" si="16"/>
        <v>Electricity Sector Fraction of Potential Additional CCS Achieved</v>
      </c>
      <c r="D199" s="192" t="s">
        <v>608</v>
      </c>
      <c r="E199" s="185"/>
      <c r="F199" s="393" t="s">
        <v>2370</v>
      </c>
      <c r="G199" s="185"/>
      <c r="H199" s="184">
        <v>887</v>
      </c>
      <c r="I199" s="362" t="s">
        <v>310</v>
      </c>
      <c r="J199" s="190" t="str">
        <f>INDEX('Policy Characteristics'!D:D,MATCH(PolicyLevers!$C199,'Policy Characteristics'!$C:$C,0))</f>
        <v>Electricity Sector CCS</v>
      </c>
      <c r="K199" s="190" t="str">
        <f>INDEX('Policy Characteristics'!E:E,MATCH(PolicyLevers!$C199,'Policy Characteristics'!$C:$C,0))</f>
        <v>elec CCS</v>
      </c>
      <c r="L199" s="191">
        <f>INDEX('Policy Characteristics'!F:F,MATCH(PolicyLevers!$C199,'Policy Characteristics'!$C:$C,0))</f>
        <v>0</v>
      </c>
      <c r="M199" s="191">
        <f>INDEX('Policy Characteristics'!G:G,MATCH(PolicyLevers!$C199,'Policy Characteristics'!$C:$C,0))</f>
        <v>1</v>
      </c>
      <c r="N199" s="252">
        <f>INDEX('Policy Characteristics'!H:H,MATCH(PolicyLevers!$C199,'Policy Characteristics'!$C:$C,0))</f>
        <v>0.01</v>
      </c>
      <c r="O199" s="252" t="str">
        <f>INDEX('Policy Characteristics'!I:I,MATCH(PolicyLevers!$C199,'Policy Characteristics'!$C:$C,0))</f>
        <v>% of CO2 captured</v>
      </c>
      <c r="P199" s="191"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2" t="str">
        <f>INDEX('Policy Characteristics'!K:K,MATCH(PolicyLevers!$C199,'Policy Characteristics'!$C:$C,0))</f>
        <v>ccs.html#ccs</v>
      </c>
      <c r="R199" s="252" t="str">
        <f>INDEX('Policy Characteristics'!L:L,MATCH(PolicyLevers!$C199,'Policy Characteristics'!$C:$C,0))</f>
        <v>carbon-capture-and-sequestration.html</v>
      </c>
      <c r="S199" s="220">
        <f>INDEX('Policy Characteristics'!M:M,MATCH(PolicyLevers!$C199,'Policy Characteristics'!$C:$C,0))</f>
        <v>0</v>
      </c>
      <c r="T199" s="200">
        <f>INDEX('Policy Characteristics'!N:N,MATCH(PolicyLevers!$C199,'Policy Characteristics'!$C:$C,0))</f>
        <v>0</v>
      </c>
      <c r="U199" s="190">
        <f>INDEX('Policy Characteristics'!O:O,MATCH(PolicyLevers!$C199,'Policy Characteristics'!$C:$C,0))</f>
        <v>0</v>
      </c>
    </row>
    <row r="200" spans="1:21" s="190" customFormat="1" x14ac:dyDescent="0.35">
      <c r="A200" s="351" t="str">
        <f>INDEX('Policy Characteristics'!A:A,MATCH(PolicyLevers!$C200,'Policy Characteristics'!$C:$C,0))</f>
        <v>Electricity Supply</v>
      </c>
      <c r="B200" s="355" t="str">
        <f>INDEX('Policy Characteristics'!B:B,MATCH(PolicyLevers!$C200,'Policy Characteristics'!$C:$C,0))</f>
        <v>Carbon Capture and Sequestration</v>
      </c>
      <c r="C200" s="190" t="str">
        <f t="shared" si="16"/>
        <v>Electricity Sector Fraction of Potential Additional CCS Achieved</v>
      </c>
      <c r="D200" s="192" t="s">
        <v>611</v>
      </c>
      <c r="E200" s="185"/>
      <c r="F200" s="192" t="s">
        <v>612</v>
      </c>
      <c r="G200" s="185"/>
      <c r="H200" s="184">
        <v>888</v>
      </c>
      <c r="I200" s="357" t="s">
        <v>332</v>
      </c>
      <c r="J200" s="190" t="str">
        <f>INDEX('Policy Characteristics'!D:D,MATCH(PolicyLevers!$C200,'Policy Characteristics'!$C:$C,0))</f>
        <v>Electricity Sector CCS</v>
      </c>
      <c r="K200" s="190" t="str">
        <f>INDEX('Policy Characteristics'!E:E,MATCH(PolicyLevers!$C200,'Policy Characteristics'!$C:$C,0))</f>
        <v>elec CCS</v>
      </c>
      <c r="L200" s="191">
        <f>INDEX('Policy Characteristics'!F:F,MATCH(PolicyLevers!$C200,'Policy Characteristics'!$C:$C,0))</f>
        <v>0</v>
      </c>
      <c r="M200" s="191">
        <f>INDEX('Policy Characteristics'!G:G,MATCH(PolicyLevers!$C200,'Policy Characteristics'!$C:$C,0))</f>
        <v>1</v>
      </c>
      <c r="N200" s="252">
        <f>INDEX('Policy Characteristics'!H:H,MATCH(PolicyLevers!$C200,'Policy Characteristics'!$C:$C,0))</f>
        <v>0.01</v>
      </c>
      <c r="O200" s="200" t="str">
        <f>INDEX('Policy Characteristics'!I:I,MATCH(PolicyLevers!$C200,'Policy Characteristics'!$C:$C,0))</f>
        <v>% of CO2 captured</v>
      </c>
      <c r="P200" s="185"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0" t="str">
        <f>INDEX('Policy Characteristics'!K:K,MATCH(PolicyLevers!$C200,'Policy Characteristics'!$C:$C,0))</f>
        <v>ccs.html#ccs</v>
      </c>
      <c r="R200" s="192" t="str">
        <f>INDEX('Policy Characteristics'!L:L,MATCH(PolicyLevers!$C200,'Policy Characteristics'!$C:$C,0))</f>
        <v>carbon-capture-and-sequestration.html</v>
      </c>
      <c r="S200" s="220">
        <f>INDEX('Policy Characteristics'!M:M,MATCH(PolicyLevers!$C200,'Policy Characteristics'!$C:$C,0))</f>
        <v>0</v>
      </c>
      <c r="T200" s="200">
        <f>INDEX('Policy Characteristics'!N:N,MATCH(PolicyLevers!$C200,'Policy Characteristics'!$C:$C,0))</f>
        <v>0</v>
      </c>
      <c r="U200" s="190">
        <f>INDEX('Policy Characteristics'!O:O,MATCH(PolicyLevers!$C200,'Policy Characteristics'!$C:$C,0))</f>
        <v>0</v>
      </c>
    </row>
    <row r="201" spans="1:21" s="190" customFormat="1" x14ac:dyDescent="0.35">
      <c r="A201" s="351" t="str">
        <f>INDEX('Policy Characteristics'!A:A,MATCH(PolicyLevers!$C201,'Policy Characteristics'!$C:$C,0))</f>
        <v>Electricity Supply</v>
      </c>
      <c r="B201" s="355" t="str">
        <f>INDEX('Policy Characteristics'!B:B,MATCH(PolicyLevers!$C201,'Policy Characteristics'!$C:$C,0))</f>
        <v>Carbon Capture and Sequestration</v>
      </c>
      <c r="C201" s="190" t="str">
        <f t="shared" si="16"/>
        <v>Electricity Sector Fraction of Potential Additional CCS Achieved</v>
      </c>
      <c r="D201" s="192" t="s">
        <v>613</v>
      </c>
      <c r="E201" s="185"/>
      <c r="F201" s="192" t="s">
        <v>614</v>
      </c>
      <c r="G201" s="185"/>
      <c r="H201" s="184">
        <v>889</v>
      </c>
      <c r="I201" s="357" t="s">
        <v>332</v>
      </c>
      <c r="J201" s="190" t="str">
        <f>INDEX('Policy Characteristics'!D:D,MATCH(PolicyLevers!$C201,'Policy Characteristics'!$C:$C,0))</f>
        <v>Electricity Sector CCS</v>
      </c>
      <c r="K201" s="190" t="str">
        <f>INDEX('Policy Characteristics'!E:E,MATCH(PolicyLevers!$C201,'Policy Characteristics'!$C:$C,0))</f>
        <v>elec CCS</v>
      </c>
      <c r="L201" s="191">
        <f>INDEX('Policy Characteristics'!F:F,MATCH(PolicyLevers!$C201,'Policy Characteristics'!$C:$C,0))</f>
        <v>0</v>
      </c>
      <c r="M201" s="191">
        <f>INDEX('Policy Characteristics'!G:G,MATCH(PolicyLevers!$C201,'Policy Characteristics'!$C:$C,0))</f>
        <v>1</v>
      </c>
      <c r="N201" s="252">
        <f>INDEX('Policy Characteristics'!H:H,MATCH(PolicyLevers!$C201,'Policy Characteristics'!$C:$C,0))</f>
        <v>0.01</v>
      </c>
      <c r="O201" s="200" t="str">
        <f>INDEX('Policy Characteristics'!I:I,MATCH(PolicyLevers!$C201,'Policy Characteristics'!$C:$C,0))</f>
        <v>% of CO2 captured</v>
      </c>
      <c r="P201" s="185"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0" t="str">
        <f>INDEX('Policy Characteristics'!K:K,MATCH(PolicyLevers!$C201,'Policy Characteristics'!$C:$C,0))</f>
        <v>ccs.html#ccs</v>
      </c>
      <c r="R201" s="192" t="str">
        <f>INDEX('Policy Characteristics'!L:L,MATCH(PolicyLevers!$C201,'Policy Characteristics'!$C:$C,0))</f>
        <v>carbon-capture-and-sequestration.html</v>
      </c>
      <c r="S201" s="220">
        <f>INDEX('Policy Characteristics'!M:M,MATCH(PolicyLevers!$C201,'Policy Characteristics'!$C:$C,0))</f>
        <v>0</v>
      </c>
      <c r="T201" s="200">
        <f>INDEX('Policy Characteristics'!N:N,MATCH(PolicyLevers!$C201,'Policy Characteristics'!$C:$C,0))</f>
        <v>0</v>
      </c>
      <c r="U201" s="190">
        <f>INDEX('Policy Characteristics'!O:O,MATCH(PolicyLevers!$C201,'Policy Characteristics'!$C:$C,0))</f>
        <v>0</v>
      </c>
    </row>
    <row r="202" spans="1:21" s="190" customFormat="1" x14ac:dyDescent="0.35">
      <c r="A202" s="351" t="str">
        <f>INDEX('Policy Characteristics'!A:A,MATCH(PolicyLevers!$C202,'Policy Characteristics'!$C:$C,0))</f>
        <v>Electricity Supply</v>
      </c>
      <c r="B202" s="355" t="str">
        <f>INDEX('Policy Characteristics'!B:B,MATCH(PolicyLevers!$C202,'Policy Characteristics'!$C:$C,0))</f>
        <v>Carbon Capture and Sequestration</v>
      </c>
      <c r="C202" s="190" t="str">
        <f t="shared" si="16"/>
        <v>Electricity Sector Fraction of Potential Additional CCS Achieved</v>
      </c>
      <c r="D202" s="192" t="s">
        <v>615</v>
      </c>
      <c r="E202" s="185"/>
      <c r="F202" s="192" t="s">
        <v>616</v>
      </c>
      <c r="G202" s="185"/>
      <c r="H202" s="184">
        <v>890</v>
      </c>
      <c r="I202" s="357" t="s">
        <v>332</v>
      </c>
      <c r="J202" s="190" t="str">
        <f>INDEX('Policy Characteristics'!D:D,MATCH(PolicyLevers!$C202,'Policy Characteristics'!$C:$C,0))</f>
        <v>Electricity Sector CCS</v>
      </c>
      <c r="K202" s="190" t="str">
        <f>INDEX('Policy Characteristics'!E:E,MATCH(PolicyLevers!$C202,'Policy Characteristics'!$C:$C,0))</f>
        <v>elec CCS</v>
      </c>
      <c r="L202" s="191">
        <f>INDEX('Policy Characteristics'!F:F,MATCH(PolicyLevers!$C202,'Policy Characteristics'!$C:$C,0))</f>
        <v>0</v>
      </c>
      <c r="M202" s="191">
        <f>INDEX('Policy Characteristics'!G:G,MATCH(PolicyLevers!$C202,'Policy Characteristics'!$C:$C,0))</f>
        <v>1</v>
      </c>
      <c r="N202" s="252">
        <f>INDEX('Policy Characteristics'!H:H,MATCH(PolicyLevers!$C202,'Policy Characteristics'!$C:$C,0))</f>
        <v>0.01</v>
      </c>
      <c r="O202" s="200" t="str">
        <f>INDEX('Policy Characteristics'!I:I,MATCH(PolicyLevers!$C202,'Policy Characteristics'!$C:$C,0))</f>
        <v>% of CO2 captured</v>
      </c>
      <c r="P202" s="185"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0" t="str">
        <f>INDEX('Policy Characteristics'!K:K,MATCH(PolicyLevers!$C202,'Policy Characteristics'!$C:$C,0))</f>
        <v>ccs.html#ccs</v>
      </c>
      <c r="R202" s="192" t="str">
        <f>INDEX('Policy Characteristics'!L:L,MATCH(PolicyLevers!$C202,'Policy Characteristics'!$C:$C,0))</f>
        <v>carbon-capture-and-sequestration.html</v>
      </c>
      <c r="S202" s="220">
        <f>INDEX('Policy Characteristics'!M:M,MATCH(PolicyLevers!$C202,'Policy Characteristics'!$C:$C,0))</f>
        <v>0</v>
      </c>
      <c r="T202" s="200">
        <f>INDEX('Policy Characteristics'!N:N,MATCH(PolicyLevers!$C202,'Policy Characteristics'!$C:$C,0))</f>
        <v>0</v>
      </c>
      <c r="U202" s="190">
        <f>INDEX('Policy Characteristics'!O:O,MATCH(PolicyLevers!$C202,'Policy Characteristics'!$C:$C,0))</f>
        <v>0</v>
      </c>
    </row>
    <row r="203" spans="1:21" s="190" customFormat="1" x14ac:dyDescent="0.35">
      <c r="A203" s="351" t="str">
        <f>INDEX('Policy Characteristics'!A:A,MATCH(PolicyLevers!$C203,'Policy Characteristics'!$C:$C,0))</f>
        <v>Electricity Supply</v>
      </c>
      <c r="B203" s="355" t="str">
        <f>INDEX('Policy Characteristics'!B:B,MATCH(PolicyLevers!$C203,'Policy Characteristics'!$C:$C,0))</f>
        <v>Carbon Capture and Sequestration</v>
      </c>
      <c r="C203" s="190" t="str">
        <f t="shared" si="16"/>
        <v>Electricity Sector Fraction of Potential Additional CCS Achieved</v>
      </c>
      <c r="D203" s="192" t="s">
        <v>617</v>
      </c>
      <c r="E203" s="185"/>
      <c r="F203" s="192" t="s">
        <v>618</v>
      </c>
      <c r="G203" s="185"/>
      <c r="H203" s="184">
        <v>891</v>
      </c>
      <c r="I203" s="362" t="s">
        <v>310</v>
      </c>
      <c r="J203" s="190" t="str">
        <f>INDEX('Policy Characteristics'!D:D,MATCH(PolicyLevers!$C203,'Policy Characteristics'!$C:$C,0))</f>
        <v>Electricity Sector CCS</v>
      </c>
      <c r="K203" s="190" t="str">
        <f>INDEX('Policy Characteristics'!E:E,MATCH(PolicyLevers!$C203,'Policy Characteristics'!$C:$C,0))</f>
        <v>elec CCS</v>
      </c>
      <c r="L203" s="191">
        <f>INDEX('Policy Characteristics'!F:F,MATCH(PolicyLevers!$C203,'Policy Characteristics'!$C:$C,0))</f>
        <v>0</v>
      </c>
      <c r="M203" s="191">
        <f>INDEX('Policy Characteristics'!G:G,MATCH(PolicyLevers!$C203,'Policy Characteristics'!$C:$C,0))</f>
        <v>1</v>
      </c>
      <c r="N203" s="252">
        <f>INDEX('Policy Characteristics'!H:H,MATCH(PolicyLevers!$C203,'Policy Characteristics'!$C:$C,0))</f>
        <v>0.01</v>
      </c>
      <c r="O203" s="252" t="str">
        <f>INDEX('Policy Characteristics'!I:I,MATCH(PolicyLevers!$C203,'Policy Characteristics'!$C:$C,0))</f>
        <v>% of CO2 captured</v>
      </c>
      <c r="P203" s="191"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2" t="str">
        <f>INDEX('Policy Characteristics'!K:K,MATCH(PolicyLevers!$C203,'Policy Characteristics'!$C:$C,0))</f>
        <v>ccs.html#ccs</v>
      </c>
      <c r="R203" s="252" t="str">
        <f>INDEX('Policy Characteristics'!L:L,MATCH(PolicyLevers!$C203,'Policy Characteristics'!$C:$C,0))</f>
        <v>carbon-capture-and-sequestration.html</v>
      </c>
      <c r="S203" s="220">
        <f>INDEX('Policy Characteristics'!M:M,MATCH(PolicyLevers!$C203,'Policy Characteristics'!$C:$C,0))</f>
        <v>0</v>
      </c>
      <c r="T203" s="200">
        <f>INDEX('Policy Characteristics'!N:N,MATCH(PolicyLevers!$C203,'Policy Characteristics'!$C:$C,0))</f>
        <v>0</v>
      </c>
      <c r="U203" s="190">
        <f>INDEX('Policy Characteristics'!O:O,MATCH(PolicyLevers!$C203,'Policy Characteristics'!$C:$C,0))</f>
        <v>0</v>
      </c>
    </row>
    <row r="204" spans="1:21" s="190" customFormat="1" x14ac:dyDescent="0.35">
      <c r="A204" s="351" t="str">
        <f>INDEX('Policy Characteristics'!A:A,MATCH(PolicyLevers!$C204,'Policy Characteristics'!$C:$C,0))</f>
        <v>Electricity Supply</v>
      </c>
      <c r="B204" s="357" t="str">
        <f>INDEX('Policy Characteristics'!B:B,MATCH(PolicyLevers!$C204,'Policy Characteristics'!$C:$C,0))</f>
        <v>Clean Electricity Standard</v>
      </c>
      <c r="C204" s="182" t="s">
        <v>628</v>
      </c>
      <c r="D204" s="185"/>
      <c r="E204" s="185"/>
      <c r="F204" s="185"/>
      <c r="G204" s="185"/>
      <c r="H204" s="43">
        <v>508</v>
      </c>
      <c r="I204" s="357" t="s">
        <v>310</v>
      </c>
      <c r="J204" s="185" t="str">
        <f>INDEX('Policy Characteristics'!D:D,MATCH(PolicyLevers!$C204,'Policy Characteristics'!$C:$C,0))</f>
        <v>Clean Electricity Standard</v>
      </c>
      <c r="K204" s="182" t="str">
        <f>INDEX('Policy Characteristics'!E:E,MATCH(PolicyLevers!$C204,'Policy Characteristics'!$C:$C,0))</f>
        <v>elec renewable portfolio standards</v>
      </c>
      <c r="L204" s="204">
        <f>INDEX('Policy Characteristics'!F:F,MATCH(PolicyLevers!$C204,'Policy Characteristics'!$C:$C,0))</f>
        <v>0</v>
      </c>
      <c r="M204" s="205">
        <f>INDEX('Policy Characteristics'!G:G,MATCH(PolicyLevers!$C204,'Policy Characteristics'!$C:$C,0))</f>
        <v>1</v>
      </c>
      <c r="N204" s="205">
        <f>INDEX('Policy Characteristics'!H:H,MATCH(PolicyLevers!$C204,'Policy Characteristics'!$C:$C,0))</f>
        <v>0.01</v>
      </c>
      <c r="O204" s="185" t="str">
        <f>INDEX('Policy Characteristics'!I:I,MATCH(PolicyLevers!$C204,'Policy Characteristics'!$C:$C,0))</f>
        <v>% of electricity generation</v>
      </c>
      <c r="P204" s="224"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5" t="str">
        <f>INDEX('Policy Characteristics'!K:K,MATCH(PolicyLevers!$C204,'Policy Characteristics'!$C:$C,0))</f>
        <v>electricity-sector-main.html#ces</v>
      </c>
      <c r="R204" s="192" t="str">
        <f>INDEX('Policy Characteristics'!L:L,MATCH(PolicyLevers!$C204,'Policy Characteristics'!$C:$C,0))</f>
        <v>clean-energy-standard.html</v>
      </c>
      <c r="S204" s="213"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5">
        <f>INDEX('Policy Characteristics'!N:N,MATCH(PolicyLevers!$C204,'Policy Characteristics'!$C:$C,0))</f>
        <v>0</v>
      </c>
      <c r="U204" s="190" t="str">
        <f>INDEX('Policy Characteristics'!O:O,MATCH(PolicyLevers!$C204,'Policy Characteristics'!$C:$C,0))</f>
        <v>BRPSPTY</v>
      </c>
    </row>
    <row r="205" spans="1:21" s="183" customFormat="1" x14ac:dyDescent="0.35">
      <c r="A205" s="351" t="str">
        <f>INDEX('Policy Characteristics'!A:A,MATCH(PolicyLevers!$C205,'Policy Characteristics'!$C:$C,0))</f>
        <v>Electricity Supply</v>
      </c>
      <c r="B205" s="354" t="str">
        <f>INDEX('Policy Characteristics'!B:B,MATCH(PolicyLevers!$C205,'Policy Characteristics'!$C:$C,0))</f>
        <v>Change Electricity Exports</v>
      </c>
      <c r="C205" s="183" t="s">
        <v>635</v>
      </c>
      <c r="D205" s="192"/>
      <c r="E205" s="192"/>
      <c r="F205" s="192"/>
      <c r="G205" s="192"/>
      <c r="H205" s="184">
        <v>148</v>
      </c>
      <c r="I205" s="357" t="s">
        <v>310</v>
      </c>
      <c r="J205" s="183" t="str">
        <f>INDEX('Policy Characteristics'!D:D,MATCH(PolicyLevers!$C205,'Policy Characteristics'!$C:$C,0))</f>
        <v>Electricity Imports and Exports</v>
      </c>
      <c r="K205" s="182" t="str">
        <f>INDEX('Policy Characteristics'!E:E,MATCH(PolicyLevers!$C205,'Policy Characteristics'!$C:$C,0))</f>
        <v>elec change exports</v>
      </c>
      <c r="L205" s="186">
        <f>INDEX('Policy Characteristics'!F:F,MATCH(PolicyLevers!$C205,'Policy Characteristics'!$C:$C,0))</f>
        <v>-0.5</v>
      </c>
      <c r="M205" s="186">
        <f>INDEX('Policy Characteristics'!G:G,MATCH(PolicyLevers!$C205,'Policy Characteristics'!$C:$C,0))</f>
        <v>1</v>
      </c>
      <c r="N205" s="186">
        <f>INDEX('Policy Characteristics'!H:H,MATCH(PolicyLevers!$C205,'Policy Characteristics'!$C:$C,0))</f>
        <v>0.02</v>
      </c>
      <c r="O205" s="192" t="str">
        <f>INDEX('Policy Characteristics'!I:I,MATCH(PolicyLevers!$C205,'Policy Characteristics'!$C:$C,0))</f>
        <v>% change in exports</v>
      </c>
      <c r="P205" s="194"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Q205" s="185" t="str">
        <f>INDEX('Policy Characteristics'!K:K,MATCH(PolicyLevers!$C205,'Policy Characteristics'!$C:$C,0))</f>
        <v>electricity-sector-main.html#elec-exports</v>
      </c>
      <c r="R205" s="192" t="str">
        <f>INDEX('Policy Characteristics'!L:L,MATCH(PolicyLevers!$C205,'Policy Characteristics'!$C:$C,0))</f>
        <v>electricity-imports-exports.html</v>
      </c>
      <c r="S205" s="213" t="str">
        <f>INDEX('Policy Characteristics'!M:M,MATCH(PolicyLevers!$C205,'Policy Characteristics'!$C:$C,0))</f>
        <v>Energy Information Administation.  2016.  Electric Power Annual.  Table 2.13.</v>
      </c>
      <c r="T205" s="192">
        <f>INDEX('Policy Characteristics'!N:N,MATCH(PolicyLevers!$C205,'Policy Characteristics'!$C:$C,0))</f>
        <v>0</v>
      </c>
      <c r="U205" s="183" t="str">
        <f>INDEX('Policy Characteristics'!O:O,MATCH(PolicyLevers!$C205,'Policy Characteristics'!$C:$C,0))</f>
        <v>EIAE</v>
      </c>
    </row>
    <row r="206" spans="1:21" s="183" customFormat="1" x14ac:dyDescent="0.35">
      <c r="A206" s="351" t="str">
        <f>INDEX('Policy Characteristics'!A:A,MATCH(PolicyLevers!$C206,'Policy Characteristics'!$C:$C,0))</f>
        <v>Electricity Supply</v>
      </c>
      <c r="B206" s="354" t="str">
        <f>INDEX('Policy Characteristics'!B:B,MATCH(PolicyLevers!$C206,'Policy Characteristics'!$C:$C,0))</f>
        <v>Change Electricity Imports</v>
      </c>
      <c r="C206" s="183" t="s">
        <v>643</v>
      </c>
      <c r="D206" s="185" t="s">
        <v>578</v>
      </c>
      <c r="E206" s="185"/>
      <c r="F206" s="185" t="s">
        <v>579</v>
      </c>
      <c r="G206" s="192"/>
      <c r="H206" s="184">
        <v>149</v>
      </c>
      <c r="I206" s="357" t="s">
        <v>310</v>
      </c>
      <c r="J206" s="183" t="str">
        <f>INDEX('Policy Characteristics'!D:D,MATCH(PolicyLevers!$C206,'Policy Characteristics'!$C:$C,0))</f>
        <v>Electricity Imports and Exports</v>
      </c>
      <c r="K206" s="182" t="str">
        <f>INDEX('Policy Characteristics'!E:E,MATCH(PolicyLevers!$C206,'Policy Characteristics'!$C:$C,0))</f>
        <v>elec change imports</v>
      </c>
      <c r="L206" s="186">
        <f>INDEX('Policy Characteristics'!F:F,MATCH(PolicyLevers!$C206,'Policy Characteristics'!$C:$C,0))</f>
        <v>-0.5</v>
      </c>
      <c r="M206" s="186">
        <f>INDEX('Policy Characteristics'!G:G,MATCH(PolicyLevers!$C206,'Policy Characteristics'!$C:$C,0))</f>
        <v>1</v>
      </c>
      <c r="N206" s="186">
        <f>INDEX('Policy Characteristics'!H:H,MATCH(PolicyLevers!$C206,'Policy Characteristics'!$C:$C,0))</f>
        <v>0.02</v>
      </c>
      <c r="O206" s="192" t="str">
        <f>INDEX('Policy Characteristics'!I:I,MATCH(PolicyLevers!$C206,'Policy Characteristics'!$C:$C,0))</f>
        <v>% change in imports</v>
      </c>
      <c r="P206" s="194"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6" s="185" t="str">
        <f>INDEX('Policy Characteristics'!K:K,MATCH(PolicyLevers!$C206,'Policy Characteristics'!$C:$C,0))</f>
        <v>electricity-sector-main.html#elec-imports</v>
      </c>
      <c r="R206" s="192" t="str">
        <f>INDEX('Policy Characteristics'!L:L,MATCH(PolicyLevers!$C206,'Policy Characteristics'!$C:$C,0))</f>
        <v>electricity-imports-exports.html</v>
      </c>
      <c r="S206" s="213" t="str">
        <f>INDEX('Policy Characteristics'!M:M,MATCH(PolicyLevers!$C206,'Policy Characteristics'!$C:$C,0))</f>
        <v>Energy Information Administation.  2016.  Electric Power Annual.  Table 2.13.</v>
      </c>
      <c r="T206" s="192">
        <f>INDEX('Policy Characteristics'!N:N,MATCH(PolicyLevers!$C206,'Policy Characteristics'!$C:$C,0))</f>
        <v>0</v>
      </c>
      <c r="U206" s="183" t="str">
        <f>INDEX('Policy Characteristics'!O:O,MATCH(PolicyLevers!$C206,'Policy Characteristics'!$C:$C,0))</f>
        <v>EIAE</v>
      </c>
    </row>
    <row r="207" spans="1:21" s="183" customFormat="1" x14ac:dyDescent="0.35">
      <c r="A207" s="351" t="str">
        <f>INDEX('Policy Characteristics'!A:A,MATCH(PolicyLevers!$C207,'Policy Characteristics'!$C:$C,0))</f>
        <v>Electricity Supply</v>
      </c>
      <c r="B207" s="355" t="str">
        <f>INDEX('Policy Characteristics'!B:B,MATCH(PolicyLevers!$C207,'Policy Characteristics'!$C:$C,0))</f>
        <v>Change Electricity Imports</v>
      </c>
      <c r="C207" s="190" t="str">
        <f t="shared" ref="C207:C221" si="17">C$206</f>
        <v>Percent Change in Electricity Imports</v>
      </c>
      <c r="D207" s="192" t="s">
        <v>585</v>
      </c>
      <c r="E207" s="185"/>
      <c r="F207" s="192" t="s">
        <v>586</v>
      </c>
      <c r="G207" s="192"/>
      <c r="H207" s="184">
        <v>526</v>
      </c>
      <c r="I207" s="357" t="s">
        <v>310</v>
      </c>
      <c r="J207" s="190" t="str">
        <f>INDEX('Policy Characteristics'!D:D,MATCH(PolicyLevers!$C207,'Policy Characteristics'!$C:$C,0))</f>
        <v>Electricity Imports and Exports</v>
      </c>
      <c r="K207" s="190" t="str">
        <f>INDEX('Policy Characteristics'!E:E,MATCH(PolicyLevers!$C207,'Policy Characteristics'!$C:$C,0))</f>
        <v>elec change imports</v>
      </c>
      <c r="L207" s="191">
        <f>INDEX('Policy Characteristics'!F:F,MATCH(PolicyLevers!$C207,'Policy Characteristics'!$C:$C,0))</f>
        <v>-0.5</v>
      </c>
      <c r="M207" s="191">
        <f>INDEX('Policy Characteristics'!G:G,MATCH(PolicyLevers!$C207,'Policy Characteristics'!$C:$C,0))</f>
        <v>1</v>
      </c>
      <c r="N207" s="252">
        <f>INDEX('Policy Characteristics'!H:H,MATCH(PolicyLevers!$C207,'Policy Characteristics'!$C:$C,0))</f>
        <v>0.02</v>
      </c>
      <c r="O207" s="190" t="str">
        <f>INDEX('Policy Characteristics'!I:I,MATCH(PolicyLevers!$C207,'Policy Characteristics'!$C:$C,0))</f>
        <v>% change in imports</v>
      </c>
      <c r="P207" s="194"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7" s="190" t="str">
        <f>INDEX('Policy Characteristics'!K:K,MATCH(PolicyLevers!$C207,'Policy Characteristics'!$C:$C,0))</f>
        <v>electricity-sector-main.html#elec-imports</v>
      </c>
      <c r="R207" s="190" t="str">
        <f>INDEX('Policy Characteristics'!L:L,MATCH(PolicyLevers!$C207,'Policy Characteristics'!$C:$C,0))</f>
        <v>electricity-imports-exports.html</v>
      </c>
      <c r="S207" s="225" t="str">
        <f>INDEX('Policy Characteristics'!M:M,MATCH(PolicyLevers!$C207,'Policy Characteristics'!$C:$C,0))</f>
        <v>Energy Information Administation.  2016.  Electric Power Annual.  Table 2.13.</v>
      </c>
      <c r="T207" s="192">
        <f>INDEX('Policy Characteristics'!N:N,MATCH(PolicyLevers!$C207,'Policy Characteristics'!$C:$C,0))</f>
        <v>0</v>
      </c>
      <c r="U207" s="183" t="str">
        <f>INDEX('Policy Characteristics'!O:O,MATCH(PolicyLevers!$C207,'Policy Characteristics'!$C:$C,0))</f>
        <v>EIAE</v>
      </c>
    </row>
    <row r="208" spans="1:21" s="183" customFormat="1" x14ac:dyDescent="0.35">
      <c r="A208" s="351" t="str">
        <f>INDEX('Policy Characteristics'!A:A,MATCH(PolicyLevers!$C208,'Policy Characteristics'!$C:$C,0))</f>
        <v>Electricity Supply</v>
      </c>
      <c r="B208" s="355" t="str">
        <f>INDEX('Policy Characteristics'!B:B,MATCH(PolicyLevers!$C208,'Policy Characteristics'!$C:$C,0))</f>
        <v>Change Electricity Imports</v>
      </c>
      <c r="C208" s="190" t="str">
        <f t="shared" si="17"/>
        <v>Percent Change in Electricity Imports</v>
      </c>
      <c r="D208" s="192" t="s">
        <v>588</v>
      </c>
      <c r="E208" s="185"/>
      <c r="F208" s="192" t="s">
        <v>589</v>
      </c>
      <c r="G208" s="192"/>
      <c r="H208" s="184">
        <v>527</v>
      </c>
      <c r="I208" s="357" t="s">
        <v>310</v>
      </c>
      <c r="J208" s="190" t="str">
        <f>INDEX('Policy Characteristics'!D:D,MATCH(PolicyLevers!$C208,'Policy Characteristics'!$C:$C,0))</f>
        <v>Electricity Imports and Exports</v>
      </c>
      <c r="K208" s="190" t="str">
        <f>INDEX('Policy Characteristics'!E:E,MATCH(PolicyLevers!$C208,'Policy Characteristics'!$C:$C,0))</f>
        <v>elec change imports</v>
      </c>
      <c r="L208" s="191">
        <f>INDEX('Policy Characteristics'!F:F,MATCH(PolicyLevers!$C208,'Policy Characteristics'!$C:$C,0))</f>
        <v>-0.5</v>
      </c>
      <c r="M208" s="191">
        <f>INDEX('Policy Characteristics'!G:G,MATCH(PolicyLevers!$C208,'Policy Characteristics'!$C:$C,0))</f>
        <v>1</v>
      </c>
      <c r="N208" s="252">
        <f>INDEX('Policy Characteristics'!H:H,MATCH(PolicyLevers!$C208,'Policy Characteristics'!$C:$C,0))</f>
        <v>0.02</v>
      </c>
      <c r="O208" s="190" t="str">
        <f>INDEX('Policy Characteristics'!I:I,MATCH(PolicyLevers!$C208,'Policy Characteristics'!$C:$C,0))</f>
        <v>% change in imports</v>
      </c>
      <c r="P208" s="194"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8" s="190" t="str">
        <f>INDEX('Policy Characteristics'!K:K,MATCH(PolicyLevers!$C208,'Policy Characteristics'!$C:$C,0))</f>
        <v>electricity-sector-main.html#elec-imports</v>
      </c>
      <c r="R208" s="190" t="str">
        <f>INDEX('Policy Characteristics'!L:L,MATCH(PolicyLevers!$C208,'Policy Characteristics'!$C:$C,0))</f>
        <v>electricity-imports-exports.html</v>
      </c>
      <c r="S208" s="225" t="str">
        <f>INDEX('Policy Characteristics'!M:M,MATCH(PolicyLevers!$C208,'Policy Characteristics'!$C:$C,0))</f>
        <v>Energy Information Administation.  2016.  Electric Power Annual.  Table 2.13.</v>
      </c>
      <c r="T208" s="192">
        <f>INDEX('Policy Characteristics'!N:N,MATCH(PolicyLevers!$C208,'Policy Characteristics'!$C:$C,0))</f>
        <v>0</v>
      </c>
      <c r="U208" s="183" t="str">
        <f>INDEX('Policy Characteristics'!O:O,MATCH(PolicyLevers!$C208,'Policy Characteristics'!$C:$C,0))</f>
        <v>EIAE</v>
      </c>
    </row>
    <row r="209" spans="1:21" s="183" customFormat="1" x14ac:dyDescent="0.35">
      <c r="A209" s="351" t="str">
        <f>INDEX('Policy Characteristics'!A:A,MATCH(PolicyLevers!$C209,'Policy Characteristics'!$C:$C,0))</f>
        <v>Electricity Supply</v>
      </c>
      <c r="B209" s="355" t="str">
        <f>INDEX('Policy Characteristics'!B:B,MATCH(PolicyLevers!$C209,'Policy Characteristics'!$C:$C,0))</f>
        <v>Change Electricity Imports</v>
      </c>
      <c r="C209" s="190" t="str">
        <f t="shared" si="17"/>
        <v>Percent Change in Electricity Imports</v>
      </c>
      <c r="D209" s="192" t="s">
        <v>591</v>
      </c>
      <c r="E209" s="185"/>
      <c r="F209" s="192" t="s">
        <v>592</v>
      </c>
      <c r="G209" s="192"/>
      <c r="H209" s="184">
        <v>528</v>
      </c>
      <c r="I209" s="357" t="s">
        <v>310</v>
      </c>
      <c r="J209" s="190" t="str">
        <f>INDEX('Policy Characteristics'!D:D,MATCH(PolicyLevers!$C209,'Policy Characteristics'!$C:$C,0))</f>
        <v>Electricity Imports and Exports</v>
      </c>
      <c r="K209" s="190" t="str">
        <f>INDEX('Policy Characteristics'!E:E,MATCH(PolicyLevers!$C209,'Policy Characteristics'!$C:$C,0))</f>
        <v>elec change imports</v>
      </c>
      <c r="L209" s="191">
        <f>INDEX('Policy Characteristics'!F:F,MATCH(PolicyLevers!$C209,'Policy Characteristics'!$C:$C,0))</f>
        <v>-0.5</v>
      </c>
      <c r="M209" s="191">
        <f>INDEX('Policy Characteristics'!G:G,MATCH(PolicyLevers!$C209,'Policy Characteristics'!$C:$C,0))</f>
        <v>1</v>
      </c>
      <c r="N209" s="252">
        <f>INDEX('Policy Characteristics'!H:H,MATCH(PolicyLevers!$C209,'Policy Characteristics'!$C:$C,0))</f>
        <v>0.02</v>
      </c>
      <c r="O209" s="190" t="str">
        <f>INDEX('Policy Characteristics'!I:I,MATCH(PolicyLevers!$C209,'Policy Characteristics'!$C:$C,0))</f>
        <v>% change in imports</v>
      </c>
      <c r="P209" s="194"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9" s="190" t="str">
        <f>INDEX('Policy Characteristics'!K:K,MATCH(PolicyLevers!$C209,'Policy Characteristics'!$C:$C,0))</f>
        <v>electricity-sector-main.html#elec-imports</v>
      </c>
      <c r="R209" s="190" t="str">
        <f>INDEX('Policy Characteristics'!L:L,MATCH(PolicyLevers!$C209,'Policy Characteristics'!$C:$C,0))</f>
        <v>electricity-imports-exports.html</v>
      </c>
      <c r="S209" s="225" t="str">
        <f>INDEX('Policy Characteristics'!M:M,MATCH(PolicyLevers!$C209,'Policy Characteristics'!$C:$C,0))</f>
        <v>Energy Information Administation.  2016.  Electric Power Annual.  Table 2.13.</v>
      </c>
      <c r="T209" s="192">
        <f>INDEX('Policy Characteristics'!N:N,MATCH(PolicyLevers!$C209,'Policy Characteristics'!$C:$C,0))</f>
        <v>0</v>
      </c>
      <c r="U209" s="183" t="str">
        <f>INDEX('Policy Characteristics'!O:O,MATCH(PolicyLevers!$C209,'Policy Characteristics'!$C:$C,0))</f>
        <v>EIAE</v>
      </c>
    </row>
    <row r="210" spans="1:21" s="183" customFormat="1" x14ac:dyDescent="0.35">
      <c r="A210" s="351" t="str">
        <f>INDEX('Policy Characteristics'!A:A,MATCH(PolicyLevers!$C210,'Policy Characteristics'!$C:$C,0))</f>
        <v>Electricity Supply</v>
      </c>
      <c r="B210" s="355" t="str">
        <f>INDEX('Policy Characteristics'!B:B,MATCH(PolicyLevers!$C210,'Policy Characteristics'!$C:$C,0))</f>
        <v>Change Electricity Imports</v>
      </c>
      <c r="C210" s="190" t="str">
        <f t="shared" si="17"/>
        <v>Percent Change in Electricity Imports</v>
      </c>
      <c r="D210" s="192" t="s">
        <v>594</v>
      </c>
      <c r="E210" s="185"/>
      <c r="F210" s="192" t="s">
        <v>595</v>
      </c>
      <c r="G210" s="192"/>
      <c r="H210" s="184">
        <v>529</v>
      </c>
      <c r="I210" s="357" t="s">
        <v>310</v>
      </c>
      <c r="J210" s="190" t="str">
        <f>INDEX('Policy Characteristics'!D:D,MATCH(PolicyLevers!$C210,'Policy Characteristics'!$C:$C,0))</f>
        <v>Electricity Imports and Exports</v>
      </c>
      <c r="K210" s="190" t="str">
        <f>INDEX('Policy Characteristics'!E:E,MATCH(PolicyLevers!$C210,'Policy Characteristics'!$C:$C,0))</f>
        <v>elec change imports</v>
      </c>
      <c r="L210" s="191">
        <f>INDEX('Policy Characteristics'!F:F,MATCH(PolicyLevers!$C210,'Policy Characteristics'!$C:$C,0))</f>
        <v>-0.5</v>
      </c>
      <c r="M210" s="191">
        <f>INDEX('Policy Characteristics'!G:G,MATCH(PolicyLevers!$C210,'Policy Characteristics'!$C:$C,0))</f>
        <v>1</v>
      </c>
      <c r="N210" s="252">
        <f>INDEX('Policy Characteristics'!H:H,MATCH(PolicyLevers!$C210,'Policy Characteristics'!$C:$C,0))</f>
        <v>0.02</v>
      </c>
      <c r="O210" s="190" t="str">
        <f>INDEX('Policy Characteristics'!I:I,MATCH(PolicyLevers!$C210,'Policy Characteristics'!$C:$C,0))</f>
        <v>% change in imports</v>
      </c>
      <c r="P210" s="194"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0" s="190" t="str">
        <f>INDEX('Policy Characteristics'!K:K,MATCH(PolicyLevers!$C210,'Policy Characteristics'!$C:$C,0))</f>
        <v>electricity-sector-main.html#elec-imports</v>
      </c>
      <c r="R210" s="190" t="str">
        <f>INDEX('Policy Characteristics'!L:L,MATCH(PolicyLevers!$C210,'Policy Characteristics'!$C:$C,0))</f>
        <v>electricity-imports-exports.html</v>
      </c>
      <c r="S210" s="225" t="str">
        <f>INDEX('Policy Characteristics'!M:M,MATCH(PolicyLevers!$C210,'Policy Characteristics'!$C:$C,0))</f>
        <v>Energy Information Administation.  2016.  Electric Power Annual.  Table 2.13.</v>
      </c>
      <c r="T210" s="192">
        <f>INDEX('Policy Characteristics'!N:N,MATCH(PolicyLevers!$C210,'Policy Characteristics'!$C:$C,0))</f>
        <v>0</v>
      </c>
      <c r="U210" s="183" t="str">
        <f>INDEX('Policy Characteristics'!O:O,MATCH(PolicyLevers!$C210,'Policy Characteristics'!$C:$C,0))</f>
        <v>EIAE</v>
      </c>
    </row>
    <row r="211" spans="1:21" s="183" customFormat="1" x14ac:dyDescent="0.35">
      <c r="A211" s="351" t="str">
        <f>INDEX('Policy Characteristics'!A:A,MATCH(PolicyLevers!$C211,'Policy Characteristics'!$C:$C,0))</f>
        <v>Electricity Supply</v>
      </c>
      <c r="B211" s="355" t="str">
        <f>INDEX('Policy Characteristics'!B:B,MATCH(PolicyLevers!$C211,'Policy Characteristics'!$C:$C,0))</f>
        <v>Change Electricity Imports</v>
      </c>
      <c r="C211" s="190" t="str">
        <f t="shared" si="17"/>
        <v>Percent Change in Electricity Imports</v>
      </c>
      <c r="D211" s="192" t="s">
        <v>596</v>
      </c>
      <c r="E211" s="185"/>
      <c r="F211" s="192" t="s">
        <v>597</v>
      </c>
      <c r="G211" s="192"/>
      <c r="H211" s="184">
        <v>530</v>
      </c>
      <c r="I211" s="357" t="s">
        <v>310</v>
      </c>
      <c r="J211" s="190" t="str">
        <f>INDEX('Policy Characteristics'!D:D,MATCH(PolicyLevers!$C211,'Policy Characteristics'!$C:$C,0))</f>
        <v>Electricity Imports and Exports</v>
      </c>
      <c r="K211" s="190" t="str">
        <f>INDEX('Policy Characteristics'!E:E,MATCH(PolicyLevers!$C211,'Policy Characteristics'!$C:$C,0))</f>
        <v>elec change imports</v>
      </c>
      <c r="L211" s="191">
        <f>INDEX('Policy Characteristics'!F:F,MATCH(PolicyLevers!$C211,'Policy Characteristics'!$C:$C,0))</f>
        <v>-0.5</v>
      </c>
      <c r="M211" s="191">
        <f>INDEX('Policy Characteristics'!G:G,MATCH(PolicyLevers!$C211,'Policy Characteristics'!$C:$C,0))</f>
        <v>1</v>
      </c>
      <c r="N211" s="252">
        <f>INDEX('Policy Characteristics'!H:H,MATCH(PolicyLevers!$C211,'Policy Characteristics'!$C:$C,0))</f>
        <v>0.02</v>
      </c>
      <c r="O211" s="190" t="str">
        <f>INDEX('Policy Characteristics'!I:I,MATCH(PolicyLevers!$C211,'Policy Characteristics'!$C:$C,0))</f>
        <v>% change in imports</v>
      </c>
      <c r="P211" s="194"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1" s="190" t="str">
        <f>INDEX('Policy Characteristics'!K:K,MATCH(PolicyLevers!$C211,'Policy Characteristics'!$C:$C,0))</f>
        <v>electricity-sector-main.html#elec-imports</v>
      </c>
      <c r="R211" s="190" t="str">
        <f>INDEX('Policy Characteristics'!L:L,MATCH(PolicyLevers!$C211,'Policy Characteristics'!$C:$C,0))</f>
        <v>electricity-imports-exports.html</v>
      </c>
      <c r="S211" s="225" t="str">
        <f>INDEX('Policy Characteristics'!M:M,MATCH(PolicyLevers!$C211,'Policy Characteristics'!$C:$C,0))</f>
        <v>Energy Information Administation.  2016.  Electric Power Annual.  Table 2.13.</v>
      </c>
      <c r="T211" s="192">
        <f>INDEX('Policy Characteristics'!N:N,MATCH(PolicyLevers!$C211,'Policy Characteristics'!$C:$C,0))</f>
        <v>0</v>
      </c>
      <c r="U211" s="183" t="str">
        <f>INDEX('Policy Characteristics'!O:O,MATCH(PolicyLevers!$C211,'Policy Characteristics'!$C:$C,0))</f>
        <v>EIAE</v>
      </c>
    </row>
    <row r="212" spans="1:21" s="183" customFormat="1" x14ac:dyDescent="0.35">
      <c r="A212" s="351" t="str">
        <f>INDEX('Policy Characteristics'!A:A,MATCH(PolicyLevers!$C212,'Policy Characteristics'!$C:$C,0))</f>
        <v>Electricity Supply</v>
      </c>
      <c r="B212" s="355" t="str">
        <f>INDEX('Policy Characteristics'!B:B,MATCH(PolicyLevers!$C212,'Policy Characteristics'!$C:$C,0))</f>
        <v>Change Electricity Imports</v>
      </c>
      <c r="C212" s="190" t="str">
        <f t="shared" si="17"/>
        <v>Percent Change in Electricity Imports</v>
      </c>
      <c r="D212" s="192" t="s">
        <v>598</v>
      </c>
      <c r="E212" s="185"/>
      <c r="F212" s="192" t="s">
        <v>599</v>
      </c>
      <c r="G212" s="192"/>
      <c r="H212" s="184">
        <v>531</v>
      </c>
      <c r="I212" s="357" t="s">
        <v>332</v>
      </c>
      <c r="J212" s="190" t="str">
        <f>INDEX('Policy Characteristics'!D:D,MATCH(PolicyLevers!$C212,'Policy Characteristics'!$C:$C,0))</f>
        <v>Electricity Imports and Exports</v>
      </c>
      <c r="K212" s="190" t="str">
        <f>INDEX('Policy Characteristics'!E:E,MATCH(PolicyLevers!$C212,'Policy Characteristics'!$C:$C,0))</f>
        <v>elec change imports</v>
      </c>
      <c r="L212" s="191">
        <f>INDEX('Policy Characteristics'!F:F,MATCH(PolicyLevers!$C212,'Policy Characteristics'!$C:$C,0))</f>
        <v>-0.5</v>
      </c>
      <c r="M212" s="191">
        <f>INDEX('Policy Characteristics'!G:G,MATCH(PolicyLevers!$C212,'Policy Characteristics'!$C:$C,0))</f>
        <v>1</v>
      </c>
      <c r="N212" s="252">
        <f>INDEX('Policy Characteristics'!H:H,MATCH(PolicyLevers!$C212,'Policy Characteristics'!$C:$C,0))</f>
        <v>0.02</v>
      </c>
      <c r="O212" s="190" t="str">
        <f>INDEX('Policy Characteristics'!I:I,MATCH(PolicyLevers!$C212,'Policy Characteristics'!$C:$C,0))</f>
        <v>% change in imports</v>
      </c>
      <c r="P212" s="187"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2" s="190" t="str">
        <f>INDEX('Policy Characteristics'!K:K,MATCH(PolicyLevers!$C212,'Policy Characteristics'!$C:$C,0))</f>
        <v>electricity-sector-main.html#elec-imports</v>
      </c>
      <c r="R212" s="190" t="str">
        <f>INDEX('Policy Characteristics'!L:L,MATCH(PolicyLevers!$C212,'Policy Characteristics'!$C:$C,0))</f>
        <v>electricity-imports-exports.html</v>
      </c>
      <c r="S212" s="225" t="str">
        <f>INDEX('Policy Characteristics'!M:M,MATCH(PolicyLevers!$C212,'Policy Characteristics'!$C:$C,0))</f>
        <v>Energy Information Administation.  2016.  Electric Power Annual.  Table 2.13.</v>
      </c>
      <c r="T212" s="192">
        <f>INDEX('Policy Characteristics'!N:N,MATCH(PolicyLevers!$C212,'Policy Characteristics'!$C:$C,0))</f>
        <v>0</v>
      </c>
      <c r="U212" s="183" t="str">
        <f>INDEX('Policy Characteristics'!O:O,MATCH(PolicyLevers!$C212,'Policy Characteristics'!$C:$C,0))</f>
        <v>EIAE</v>
      </c>
    </row>
    <row r="213" spans="1:21" s="183" customFormat="1" x14ac:dyDescent="0.35">
      <c r="A213" s="351" t="str">
        <f>INDEX('Policy Characteristics'!A:A,MATCH(PolicyLevers!$C213,'Policy Characteristics'!$C:$C,0))</f>
        <v>Electricity Supply</v>
      </c>
      <c r="B213" s="355" t="str">
        <f>INDEX('Policy Characteristics'!B:B,MATCH(PolicyLevers!$C213,'Policy Characteristics'!$C:$C,0))</f>
        <v>Change Electricity Imports</v>
      </c>
      <c r="C213" s="190" t="str">
        <f t="shared" si="17"/>
        <v>Percent Change in Electricity Imports</v>
      </c>
      <c r="D213" s="192" t="s">
        <v>600</v>
      </c>
      <c r="E213" s="185"/>
      <c r="F213" s="192" t="s">
        <v>601</v>
      </c>
      <c r="G213" s="192"/>
      <c r="H213" s="184">
        <v>532</v>
      </c>
      <c r="I213" s="357" t="s">
        <v>310</v>
      </c>
      <c r="J213" s="190" t="str">
        <f>INDEX('Policy Characteristics'!D:D,MATCH(PolicyLevers!$C213,'Policy Characteristics'!$C:$C,0))</f>
        <v>Electricity Imports and Exports</v>
      </c>
      <c r="K213" s="190" t="str">
        <f>INDEX('Policy Characteristics'!E:E,MATCH(PolicyLevers!$C213,'Policy Characteristics'!$C:$C,0))</f>
        <v>elec change imports</v>
      </c>
      <c r="L213" s="191">
        <f>INDEX('Policy Characteristics'!F:F,MATCH(PolicyLevers!$C213,'Policy Characteristics'!$C:$C,0))</f>
        <v>-0.5</v>
      </c>
      <c r="M213" s="191">
        <f>INDEX('Policy Characteristics'!G:G,MATCH(PolicyLevers!$C213,'Policy Characteristics'!$C:$C,0))</f>
        <v>1</v>
      </c>
      <c r="N213" s="252">
        <f>INDEX('Policy Characteristics'!H:H,MATCH(PolicyLevers!$C213,'Policy Characteristics'!$C:$C,0))</f>
        <v>0.02</v>
      </c>
      <c r="O213" s="190" t="str">
        <f>INDEX('Policy Characteristics'!I:I,MATCH(PolicyLevers!$C213,'Policy Characteristics'!$C:$C,0))</f>
        <v>% change in imports</v>
      </c>
      <c r="P213" s="194"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3" s="190" t="str">
        <f>INDEX('Policy Characteristics'!K:K,MATCH(PolicyLevers!$C213,'Policy Characteristics'!$C:$C,0))</f>
        <v>electricity-sector-main.html#elec-imports</v>
      </c>
      <c r="R213" s="190" t="str">
        <f>INDEX('Policy Characteristics'!L:L,MATCH(PolicyLevers!$C213,'Policy Characteristics'!$C:$C,0))</f>
        <v>electricity-imports-exports.html</v>
      </c>
      <c r="S213" s="225" t="str">
        <f>INDEX('Policy Characteristics'!M:M,MATCH(PolicyLevers!$C213,'Policy Characteristics'!$C:$C,0))</f>
        <v>Energy Information Administation.  2016.  Electric Power Annual.  Table 2.13.</v>
      </c>
      <c r="T213" s="192">
        <f>INDEX('Policy Characteristics'!N:N,MATCH(PolicyLevers!$C213,'Policy Characteristics'!$C:$C,0))</f>
        <v>0</v>
      </c>
      <c r="U213" s="183" t="str">
        <f>INDEX('Policy Characteristics'!O:O,MATCH(PolicyLevers!$C213,'Policy Characteristics'!$C:$C,0))</f>
        <v>EIAE</v>
      </c>
    </row>
    <row r="214" spans="1:21" s="183" customFormat="1" x14ac:dyDescent="0.35">
      <c r="A214" s="351" t="str">
        <f>INDEX('Policy Characteristics'!A:A,MATCH(PolicyLevers!$C214,'Policy Characteristics'!$C:$C,0))</f>
        <v>Electricity Supply</v>
      </c>
      <c r="B214" s="355" t="str">
        <f>INDEX('Policy Characteristics'!B:B,MATCH(PolicyLevers!$C214,'Policy Characteristics'!$C:$C,0))</f>
        <v>Change Electricity Imports</v>
      </c>
      <c r="C214" s="190" t="str">
        <f t="shared" si="17"/>
        <v>Percent Change in Electricity Imports</v>
      </c>
      <c r="D214" s="192" t="s">
        <v>602</v>
      </c>
      <c r="E214" s="185"/>
      <c r="F214" s="192" t="s">
        <v>603</v>
      </c>
      <c r="G214" s="192"/>
      <c r="H214" s="184">
        <v>533</v>
      </c>
      <c r="I214" s="357" t="s">
        <v>332</v>
      </c>
      <c r="J214" s="190" t="str">
        <f>INDEX('Policy Characteristics'!D:D,MATCH(PolicyLevers!$C214,'Policy Characteristics'!$C:$C,0))</f>
        <v>Electricity Imports and Exports</v>
      </c>
      <c r="K214" s="190" t="str">
        <f>INDEX('Policy Characteristics'!E:E,MATCH(PolicyLevers!$C214,'Policy Characteristics'!$C:$C,0))</f>
        <v>elec change imports</v>
      </c>
      <c r="L214" s="191">
        <f>INDEX('Policy Characteristics'!F:F,MATCH(PolicyLevers!$C214,'Policy Characteristics'!$C:$C,0))</f>
        <v>-0.5</v>
      </c>
      <c r="M214" s="191">
        <f>INDEX('Policy Characteristics'!G:G,MATCH(PolicyLevers!$C214,'Policy Characteristics'!$C:$C,0))</f>
        <v>1</v>
      </c>
      <c r="N214" s="252">
        <f>INDEX('Policy Characteristics'!H:H,MATCH(PolicyLevers!$C214,'Policy Characteristics'!$C:$C,0))</f>
        <v>0.02</v>
      </c>
      <c r="O214" s="190" t="str">
        <f>INDEX('Policy Characteristics'!I:I,MATCH(PolicyLevers!$C214,'Policy Characteristics'!$C:$C,0))</f>
        <v>% change in imports</v>
      </c>
      <c r="P214" s="187"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4" s="190" t="str">
        <f>INDEX('Policy Characteristics'!K:K,MATCH(PolicyLevers!$C214,'Policy Characteristics'!$C:$C,0))</f>
        <v>electricity-sector-main.html#elec-imports</v>
      </c>
      <c r="R214" s="190" t="str">
        <f>INDEX('Policy Characteristics'!L:L,MATCH(PolicyLevers!$C214,'Policy Characteristics'!$C:$C,0))</f>
        <v>electricity-imports-exports.html</v>
      </c>
      <c r="S214" s="225" t="str">
        <f>INDEX('Policy Characteristics'!M:M,MATCH(PolicyLevers!$C214,'Policy Characteristics'!$C:$C,0))</f>
        <v>Energy Information Administation.  2016.  Electric Power Annual.  Table 2.13.</v>
      </c>
      <c r="T214" s="192">
        <f>INDEX('Policy Characteristics'!N:N,MATCH(PolicyLevers!$C214,'Policy Characteristics'!$C:$C,0))</f>
        <v>0</v>
      </c>
      <c r="U214" s="183" t="str">
        <f>INDEX('Policy Characteristics'!O:O,MATCH(PolicyLevers!$C214,'Policy Characteristics'!$C:$C,0))</f>
        <v>EIAE</v>
      </c>
    </row>
    <row r="215" spans="1:21" s="183" customFormat="1" x14ac:dyDescent="0.35">
      <c r="A215" s="351" t="str">
        <f>INDEX('Policy Characteristics'!A:A,MATCH(PolicyLevers!$C215,'Policy Characteristics'!$C:$C,0))</f>
        <v>Electricity Supply</v>
      </c>
      <c r="B215" s="355" t="str">
        <f>INDEX('Policy Characteristics'!B:B,MATCH(PolicyLevers!$C215,'Policy Characteristics'!$C:$C,0))</f>
        <v>Change Electricity Imports</v>
      </c>
      <c r="C215" s="190" t="str">
        <f t="shared" si="17"/>
        <v>Percent Change in Electricity Imports</v>
      </c>
      <c r="D215" s="192" t="s">
        <v>604</v>
      </c>
      <c r="E215" s="185"/>
      <c r="F215" s="192" t="s">
        <v>605</v>
      </c>
      <c r="G215" s="192"/>
      <c r="H215" s="184">
        <v>534</v>
      </c>
      <c r="I215" s="357" t="s">
        <v>310</v>
      </c>
      <c r="J215" s="190" t="str">
        <f>INDEX('Policy Characteristics'!D:D,MATCH(PolicyLevers!$C215,'Policy Characteristics'!$C:$C,0))</f>
        <v>Electricity Imports and Exports</v>
      </c>
      <c r="K215" s="190" t="str">
        <f>INDEX('Policy Characteristics'!E:E,MATCH(PolicyLevers!$C215,'Policy Characteristics'!$C:$C,0))</f>
        <v>elec change imports</v>
      </c>
      <c r="L215" s="191">
        <f>INDEX('Policy Characteristics'!F:F,MATCH(PolicyLevers!$C215,'Policy Characteristics'!$C:$C,0))</f>
        <v>-0.5</v>
      </c>
      <c r="M215" s="191">
        <f>INDEX('Policy Characteristics'!G:G,MATCH(PolicyLevers!$C215,'Policy Characteristics'!$C:$C,0))</f>
        <v>1</v>
      </c>
      <c r="N215" s="252">
        <f>INDEX('Policy Characteristics'!H:H,MATCH(PolicyLevers!$C215,'Policy Characteristics'!$C:$C,0))</f>
        <v>0.02</v>
      </c>
      <c r="O215" s="190" t="str">
        <f>INDEX('Policy Characteristics'!I:I,MATCH(PolicyLevers!$C215,'Policy Characteristics'!$C:$C,0))</f>
        <v>% change in imports</v>
      </c>
      <c r="P215" s="194"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5" s="190" t="str">
        <f>INDEX('Policy Characteristics'!K:K,MATCH(PolicyLevers!$C215,'Policy Characteristics'!$C:$C,0))</f>
        <v>electricity-sector-main.html#elec-imports</v>
      </c>
      <c r="R215" s="190" t="str">
        <f>INDEX('Policy Characteristics'!L:L,MATCH(PolicyLevers!$C215,'Policy Characteristics'!$C:$C,0))</f>
        <v>electricity-imports-exports.html</v>
      </c>
      <c r="S215" s="225" t="str">
        <f>INDEX('Policy Characteristics'!M:M,MATCH(PolicyLevers!$C215,'Policy Characteristics'!$C:$C,0))</f>
        <v>Energy Information Administation.  2016.  Electric Power Annual.  Table 2.13.</v>
      </c>
      <c r="T215" s="192">
        <f>INDEX('Policy Characteristics'!N:N,MATCH(PolicyLevers!$C215,'Policy Characteristics'!$C:$C,0))</f>
        <v>0</v>
      </c>
      <c r="U215" s="183" t="str">
        <f>INDEX('Policy Characteristics'!O:O,MATCH(PolicyLevers!$C215,'Policy Characteristics'!$C:$C,0))</f>
        <v>EIAE</v>
      </c>
    </row>
    <row r="216" spans="1:21" s="183" customFormat="1" x14ac:dyDescent="0.35">
      <c r="A216" s="351" t="str">
        <f>INDEX('Policy Characteristics'!A:A,MATCH(PolicyLevers!$C216,'Policy Characteristics'!$C:$C,0))</f>
        <v>Electricity Supply</v>
      </c>
      <c r="B216" s="355" t="str">
        <f>INDEX('Policy Characteristics'!B:B,MATCH(PolicyLevers!$C216,'Policy Characteristics'!$C:$C,0))</f>
        <v>Change Electricity Imports</v>
      </c>
      <c r="C216" s="190" t="str">
        <f t="shared" si="17"/>
        <v>Percent Change in Electricity Imports</v>
      </c>
      <c r="D216" s="192" t="s">
        <v>606</v>
      </c>
      <c r="E216" s="185"/>
      <c r="F216" s="192" t="s">
        <v>607</v>
      </c>
      <c r="G216" s="192"/>
      <c r="H216" s="184">
        <v>535</v>
      </c>
      <c r="I216" s="357" t="s">
        <v>332</v>
      </c>
      <c r="J216" s="190" t="str">
        <f>INDEX('Policy Characteristics'!D:D,MATCH(PolicyLevers!$C216,'Policy Characteristics'!$C:$C,0))</f>
        <v>Electricity Imports and Exports</v>
      </c>
      <c r="K216" s="190" t="str">
        <f>INDEX('Policy Characteristics'!E:E,MATCH(PolicyLevers!$C216,'Policy Characteristics'!$C:$C,0))</f>
        <v>elec change imports</v>
      </c>
      <c r="L216" s="191">
        <f>INDEX('Policy Characteristics'!F:F,MATCH(PolicyLevers!$C216,'Policy Characteristics'!$C:$C,0))</f>
        <v>-0.5</v>
      </c>
      <c r="M216" s="191">
        <f>INDEX('Policy Characteristics'!G:G,MATCH(PolicyLevers!$C216,'Policy Characteristics'!$C:$C,0))</f>
        <v>1</v>
      </c>
      <c r="N216" s="252">
        <f>INDEX('Policy Characteristics'!H:H,MATCH(PolicyLevers!$C216,'Policy Characteristics'!$C:$C,0))</f>
        <v>0.02</v>
      </c>
      <c r="O216" s="190" t="str">
        <f>INDEX('Policy Characteristics'!I:I,MATCH(PolicyLevers!$C216,'Policy Characteristics'!$C:$C,0))</f>
        <v>% change in imports</v>
      </c>
      <c r="P216" s="187"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6" s="190" t="str">
        <f>INDEX('Policy Characteristics'!K:K,MATCH(PolicyLevers!$C216,'Policy Characteristics'!$C:$C,0))</f>
        <v>electricity-sector-main.html#elec-imports</v>
      </c>
      <c r="R216" s="190" t="str">
        <f>INDEX('Policy Characteristics'!L:L,MATCH(PolicyLevers!$C216,'Policy Characteristics'!$C:$C,0))</f>
        <v>electricity-imports-exports.html</v>
      </c>
      <c r="S216" s="225" t="str">
        <f>INDEX('Policy Characteristics'!M:M,MATCH(PolicyLevers!$C216,'Policy Characteristics'!$C:$C,0))</f>
        <v>Energy Information Administation.  2016.  Electric Power Annual.  Table 2.13.</v>
      </c>
      <c r="T216" s="192">
        <f>INDEX('Policy Characteristics'!N:N,MATCH(PolicyLevers!$C216,'Policy Characteristics'!$C:$C,0))</f>
        <v>0</v>
      </c>
      <c r="U216" s="183" t="str">
        <f>INDEX('Policy Characteristics'!O:O,MATCH(PolicyLevers!$C216,'Policy Characteristics'!$C:$C,0))</f>
        <v>EIAE</v>
      </c>
    </row>
    <row r="217" spans="1:21" s="183" customFormat="1" x14ac:dyDescent="0.35">
      <c r="A217" s="351" t="str">
        <f>INDEX('Policy Characteristics'!A:A,MATCH(PolicyLevers!$C217,'Policy Characteristics'!$C:$C,0))</f>
        <v>Electricity Supply</v>
      </c>
      <c r="B217" s="355" t="str">
        <f>INDEX('Policy Characteristics'!B:B,MATCH(PolicyLevers!$C217,'Policy Characteristics'!$C:$C,0))</f>
        <v>Change Electricity Imports</v>
      </c>
      <c r="C217" s="190" t="str">
        <f t="shared" si="17"/>
        <v>Percent Change in Electricity Imports</v>
      </c>
      <c r="D217" s="192" t="s">
        <v>608</v>
      </c>
      <c r="E217" s="185"/>
      <c r="F217" s="393" t="s">
        <v>2370</v>
      </c>
      <c r="G217" s="192"/>
      <c r="H217" s="184">
        <v>536</v>
      </c>
      <c r="I217" s="357" t="s">
        <v>332</v>
      </c>
      <c r="J217" s="190" t="str">
        <f>INDEX('Policy Characteristics'!D:D,MATCH(PolicyLevers!$C217,'Policy Characteristics'!$C:$C,0))</f>
        <v>Electricity Imports and Exports</v>
      </c>
      <c r="K217" s="190" t="str">
        <f>INDEX('Policy Characteristics'!E:E,MATCH(PolicyLevers!$C217,'Policy Characteristics'!$C:$C,0))</f>
        <v>elec change imports</v>
      </c>
      <c r="L217" s="191">
        <f>INDEX('Policy Characteristics'!F:F,MATCH(PolicyLevers!$C217,'Policy Characteristics'!$C:$C,0))</f>
        <v>-0.5</v>
      </c>
      <c r="M217" s="191">
        <f>INDEX('Policy Characteristics'!G:G,MATCH(PolicyLevers!$C217,'Policy Characteristics'!$C:$C,0))</f>
        <v>1</v>
      </c>
      <c r="N217" s="252">
        <f>INDEX('Policy Characteristics'!H:H,MATCH(PolicyLevers!$C217,'Policy Characteristics'!$C:$C,0))</f>
        <v>0.02</v>
      </c>
      <c r="O217" s="190" t="str">
        <f>INDEX('Policy Characteristics'!I:I,MATCH(PolicyLevers!$C217,'Policy Characteristics'!$C:$C,0))</f>
        <v>% change in imports</v>
      </c>
      <c r="P217" s="187"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7" s="190" t="str">
        <f>INDEX('Policy Characteristics'!K:K,MATCH(PolicyLevers!$C217,'Policy Characteristics'!$C:$C,0))</f>
        <v>electricity-sector-main.html#elec-imports</v>
      </c>
      <c r="R217" s="190" t="str">
        <f>INDEX('Policy Characteristics'!L:L,MATCH(PolicyLevers!$C217,'Policy Characteristics'!$C:$C,0))</f>
        <v>electricity-imports-exports.html</v>
      </c>
      <c r="S217" s="225" t="str">
        <f>INDEX('Policy Characteristics'!M:M,MATCH(PolicyLevers!$C217,'Policy Characteristics'!$C:$C,0))</f>
        <v>Energy Information Administation.  2016.  Electric Power Annual.  Table 2.13.</v>
      </c>
      <c r="T217" s="192">
        <f>INDEX('Policy Characteristics'!N:N,MATCH(PolicyLevers!$C217,'Policy Characteristics'!$C:$C,0))</f>
        <v>0</v>
      </c>
      <c r="U217" s="183" t="str">
        <f>INDEX('Policy Characteristics'!O:O,MATCH(PolicyLevers!$C217,'Policy Characteristics'!$C:$C,0))</f>
        <v>EIAE</v>
      </c>
    </row>
    <row r="218" spans="1:21" s="183" customFormat="1" x14ac:dyDescent="0.35">
      <c r="A218" s="351" t="str">
        <f>INDEX('Policy Characteristics'!A:A,MATCH(PolicyLevers!$C218,'Policy Characteristics'!$C:$C,0))</f>
        <v>Electricity Supply</v>
      </c>
      <c r="B218" s="355" t="str">
        <f>INDEX('Policy Characteristics'!B:B,MATCH(PolicyLevers!$C218,'Policy Characteristics'!$C:$C,0))</f>
        <v>Change Electricity Imports</v>
      </c>
      <c r="C218" s="190" t="str">
        <f t="shared" si="17"/>
        <v>Percent Change in Electricity Imports</v>
      </c>
      <c r="D218" s="192" t="s">
        <v>611</v>
      </c>
      <c r="E218" s="185"/>
      <c r="F218" s="192" t="s">
        <v>612</v>
      </c>
      <c r="G218" s="192"/>
      <c r="H218" s="184">
        <v>537</v>
      </c>
      <c r="I218" s="357" t="s">
        <v>332</v>
      </c>
      <c r="J218" s="190" t="str">
        <f>INDEX('Policy Characteristics'!D:D,MATCH(PolicyLevers!$C218,'Policy Characteristics'!$C:$C,0))</f>
        <v>Electricity Imports and Exports</v>
      </c>
      <c r="K218" s="190" t="str">
        <f>INDEX('Policy Characteristics'!E:E,MATCH(PolicyLevers!$C218,'Policy Characteristics'!$C:$C,0))</f>
        <v>elec change imports</v>
      </c>
      <c r="L218" s="191">
        <f>INDEX('Policy Characteristics'!F:F,MATCH(PolicyLevers!$C218,'Policy Characteristics'!$C:$C,0))</f>
        <v>-0.5</v>
      </c>
      <c r="M218" s="191">
        <f>INDEX('Policy Characteristics'!G:G,MATCH(PolicyLevers!$C218,'Policy Characteristics'!$C:$C,0))</f>
        <v>1</v>
      </c>
      <c r="N218" s="252">
        <f>INDEX('Policy Characteristics'!H:H,MATCH(PolicyLevers!$C218,'Policy Characteristics'!$C:$C,0))</f>
        <v>0.02</v>
      </c>
      <c r="O218" s="190" t="str">
        <f>INDEX('Policy Characteristics'!I:I,MATCH(PolicyLevers!$C218,'Policy Characteristics'!$C:$C,0))</f>
        <v>% change in imports</v>
      </c>
      <c r="P218" s="187"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8" s="190" t="str">
        <f>INDEX('Policy Characteristics'!K:K,MATCH(PolicyLevers!$C218,'Policy Characteristics'!$C:$C,0))</f>
        <v>electricity-sector-main.html#elec-imports</v>
      </c>
      <c r="R218" s="190" t="str">
        <f>INDEX('Policy Characteristics'!L:L,MATCH(PolicyLevers!$C218,'Policy Characteristics'!$C:$C,0))</f>
        <v>electricity-imports-exports.html</v>
      </c>
      <c r="S218" s="225" t="str">
        <f>INDEX('Policy Characteristics'!M:M,MATCH(PolicyLevers!$C218,'Policy Characteristics'!$C:$C,0))</f>
        <v>Energy Information Administation.  2016.  Electric Power Annual.  Table 2.13.</v>
      </c>
      <c r="T218" s="192">
        <f>INDEX('Policy Characteristics'!N:N,MATCH(PolicyLevers!$C218,'Policy Characteristics'!$C:$C,0))</f>
        <v>0</v>
      </c>
      <c r="U218" s="183" t="str">
        <f>INDEX('Policy Characteristics'!O:O,MATCH(PolicyLevers!$C218,'Policy Characteristics'!$C:$C,0))</f>
        <v>EIAE</v>
      </c>
    </row>
    <row r="219" spans="1:21" s="183" customFormat="1" x14ac:dyDescent="0.35">
      <c r="A219" s="351" t="str">
        <f>INDEX('Policy Characteristics'!A:A,MATCH(PolicyLevers!$C219,'Policy Characteristics'!$C:$C,0))</f>
        <v>Electricity Supply</v>
      </c>
      <c r="B219" s="355" t="str">
        <f>INDEX('Policy Characteristics'!B:B,MATCH(PolicyLevers!$C219,'Policy Characteristics'!$C:$C,0))</f>
        <v>Change Electricity Imports</v>
      </c>
      <c r="C219" s="190" t="str">
        <f t="shared" si="17"/>
        <v>Percent Change in Electricity Imports</v>
      </c>
      <c r="D219" s="192" t="s">
        <v>613</v>
      </c>
      <c r="E219" s="185"/>
      <c r="F219" s="192" t="s">
        <v>614</v>
      </c>
      <c r="G219" s="192"/>
      <c r="H219" s="184">
        <v>538</v>
      </c>
      <c r="I219" s="357" t="s">
        <v>332</v>
      </c>
      <c r="J219" s="190" t="str">
        <f>INDEX('Policy Characteristics'!D:D,MATCH(PolicyLevers!$C219,'Policy Characteristics'!$C:$C,0))</f>
        <v>Electricity Imports and Exports</v>
      </c>
      <c r="K219" s="190" t="str">
        <f>INDEX('Policy Characteristics'!E:E,MATCH(PolicyLevers!$C219,'Policy Characteristics'!$C:$C,0))</f>
        <v>elec change imports</v>
      </c>
      <c r="L219" s="191">
        <f>INDEX('Policy Characteristics'!F:F,MATCH(PolicyLevers!$C219,'Policy Characteristics'!$C:$C,0))</f>
        <v>-0.5</v>
      </c>
      <c r="M219" s="191">
        <f>INDEX('Policy Characteristics'!G:G,MATCH(PolicyLevers!$C219,'Policy Characteristics'!$C:$C,0))</f>
        <v>1</v>
      </c>
      <c r="N219" s="252">
        <f>INDEX('Policy Characteristics'!H:H,MATCH(PolicyLevers!$C219,'Policy Characteristics'!$C:$C,0))</f>
        <v>0.02</v>
      </c>
      <c r="O219" s="190" t="str">
        <f>INDEX('Policy Characteristics'!I:I,MATCH(PolicyLevers!$C219,'Policy Characteristics'!$C:$C,0))</f>
        <v>% change in imports</v>
      </c>
      <c r="P219" s="187"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9" s="190" t="str">
        <f>INDEX('Policy Characteristics'!K:K,MATCH(PolicyLevers!$C219,'Policy Characteristics'!$C:$C,0))</f>
        <v>electricity-sector-main.html#elec-imports</v>
      </c>
      <c r="R219" s="190" t="str">
        <f>INDEX('Policy Characteristics'!L:L,MATCH(PolicyLevers!$C219,'Policy Characteristics'!$C:$C,0))</f>
        <v>electricity-imports-exports.html</v>
      </c>
      <c r="S219" s="225" t="str">
        <f>INDEX('Policy Characteristics'!M:M,MATCH(PolicyLevers!$C219,'Policy Characteristics'!$C:$C,0))</f>
        <v>Energy Information Administation.  2016.  Electric Power Annual.  Table 2.13.</v>
      </c>
      <c r="T219" s="192">
        <f>INDEX('Policy Characteristics'!N:N,MATCH(PolicyLevers!$C219,'Policy Characteristics'!$C:$C,0))</f>
        <v>0</v>
      </c>
      <c r="U219" s="183" t="str">
        <f>INDEX('Policy Characteristics'!O:O,MATCH(PolicyLevers!$C219,'Policy Characteristics'!$C:$C,0))</f>
        <v>EIAE</v>
      </c>
    </row>
    <row r="220" spans="1:21" s="183" customFormat="1" x14ac:dyDescent="0.35">
      <c r="A220" s="351" t="str">
        <f>INDEX('Policy Characteristics'!A:A,MATCH(PolicyLevers!$C220,'Policy Characteristics'!$C:$C,0))</f>
        <v>Electricity Supply</v>
      </c>
      <c r="B220" s="355" t="str">
        <f>INDEX('Policy Characteristics'!B:B,MATCH(PolicyLevers!$C220,'Policy Characteristics'!$C:$C,0))</f>
        <v>Change Electricity Imports</v>
      </c>
      <c r="C220" s="190" t="str">
        <f t="shared" si="17"/>
        <v>Percent Change in Electricity Imports</v>
      </c>
      <c r="D220" s="192" t="s">
        <v>615</v>
      </c>
      <c r="E220" s="185"/>
      <c r="F220" s="192" t="s">
        <v>616</v>
      </c>
      <c r="G220" s="192"/>
      <c r="H220" s="184">
        <v>539</v>
      </c>
      <c r="I220" s="357" t="s">
        <v>332</v>
      </c>
      <c r="J220" s="190" t="str">
        <f>INDEX('Policy Characteristics'!D:D,MATCH(PolicyLevers!$C220,'Policy Characteristics'!$C:$C,0))</f>
        <v>Electricity Imports and Exports</v>
      </c>
      <c r="K220" s="190" t="str">
        <f>INDEX('Policy Characteristics'!E:E,MATCH(PolicyLevers!$C220,'Policy Characteristics'!$C:$C,0))</f>
        <v>elec change imports</v>
      </c>
      <c r="L220" s="191">
        <f>INDEX('Policy Characteristics'!F:F,MATCH(PolicyLevers!$C220,'Policy Characteristics'!$C:$C,0))</f>
        <v>-0.5</v>
      </c>
      <c r="M220" s="191">
        <f>INDEX('Policy Characteristics'!G:G,MATCH(PolicyLevers!$C220,'Policy Characteristics'!$C:$C,0))</f>
        <v>1</v>
      </c>
      <c r="N220" s="252">
        <f>INDEX('Policy Characteristics'!H:H,MATCH(PolicyLevers!$C220,'Policy Characteristics'!$C:$C,0))</f>
        <v>0.02</v>
      </c>
      <c r="O220" s="190" t="str">
        <f>INDEX('Policy Characteristics'!I:I,MATCH(PolicyLevers!$C220,'Policy Characteristics'!$C:$C,0))</f>
        <v>% change in imports</v>
      </c>
      <c r="P220" s="187"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0" s="190" t="str">
        <f>INDEX('Policy Characteristics'!K:K,MATCH(PolicyLevers!$C220,'Policy Characteristics'!$C:$C,0))</f>
        <v>electricity-sector-main.html#elec-imports</v>
      </c>
      <c r="R220" s="190" t="str">
        <f>INDEX('Policy Characteristics'!L:L,MATCH(PolicyLevers!$C220,'Policy Characteristics'!$C:$C,0))</f>
        <v>electricity-imports-exports.html</v>
      </c>
      <c r="S220" s="225" t="str">
        <f>INDEX('Policy Characteristics'!M:M,MATCH(PolicyLevers!$C220,'Policy Characteristics'!$C:$C,0))</f>
        <v>Energy Information Administation.  2016.  Electric Power Annual.  Table 2.13.</v>
      </c>
      <c r="T220" s="192">
        <f>INDEX('Policy Characteristics'!N:N,MATCH(PolicyLevers!$C220,'Policy Characteristics'!$C:$C,0))</f>
        <v>0</v>
      </c>
      <c r="U220" s="183" t="str">
        <f>INDEX('Policy Characteristics'!O:O,MATCH(PolicyLevers!$C220,'Policy Characteristics'!$C:$C,0))</f>
        <v>EIAE</v>
      </c>
    </row>
    <row r="221" spans="1:21" s="183" customFormat="1" x14ac:dyDescent="0.35">
      <c r="A221" s="351" t="str">
        <f>INDEX('Policy Characteristics'!A:A,MATCH(PolicyLevers!$C221,'Policy Characteristics'!$C:$C,0))</f>
        <v>Electricity Supply</v>
      </c>
      <c r="B221" s="355" t="str">
        <f>INDEX('Policy Characteristics'!B:B,MATCH(PolicyLevers!$C221,'Policy Characteristics'!$C:$C,0))</f>
        <v>Change Electricity Imports</v>
      </c>
      <c r="C221" s="190" t="str">
        <f t="shared" si="17"/>
        <v>Percent Change in Electricity Imports</v>
      </c>
      <c r="D221" s="192" t="s">
        <v>617</v>
      </c>
      <c r="E221" s="185"/>
      <c r="F221" s="192" t="s">
        <v>618</v>
      </c>
      <c r="G221" s="192"/>
      <c r="H221" s="184">
        <v>540</v>
      </c>
      <c r="I221" s="357" t="s">
        <v>332</v>
      </c>
      <c r="J221" s="190" t="str">
        <f>INDEX('Policy Characteristics'!D:D,MATCH(PolicyLevers!$C221,'Policy Characteristics'!$C:$C,0))</f>
        <v>Electricity Imports and Exports</v>
      </c>
      <c r="K221" s="190" t="str">
        <f>INDEX('Policy Characteristics'!E:E,MATCH(PolicyLevers!$C221,'Policy Characteristics'!$C:$C,0))</f>
        <v>elec change imports</v>
      </c>
      <c r="L221" s="191">
        <f>INDEX('Policy Characteristics'!F:F,MATCH(PolicyLevers!$C221,'Policy Characteristics'!$C:$C,0))</f>
        <v>-0.5</v>
      </c>
      <c r="M221" s="191">
        <f>INDEX('Policy Characteristics'!G:G,MATCH(PolicyLevers!$C221,'Policy Characteristics'!$C:$C,0))</f>
        <v>1</v>
      </c>
      <c r="N221" s="252">
        <f>INDEX('Policy Characteristics'!H:H,MATCH(PolicyLevers!$C221,'Policy Characteristics'!$C:$C,0))</f>
        <v>0.02</v>
      </c>
      <c r="O221" s="190" t="str">
        <f>INDEX('Policy Characteristics'!I:I,MATCH(PolicyLevers!$C221,'Policy Characteristics'!$C:$C,0))</f>
        <v>% change in imports</v>
      </c>
      <c r="P221" s="187"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1" s="190" t="str">
        <f>INDEX('Policy Characteristics'!K:K,MATCH(PolicyLevers!$C221,'Policy Characteristics'!$C:$C,0))</f>
        <v>electricity-sector-main.html#elec-imports</v>
      </c>
      <c r="R221" s="190" t="str">
        <f>INDEX('Policy Characteristics'!L:L,MATCH(PolicyLevers!$C221,'Policy Characteristics'!$C:$C,0))</f>
        <v>electricity-imports-exports.html</v>
      </c>
      <c r="S221" s="225" t="str">
        <f>INDEX('Policy Characteristics'!M:M,MATCH(PolicyLevers!$C221,'Policy Characteristics'!$C:$C,0))</f>
        <v>Energy Information Administation.  2016.  Electric Power Annual.  Table 2.13.</v>
      </c>
      <c r="T221" s="192">
        <f>INDEX('Policy Characteristics'!N:N,MATCH(PolicyLevers!$C221,'Policy Characteristics'!$C:$C,0))</f>
        <v>0</v>
      </c>
      <c r="U221" s="183" t="str">
        <f>INDEX('Policy Characteristics'!O:O,MATCH(PolicyLevers!$C221,'Policy Characteristics'!$C:$C,0))</f>
        <v>EIAE</v>
      </c>
    </row>
    <row r="222" spans="1:21" x14ac:dyDescent="0.35">
      <c r="A222" s="351" t="str">
        <f>INDEX('Policy Characteristics'!A:A,MATCH(PolicyLevers!$C222,'Policy Characteristics'!$C:$C,0))</f>
        <v>Electricity Supply</v>
      </c>
      <c r="B222" s="356" t="str">
        <f>INDEX('Policy Characteristics'!B:B,MATCH(PolicyLevers!$C222,'Policy Characteristics'!$C:$C,0))</f>
        <v>Non BAU Guaranteed Dispatch</v>
      </c>
      <c r="C222" s="182" t="s">
        <v>648</v>
      </c>
      <c r="D222" s="185"/>
      <c r="E222" s="185"/>
      <c r="F222" s="185"/>
      <c r="G222" s="185"/>
      <c r="H222" s="43">
        <v>619</v>
      </c>
      <c r="I222" s="357" t="s">
        <v>332</v>
      </c>
      <c r="J222" s="182" t="str">
        <f>INDEX('Policy Characteristics'!D:D,MATCH(PolicyLevers!$C222,'Policy Characteristics'!$C:$C,0))</f>
        <v>Non BAU Guaranteed Dispatch</v>
      </c>
      <c r="K222" s="182" t="str">
        <f>INDEX('Policy Characteristics'!E:E,MATCH(PolicyLevers!$C222,'Policy Characteristics'!$C:$C,0))</f>
        <v>elec non BAU guaranteed dispatch</v>
      </c>
      <c r="L222" s="182">
        <f>INDEX('Policy Characteristics'!F:F,MATCH(PolicyLevers!$C222,'Policy Characteristics'!$C:$C,0))</f>
        <v>0</v>
      </c>
      <c r="M222" s="182">
        <f>INDEX('Policy Characteristics'!G:G,MATCH(PolicyLevers!$C222,'Policy Characteristics'!$C:$C,0))</f>
        <v>0</v>
      </c>
      <c r="N222" s="182">
        <f>INDEX('Policy Characteristics'!H:H,MATCH(PolicyLevers!$C222,'Policy Characteristics'!$C:$C,0))</f>
        <v>0</v>
      </c>
      <c r="O222" s="185">
        <f>INDEX('Policy Characteristics'!I:I,MATCH(PolicyLevers!$C222,'Policy Characteristics'!$C:$C,0))</f>
        <v>0</v>
      </c>
      <c r="P222" s="187" t="str">
        <f>INDEX('Policy Characteristics'!J:J,MATCH(PolicyLevers!$C222,'Policy Characteristics'!$C:$C,0))</f>
        <v>**Description:**0</v>
      </c>
      <c r="Q222" s="185">
        <f>INDEX('Policy Characteristics'!K:K,MATCH(PolicyLevers!$C222,'Policy Characteristics'!$C:$C,0))</f>
        <v>0</v>
      </c>
      <c r="R222" s="192">
        <f>INDEX('Policy Characteristics'!L:L,MATCH(PolicyLevers!$C222,'Policy Characteristics'!$C:$C,0))</f>
        <v>0</v>
      </c>
      <c r="S222" s="206">
        <f>INDEX('Policy Characteristics'!M:M,MATCH(PolicyLevers!$C222,'Policy Characteristics'!$C:$C,0))</f>
        <v>0</v>
      </c>
      <c r="T222" s="185">
        <f>INDEX('Policy Characteristics'!N:N,MATCH(PolicyLevers!$C222,'Policy Characteristics'!$C:$C,0))</f>
        <v>0</v>
      </c>
      <c r="U222" s="182">
        <f>INDEX('Policy Characteristics'!O:O,MATCH(PolicyLevers!$C222,'Policy Characteristics'!$C:$C,0))</f>
        <v>0</v>
      </c>
    </row>
    <row r="223" spans="1:21" x14ac:dyDescent="0.35">
      <c r="A223" s="351" t="str">
        <f>INDEX('Policy Characteristics'!A:A,MATCH(PolicyLevers!$C223,'Policy Characteristics'!$C:$C,0))</f>
        <v>Electricity Supply</v>
      </c>
      <c r="B223" s="356" t="str">
        <f>INDEX('Policy Characteristics'!B:B,MATCH(PolicyLevers!$C223,'Policy Characteristics'!$C:$C,0))</f>
        <v>Demand Response</v>
      </c>
      <c r="C223" s="182" t="s">
        <v>651</v>
      </c>
      <c r="D223" s="185"/>
      <c r="E223" s="185"/>
      <c r="F223" s="185"/>
      <c r="G223" s="185"/>
      <c r="H223" s="43">
        <v>30</v>
      </c>
      <c r="I223" s="357" t="s">
        <v>310</v>
      </c>
      <c r="J223" s="182" t="str">
        <f>INDEX('Policy Characteristics'!D:D,MATCH(PolicyLevers!$C223,'Policy Characteristics'!$C:$C,0))</f>
        <v>Demand Response</v>
      </c>
      <c r="K223" s="182" t="str">
        <f>INDEX('Policy Characteristics'!E:E,MATCH(PolicyLevers!$C223,'Policy Characteristics'!$C:$C,0))</f>
        <v>elec demand response</v>
      </c>
      <c r="L223" s="204">
        <f>INDEX('Policy Characteristics'!F:F,MATCH(PolicyLevers!$C223,'Policy Characteristics'!$C:$C,0))</f>
        <v>0</v>
      </c>
      <c r="M223" s="205">
        <f>INDEX('Policy Characteristics'!G:G,MATCH(PolicyLevers!$C223,'Policy Characteristics'!$C:$C,0))</f>
        <v>1</v>
      </c>
      <c r="N223" s="205">
        <f>INDEX('Policy Characteristics'!H:H,MATCH(PolicyLevers!$C223,'Policy Characteristics'!$C:$C,0))</f>
        <v>0.01</v>
      </c>
      <c r="O223" s="185" t="str">
        <f>INDEX('Policy Characteristics'!I:I,MATCH(PolicyLevers!$C223,'Policy Characteristics'!$C:$C,0))</f>
        <v>% of potential achieved</v>
      </c>
      <c r="P223" s="219"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5" t="str">
        <f>INDEX('Policy Characteristics'!K:K,MATCH(PolicyLevers!$C223,'Policy Characteristics'!$C:$C,0))</f>
        <v>electricity-sector-main.html#dr</v>
      </c>
      <c r="R223" s="192" t="str">
        <f>INDEX('Policy Characteristics'!L:L,MATCH(PolicyLevers!$C223,'Policy Characteristics'!$C:$C,0))</f>
        <v>demand-response.html</v>
      </c>
      <c r="S223" s="206" t="str">
        <f>INDEX('Policy Characteristics'!M:M,MATCH(PolicyLevers!$C223,'Policy Characteristics'!$C:$C,0))</f>
        <v>Calculated from model data; see the relevant variable(s) in the InputData folder for source information.</v>
      </c>
      <c r="T223" s="185">
        <f>INDEX('Policy Characteristics'!N:N,MATCH(PolicyLevers!$C223,'Policy Characteristics'!$C:$C,0))</f>
        <v>0</v>
      </c>
      <c r="U223" s="182" t="str">
        <f>INDEX('Policy Characteristics'!O:O,MATCH(PolicyLevers!$C223,'Policy Characteristics'!$C:$C,0))</f>
        <v>DRC</v>
      </c>
    </row>
    <row r="224" spans="1:21" x14ac:dyDescent="0.35">
      <c r="A224" s="351" t="str">
        <f>INDEX('Policy Characteristics'!A:A,MATCH(PolicyLevers!$C224,'Policy Characteristics'!$C:$C,0))</f>
        <v>Electricity Supply</v>
      </c>
      <c r="B224" s="356" t="str">
        <f>INDEX('Policy Characteristics'!B:B,MATCH(PolicyLevers!$C224,'Policy Characteristics'!$C:$C,0))</f>
        <v>Early Retirement of Power Plants</v>
      </c>
      <c r="C224" s="182" t="s">
        <v>657</v>
      </c>
      <c r="D224" s="185" t="s">
        <v>578</v>
      </c>
      <c r="E224" s="185"/>
      <c r="F224" s="185" t="s">
        <v>579</v>
      </c>
      <c r="G224" s="185"/>
      <c r="H224" s="43">
        <v>31</v>
      </c>
      <c r="I224" s="357" t="s">
        <v>310</v>
      </c>
      <c r="J224" s="182" t="str">
        <f>INDEX('Policy Characteristics'!D:D,MATCH(PolicyLevers!$C224,'Policy Characteristics'!$C:$C,0))</f>
        <v>Early Retirement of Power Plants</v>
      </c>
      <c r="K224" s="182" t="str">
        <f>INDEX('Policy Characteristics'!E:E,MATCH(PolicyLevers!$C224,'Policy Characteristics'!$C:$C,0))</f>
        <v>elec early retirement</v>
      </c>
      <c r="L224" s="226">
        <f>INDEX('Policy Characteristics'!F:F,MATCH(PolicyLevers!$C224,'Policy Characteristics'!$C:$C,0))</f>
        <v>0</v>
      </c>
      <c r="M224" s="226">
        <f>INDEX('Policy Characteristics'!G:G,MATCH(PolicyLevers!$C224,'Policy Characteristics'!$C:$C,0))</f>
        <v>25000</v>
      </c>
      <c r="N224" s="226">
        <f>INDEX('Policy Characteristics'!H:H,MATCH(PolicyLevers!$C224,'Policy Characteristics'!$C:$C,0))</f>
        <v>500</v>
      </c>
      <c r="O224" s="185" t="str">
        <f>INDEX('Policy Characteristics'!I:I,MATCH(PolicyLevers!$C224,'Policy Characteristics'!$C:$C,0))</f>
        <v>MW/year</v>
      </c>
      <c r="P224" s="219"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4" s="185" t="str">
        <f>INDEX('Policy Characteristics'!K:K,MATCH(PolicyLevers!$C224,'Policy Characteristics'!$C:$C,0))</f>
        <v>electricity-sector-main.html#early-ret</v>
      </c>
      <c r="R224" s="192" t="str">
        <f>INDEX('Policy Characteristics'!L:L,MATCH(PolicyLevers!$C224,'Policy Characteristics'!$C:$C,0))</f>
        <v>early-retirement-of-power-plants.html</v>
      </c>
      <c r="S224" s="206"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5"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2" t="str">
        <f>INDEX('Policy Characteristics'!O:O,MATCH(PolicyLevers!$C224,'Policy Characteristics'!$C:$C,0))</f>
        <v>BCRBQ - auto update</v>
      </c>
    </row>
    <row r="225" spans="1:21" x14ac:dyDescent="0.35">
      <c r="A225" s="351" t="str">
        <f>INDEX('Policy Characteristics'!A:A,MATCH(PolicyLevers!$C225,'Policy Characteristics'!$C:$C,0))</f>
        <v>Electricity Supply</v>
      </c>
      <c r="B225" s="355" t="str">
        <f>INDEX('Policy Characteristics'!B:B,MATCH(PolicyLevers!$C225,'Policy Characteristics'!$C:$C,0))</f>
        <v>Early Retirement of Power Plants</v>
      </c>
      <c r="C225" s="190" t="str">
        <f t="shared" ref="C225:C239" si="18">C$224</f>
        <v>Annual Additional Capacity Retired due to Early Retirement Policy</v>
      </c>
      <c r="D225" s="192" t="s">
        <v>585</v>
      </c>
      <c r="E225" s="185"/>
      <c r="F225" s="192" t="s">
        <v>586</v>
      </c>
      <c r="G225" s="185"/>
      <c r="H225" s="43">
        <v>620</v>
      </c>
      <c r="I225" s="357" t="s">
        <v>310</v>
      </c>
      <c r="J225" s="190" t="str">
        <f>INDEX('Policy Characteristics'!D:D,MATCH(PolicyLevers!$C225,'Policy Characteristics'!$C:$C,0))</f>
        <v>Early Retirement of Power Plants</v>
      </c>
      <c r="K225" s="190" t="str">
        <f>INDEX('Policy Characteristics'!E:E,MATCH(PolicyLevers!$C225,'Policy Characteristics'!$C:$C,0))</f>
        <v>elec early retirement</v>
      </c>
      <c r="L225" s="227">
        <f>INDEX('Policy Characteristics'!F:F,MATCH(PolicyLevers!$C225,'Policy Characteristics'!$C:$C,0))</f>
        <v>0</v>
      </c>
      <c r="M225" s="227">
        <f>INDEX('Policy Characteristics'!G:G,MATCH(PolicyLevers!$C225,'Policy Characteristics'!$C:$C,0))</f>
        <v>25000</v>
      </c>
      <c r="N225" s="227">
        <f>INDEX('Policy Characteristics'!H:H,MATCH(PolicyLevers!$C225,'Policy Characteristics'!$C:$C,0))</f>
        <v>500</v>
      </c>
      <c r="O225" s="227" t="str">
        <f>INDEX('Policy Characteristics'!I:I,MATCH(PolicyLevers!$C225,'Policy Characteristics'!$C:$C,0))</f>
        <v>MW/year</v>
      </c>
      <c r="P225" s="219"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5" s="185" t="str">
        <f>INDEX('Policy Characteristics'!K:K,MATCH(PolicyLevers!$C225,'Policy Characteristics'!$C:$C,0))</f>
        <v>electricity-sector-main.html#early-ret</v>
      </c>
      <c r="R225" s="192" t="str">
        <f>INDEX('Policy Characteristics'!L:L,MATCH(PolicyLevers!$C225,'Policy Characteristics'!$C:$C,0))</f>
        <v>early-retirement-of-power-plants.html</v>
      </c>
      <c r="S225" s="206"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5"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2" t="str">
        <f>INDEX('Policy Characteristics'!O:O,MATCH(PolicyLevers!$C225,'Policy Characteristics'!$C:$C,0))</f>
        <v>BCRBQ - auto update</v>
      </c>
    </row>
    <row r="226" spans="1:21" x14ac:dyDescent="0.35">
      <c r="A226" s="351" t="str">
        <f>INDEX('Policy Characteristics'!A:A,MATCH(PolicyLevers!$C226,'Policy Characteristics'!$C:$C,0))</f>
        <v>Electricity Supply</v>
      </c>
      <c r="B226" s="355" t="str">
        <f>INDEX('Policy Characteristics'!B:B,MATCH(PolicyLevers!$C226,'Policy Characteristics'!$C:$C,0))</f>
        <v>Early Retirement of Power Plants</v>
      </c>
      <c r="C226" s="190" t="str">
        <f t="shared" si="18"/>
        <v>Annual Additional Capacity Retired due to Early Retirement Policy</v>
      </c>
      <c r="D226" s="192" t="s">
        <v>588</v>
      </c>
      <c r="E226" s="185"/>
      <c r="F226" s="192" t="s">
        <v>589</v>
      </c>
      <c r="G226" s="185"/>
      <c r="H226" s="43">
        <v>32</v>
      </c>
      <c r="I226" s="357" t="s">
        <v>310</v>
      </c>
      <c r="J226" s="190" t="str">
        <f>INDEX('Policy Characteristics'!D:D,MATCH(PolicyLevers!$C226,'Policy Characteristics'!$C:$C,0))</f>
        <v>Early Retirement of Power Plants</v>
      </c>
      <c r="K226" s="190" t="str">
        <f>INDEX('Policy Characteristics'!E:E,MATCH(PolicyLevers!$C226,'Policy Characteristics'!$C:$C,0))</f>
        <v>elec early retirement</v>
      </c>
      <c r="L226" s="190">
        <f>INDEX('Policy Characteristics'!F:F,MATCH(PolicyLevers!$C226,'Policy Characteristics'!$C:$C,0))</f>
        <v>0</v>
      </c>
      <c r="M226" s="190">
        <f>INDEX('Policy Characteristics'!G:G,MATCH(PolicyLevers!$C226,'Policy Characteristics'!$C:$C,0))</f>
        <v>25000</v>
      </c>
      <c r="N226" s="190">
        <f>INDEX('Policy Characteristics'!H:H,MATCH(PolicyLevers!$C226,'Policy Characteristics'!$C:$C,0))</f>
        <v>500</v>
      </c>
      <c r="O226" s="200" t="str">
        <f>INDEX('Policy Characteristics'!I:I,MATCH(PolicyLevers!$C226,'Policy Characteristics'!$C:$C,0))</f>
        <v>MW/year</v>
      </c>
      <c r="P226" s="219"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6" s="200" t="str">
        <f>INDEX('Policy Characteristics'!K:K,MATCH(PolicyLevers!$C226,'Policy Characteristics'!$C:$C,0))</f>
        <v>electricity-sector-main.html#early-ret</v>
      </c>
      <c r="R226" s="200" t="str">
        <f>INDEX('Policy Characteristics'!L:L,MATCH(PolicyLevers!$C226,'Policy Characteristics'!$C:$C,0))</f>
        <v>early-retirement-of-power-plants.html</v>
      </c>
      <c r="S226" s="206"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5"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2" t="str">
        <f>INDEX('Policy Characteristics'!O:O,MATCH(PolicyLevers!$C226,'Policy Characteristics'!$C:$C,0))</f>
        <v>BCRBQ - auto update</v>
      </c>
    </row>
    <row r="227" spans="1:21" x14ac:dyDescent="0.35">
      <c r="A227" s="351" t="str">
        <f>INDEX('Policy Characteristics'!A:A,MATCH(PolicyLevers!$C227,'Policy Characteristics'!$C:$C,0))</f>
        <v>Electricity Supply</v>
      </c>
      <c r="B227" s="355" t="str">
        <f>INDEX('Policy Characteristics'!B:B,MATCH(PolicyLevers!$C227,'Policy Characteristics'!$C:$C,0))</f>
        <v>Early Retirement of Power Plants</v>
      </c>
      <c r="C227" s="190" t="str">
        <f t="shared" si="18"/>
        <v>Annual Additional Capacity Retired due to Early Retirement Policy</v>
      </c>
      <c r="D227" s="192" t="s">
        <v>591</v>
      </c>
      <c r="E227" s="185"/>
      <c r="F227" s="192" t="s">
        <v>592</v>
      </c>
      <c r="G227" s="185"/>
      <c r="H227" s="43">
        <v>621</v>
      </c>
      <c r="I227" s="357" t="s">
        <v>332</v>
      </c>
      <c r="J227" s="190" t="str">
        <f>INDEX('Policy Characteristics'!D:D,MATCH(PolicyLevers!$C227,'Policy Characteristics'!$C:$C,0))</f>
        <v>Early Retirement of Power Plants</v>
      </c>
      <c r="K227" s="190" t="str">
        <f>INDEX('Policy Characteristics'!E:E,MATCH(PolicyLevers!$C227,'Policy Characteristics'!$C:$C,0))</f>
        <v>elec early retirement</v>
      </c>
      <c r="L227" s="226">
        <f>INDEX('Policy Characteristics'!F:F,MATCH(PolicyLevers!$C227,'Policy Characteristics'!$C:$C,0))</f>
        <v>0</v>
      </c>
      <c r="M227" s="226">
        <f>INDEX('Policy Characteristics'!G:G,MATCH(PolicyLevers!$C227,'Policy Characteristics'!$C:$C,0))</f>
        <v>25000</v>
      </c>
      <c r="N227" s="226">
        <f>INDEX('Policy Characteristics'!H:H,MATCH(PolicyLevers!$C227,'Policy Characteristics'!$C:$C,0))</f>
        <v>500</v>
      </c>
      <c r="O227" s="185" t="str">
        <f>INDEX('Policy Characteristics'!I:I,MATCH(PolicyLevers!$C227,'Policy Characteristics'!$C:$C,0))</f>
        <v>MW/year</v>
      </c>
      <c r="P227" s="187"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7" s="185" t="str">
        <f>INDEX('Policy Characteristics'!K:K,MATCH(PolicyLevers!$C227,'Policy Characteristics'!$C:$C,0))</f>
        <v>electricity-sector-main.html#early-ret</v>
      </c>
      <c r="R227" s="192" t="str">
        <f>INDEX('Policy Characteristics'!L:L,MATCH(PolicyLevers!$C227,'Policy Characteristics'!$C:$C,0))</f>
        <v>early-retirement-of-power-plants.html</v>
      </c>
      <c r="S227" s="206"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5"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2" t="str">
        <f>INDEX('Policy Characteristics'!O:O,MATCH(PolicyLevers!$C227,'Policy Characteristics'!$C:$C,0))</f>
        <v>BCRBQ - auto update</v>
      </c>
    </row>
    <row r="228" spans="1:21" x14ac:dyDescent="0.35">
      <c r="A228" s="351" t="str">
        <f>INDEX('Policy Characteristics'!A:A,MATCH(PolicyLevers!$C228,'Policy Characteristics'!$C:$C,0))</f>
        <v>Electricity Supply</v>
      </c>
      <c r="B228" s="355" t="str">
        <f>INDEX('Policy Characteristics'!B:B,MATCH(PolicyLevers!$C228,'Policy Characteristics'!$C:$C,0))</f>
        <v>Early Retirement of Power Plants</v>
      </c>
      <c r="C228" s="190" t="str">
        <f t="shared" si="18"/>
        <v>Annual Additional Capacity Retired due to Early Retirement Policy</v>
      </c>
      <c r="D228" s="192" t="s">
        <v>594</v>
      </c>
      <c r="E228" s="185"/>
      <c r="F228" s="192" t="s">
        <v>595</v>
      </c>
      <c r="G228" s="185"/>
      <c r="H228" s="43">
        <v>622</v>
      </c>
      <c r="I228" s="357" t="s">
        <v>332</v>
      </c>
      <c r="J228" s="190" t="str">
        <f>INDEX('Policy Characteristics'!D:D,MATCH(PolicyLevers!$C228,'Policy Characteristics'!$C:$C,0))</f>
        <v>Early Retirement of Power Plants</v>
      </c>
      <c r="K228" s="190" t="str">
        <f>INDEX('Policy Characteristics'!E:E,MATCH(PolicyLevers!$C228,'Policy Characteristics'!$C:$C,0))</f>
        <v>elec early retirement</v>
      </c>
      <c r="L228" s="226">
        <f>INDEX('Policy Characteristics'!F:F,MATCH(PolicyLevers!$C228,'Policy Characteristics'!$C:$C,0))</f>
        <v>0</v>
      </c>
      <c r="M228" s="226">
        <f>INDEX('Policy Characteristics'!G:G,MATCH(PolicyLevers!$C228,'Policy Characteristics'!$C:$C,0))</f>
        <v>25000</v>
      </c>
      <c r="N228" s="226">
        <f>INDEX('Policy Characteristics'!H:H,MATCH(PolicyLevers!$C228,'Policy Characteristics'!$C:$C,0))</f>
        <v>500</v>
      </c>
      <c r="O228" s="185" t="str">
        <f>INDEX('Policy Characteristics'!I:I,MATCH(PolicyLevers!$C228,'Policy Characteristics'!$C:$C,0))</f>
        <v>MW/year</v>
      </c>
      <c r="P228" s="187"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8" s="185" t="str">
        <f>INDEX('Policy Characteristics'!K:K,MATCH(PolicyLevers!$C228,'Policy Characteristics'!$C:$C,0))</f>
        <v>electricity-sector-main.html#early-ret</v>
      </c>
      <c r="R228" s="192" t="str">
        <f>INDEX('Policy Characteristics'!L:L,MATCH(PolicyLevers!$C228,'Policy Characteristics'!$C:$C,0))</f>
        <v>early-retirement-of-power-plants.html</v>
      </c>
      <c r="S228" s="206"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5"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2" t="str">
        <f>INDEX('Policy Characteristics'!O:O,MATCH(PolicyLevers!$C228,'Policy Characteristics'!$C:$C,0))</f>
        <v>BCRBQ - auto update</v>
      </c>
    </row>
    <row r="229" spans="1:21" x14ac:dyDescent="0.35">
      <c r="A229" s="351" t="str">
        <f>INDEX('Policy Characteristics'!A:A,MATCH(PolicyLevers!$C229,'Policy Characteristics'!$C:$C,0))</f>
        <v>Electricity Supply</v>
      </c>
      <c r="B229" s="355" t="str">
        <f>INDEX('Policy Characteristics'!B:B,MATCH(PolicyLevers!$C229,'Policy Characteristics'!$C:$C,0))</f>
        <v>Early Retirement of Power Plants</v>
      </c>
      <c r="C229" s="190" t="str">
        <f t="shared" si="18"/>
        <v>Annual Additional Capacity Retired due to Early Retirement Policy</v>
      </c>
      <c r="D229" s="192" t="s">
        <v>596</v>
      </c>
      <c r="E229" s="185"/>
      <c r="F229" s="192" t="s">
        <v>597</v>
      </c>
      <c r="G229" s="185"/>
      <c r="H229" s="43">
        <v>623</v>
      </c>
      <c r="I229" s="357" t="s">
        <v>332</v>
      </c>
      <c r="J229" s="190" t="str">
        <f>INDEX('Policy Characteristics'!D:D,MATCH(PolicyLevers!$C229,'Policy Characteristics'!$C:$C,0))</f>
        <v>Early Retirement of Power Plants</v>
      </c>
      <c r="K229" s="190" t="str">
        <f>INDEX('Policy Characteristics'!E:E,MATCH(PolicyLevers!$C229,'Policy Characteristics'!$C:$C,0))</f>
        <v>elec early retirement</v>
      </c>
      <c r="L229" s="226">
        <f>INDEX('Policy Characteristics'!F:F,MATCH(PolicyLevers!$C229,'Policy Characteristics'!$C:$C,0))</f>
        <v>0</v>
      </c>
      <c r="M229" s="226">
        <f>INDEX('Policy Characteristics'!G:G,MATCH(PolicyLevers!$C229,'Policy Characteristics'!$C:$C,0))</f>
        <v>25000</v>
      </c>
      <c r="N229" s="226">
        <f>INDEX('Policy Characteristics'!H:H,MATCH(PolicyLevers!$C229,'Policy Characteristics'!$C:$C,0))</f>
        <v>500</v>
      </c>
      <c r="O229" s="185" t="str">
        <f>INDEX('Policy Characteristics'!I:I,MATCH(PolicyLevers!$C229,'Policy Characteristics'!$C:$C,0))</f>
        <v>MW/year</v>
      </c>
      <c r="P229" s="187"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9" s="185" t="str">
        <f>INDEX('Policy Characteristics'!K:K,MATCH(PolicyLevers!$C229,'Policy Characteristics'!$C:$C,0))</f>
        <v>electricity-sector-main.html#early-ret</v>
      </c>
      <c r="R229" s="192" t="str">
        <f>INDEX('Policy Characteristics'!L:L,MATCH(PolicyLevers!$C229,'Policy Characteristics'!$C:$C,0))</f>
        <v>early-retirement-of-power-plants.html</v>
      </c>
      <c r="S229" s="206"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5"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2" t="str">
        <f>INDEX('Policy Characteristics'!O:O,MATCH(PolicyLevers!$C229,'Policy Characteristics'!$C:$C,0))</f>
        <v>BCRBQ - auto update</v>
      </c>
    </row>
    <row r="230" spans="1:21" x14ac:dyDescent="0.35">
      <c r="A230" s="351" t="str">
        <f>INDEX('Policy Characteristics'!A:A,MATCH(PolicyLevers!$C230,'Policy Characteristics'!$C:$C,0))</f>
        <v>Electricity Supply</v>
      </c>
      <c r="B230" s="355" t="str">
        <f>INDEX('Policy Characteristics'!B:B,MATCH(PolicyLevers!$C230,'Policy Characteristics'!$C:$C,0))</f>
        <v>Early Retirement of Power Plants</v>
      </c>
      <c r="C230" s="190" t="str">
        <f t="shared" si="18"/>
        <v>Annual Additional Capacity Retired due to Early Retirement Policy</v>
      </c>
      <c r="D230" s="192" t="s">
        <v>598</v>
      </c>
      <c r="E230" s="185"/>
      <c r="F230" s="192" t="s">
        <v>599</v>
      </c>
      <c r="G230" s="185"/>
      <c r="H230" s="43">
        <v>624</v>
      </c>
      <c r="I230" s="357" t="s">
        <v>332</v>
      </c>
      <c r="J230" s="190" t="str">
        <f>INDEX('Policy Characteristics'!D:D,MATCH(PolicyLevers!$C230,'Policy Characteristics'!$C:$C,0))</f>
        <v>Early Retirement of Power Plants</v>
      </c>
      <c r="K230" s="190" t="str">
        <f>INDEX('Policy Characteristics'!E:E,MATCH(PolicyLevers!$C230,'Policy Characteristics'!$C:$C,0))</f>
        <v>elec early retirement</v>
      </c>
      <c r="L230" s="226">
        <f>INDEX('Policy Characteristics'!F:F,MATCH(PolicyLevers!$C230,'Policy Characteristics'!$C:$C,0))</f>
        <v>0</v>
      </c>
      <c r="M230" s="226">
        <f>INDEX('Policy Characteristics'!G:G,MATCH(PolicyLevers!$C230,'Policy Characteristics'!$C:$C,0))</f>
        <v>25000</v>
      </c>
      <c r="N230" s="226">
        <f>INDEX('Policy Characteristics'!H:H,MATCH(PolicyLevers!$C230,'Policy Characteristics'!$C:$C,0))</f>
        <v>500</v>
      </c>
      <c r="O230" s="185" t="str">
        <f>INDEX('Policy Characteristics'!I:I,MATCH(PolicyLevers!$C230,'Policy Characteristics'!$C:$C,0))</f>
        <v>MW/year</v>
      </c>
      <c r="P230" s="187"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0" s="185" t="str">
        <f>INDEX('Policy Characteristics'!K:K,MATCH(PolicyLevers!$C230,'Policy Characteristics'!$C:$C,0))</f>
        <v>electricity-sector-main.html#early-ret</v>
      </c>
      <c r="R230" s="192" t="str">
        <f>INDEX('Policy Characteristics'!L:L,MATCH(PolicyLevers!$C230,'Policy Characteristics'!$C:$C,0))</f>
        <v>early-retirement-of-power-plants.html</v>
      </c>
      <c r="S230" s="206"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5"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2" t="str">
        <f>INDEX('Policy Characteristics'!O:O,MATCH(PolicyLevers!$C230,'Policy Characteristics'!$C:$C,0))</f>
        <v>BCRBQ - auto update</v>
      </c>
    </row>
    <row r="231" spans="1:21" x14ac:dyDescent="0.35">
      <c r="A231" s="351" t="str">
        <f>INDEX('Policy Characteristics'!A:A,MATCH(PolicyLevers!$C231,'Policy Characteristics'!$C:$C,0))</f>
        <v>Electricity Supply</v>
      </c>
      <c r="B231" s="355" t="str">
        <f>INDEX('Policy Characteristics'!B:B,MATCH(PolicyLevers!$C231,'Policy Characteristics'!$C:$C,0))</f>
        <v>Early Retirement of Power Plants</v>
      </c>
      <c r="C231" s="190" t="str">
        <f t="shared" si="18"/>
        <v>Annual Additional Capacity Retired due to Early Retirement Policy</v>
      </c>
      <c r="D231" s="192" t="s">
        <v>600</v>
      </c>
      <c r="E231" s="185"/>
      <c r="F231" s="192" t="s">
        <v>601</v>
      </c>
      <c r="G231" s="185"/>
      <c r="H231" s="43">
        <v>625</v>
      </c>
      <c r="I231" s="357" t="s">
        <v>332</v>
      </c>
      <c r="J231" s="190" t="str">
        <f>INDEX('Policy Characteristics'!D:D,MATCH(PolicyLevers!$C231,'Policy Characteristics'!$C:$C,0))</f>
        <v>Early Retirement of Power Plants</v>
      </c>
      <c r="K231" s="190" t="str">
        <f>INDEX('Policy Characteristics'!E:E,MATCH(PolicyLevers!$C231,'Policy Characteristics'!$C:$C,0))</f>
        <v>elec early retirement</v>
      </c>
      <c r="L231" s="226">
        <f>INDEX('Policy Characteristics'!F:F,MATCH(PolicyLevers!$C231,'Policy Characteristics'!$C:$C,0))</f>
        <v>0</v>
      </c>
      <c r="M231" s="226">
        <f>INDEX('Policy Characteristics'!G:G,MATCH(PolicyLevers!$C231,'Policy Characteristics'!$C:$C,0))</f>
        <v>25000</v>
      </c>
      <c r="N231" s="226">
        <f>INDEX('Policy Characteristics'!H:H,MATCH(PolicyLevers!$C231,'Policy Characteristics'!$C:$C,0))</f>
        <v>500</v>
      </c>
      <c r="O231" s="185" t="str">
        <f>INDEX('Policy Characteristics'!I:I,MATCH(PolicyLevers!$C231,'Policy Characteristics'!$C:$C,0))</f>
        <v>MW/year</v>
      </c>
      <c r="P231" s="219"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1" s="185" t="str">
        <f>INDEX('Policy Characteristics'!K:K,MATCH(PolicyLevers!$C231,'Policy Characteristics'!$C:$C,0))</f>
        <v>electricity-sector-main.html#early-ret</v>
      </c>
      <c r="R231" s="192" t="str">
        <f>INDEX('Policy Characteristics'!L:L,MATCH(PolicyLevers!$C231,'Policy Characteristics'!$C:$C,0))</f>
        <v>early-retirement-of-power-plants.html</v>
      </c>
      <c r="S231" s="206"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5"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2" t="str">
        <f>INDEX('Policy Characteristics'!O:O,MATCH(PolicyLevers!$C231,'Policy Characteristics'!$C:$C,0))</f>
        <v>BCRBQ - auto update</v>
      </c>
    </row>
    <row r="232" spans="1:21" x14ac:dyDescent="0.35">
      <c r="A232" s="351" t="str">
        <f>INDEX('Policy Characteristics'!A:A,MATCH(PolicyLevers!$C232,'Policy Characteristics'!$C:$C,0))</f>
        <v>Electricity Supply</v>
      </c>
      <c r="B232" s="355" t="str">
        <f>INDEX('Policy Characteristics'!B:B,MATCH(PolicyLevers!$C232,'Policy Characteristics'!$C:$C,0))</f>
        <v>Early Retirement of Power Plants</v>
      </c>
      <c r="C232" s="190" t="str">
        <f t="shared" si="18"/>
        <v>Annual Additional Capacity Retired due to Early Retirement Policy</v>
      </c>
      <c r="D232" s="192" t="s">
        <v>602</v>
      </c>
      <c r="E232" s="185"/>
      <c r="F232" s="192" t="s">
        <v>603</v>
      </c>
      <c r="G232" s="185"/>
      <c r="H232" s="43">
        <v>626</v>
      </c>
      <c r="I232" s="357" t="s">
        <v>332</v>
      </c>
      <c r="J232" s="190" t="str">
        <f>INDEX('Policy Characteristics'!D:D,MATCH(PolicyLevers!$C232,'Policy Characteristics'!$C:$C,0))</f>
        <v>Early Retirement of Power Plants</v>
      </c>
      <c r="K232" s="190" t="str">
        <f>INDEX('Policy Characteristics'!E:E,MATCH(PolicyLevers!$C232,'Policy Characteristics'!$C:$C,0))</f>
        <v>elec early retirement</v>
      </c>
      <c r="L232" s="226">
        <f>INDEX('Policy Characteristics'!F:F,MATCH(PolicyLevers!$C232,'Policy Characteristics'!$C:$C,0))</f>
        <v>0</v>
      </c>
      <c r="M232" s="226">
        <f>INDEX('Policy Characteristics'!G:G,MATCH(PolicyLevers!$C232,'Policy Characteristics'!$C:$C,0))</f>
        <v>25000</v>
      </c>
      <c r="N232" s="226">
        <f>INDEX('Policy Characteristics'!H:H,MATCH(PolicyLevers!$C232,'Policy Characteristics'!$C:$C,0))</f>
        <v>500</v>
      </c>
      <c r="O232" s="185" t="str">
        <f>INDEX('Policy Characteristics'!I:I,MATCH(PolicyLevers!$C232,'Policy Characteristics'!$C:$C,0))</f>
        <v>MW/year</v>
      </c>
      <c r="P232" s="187"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2" s="185" t="str">
        <f>INDEX('Policy Characteristics'!K:K,MATCH(PolicyLevers!$C232,'Policy Characteristics'!$C:$C,0))</f>
        <v>electricity-sector-main.html#early-ret</v>
      </c>
      <c r="R232" s="192" t="str">
        <f>INDEX('Policy Characteristics'!L:L,MATCH(PolicyLevers!$C232,'Policy Characteristics'!$C:$C,0))</f>
        <v>early-retirement-of-power-plants.html</v>
      </c>
      <c r="S232" s="206"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5"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2" t="str">
        <f>INDEX('Policy Characteristics'!O:O,MATCH(PolicyLevers!$C232,'Policy Characteristics'!$C:$C,0))</f>
        <v>BCRBQ - auto update</v>
      </c>
    </row>
    <row r="233" spans="1:21" x14ac:dyDescent="0.35">
      <c r="A233" s="351" t="str">
        <f>INDEX('Policy Characteristics'!A:A,MATCH(PolicyLevers!$C233,'Policy Characteristics'!$C:$C,0))</f>
        <v>Electricity Supply</v>
      </c>
      <c r="B233" s="355" t="str">
        <f>INDEX('Policy Characteristics'!B:B,MATCH(PolicyLevers!$C233,'Policy Characteristics'!$C:$C,0))</f>
        <v>Early Retirement of Power Plants</v>
      </c>
      <c r="C233" s="190" t="str">
        <f t="shared" si="18"/>
        <v>Annual Additional Capacity Retired due to Early Retirement Policy</v>
      </c>
      <c r="D233" s="192" t="s">
        <v>604</v>
      </c>
      <c r="E233" s="185"/>
      <c r="F233" s="192" t="s">
        <v>605</v>
      </c>
      <c r="G233" s="185"/>
      <c r="H233" s="43">
        <v>627</v>
      </c>
      <c r="I233" s="357" t="s">
        <v>332</v>
      </c>
      <c r="J233" s="190" t="str">
        <f>INDEX('Policy Characteristics'!D:D,MATCH(PolicyLevers!$C233,'Policy Characteristics'!$C:$C,0))</f>
        <v>Early Retirement of Power Plants</v>
      </c>
      <c r="K233" s="190" t="str">
        <f>INDEX('Policy Characteristics'!E:E,MATCH(PolicyLevers!$C233,'Policy Characteristics'!$C:$C,0))</f>
        <v>elec early retirement</v>
      </c>
      <c r="L233" s="226">
        <f>INDEX('Policy Characteristics'!F:F,MATCH(PolicyLevers!$C233,'Policy Characteristics'!$C:$C,0))</f>
        <v>0</v>
      </c>
      <c r="M233" s="226">
        <f>INDEX('Policy Characteristics'!G:G,MATCH(PolicyLevers!$C233,'Policy Characteristics'!$C:$C,0))</f>
        <v>25000</v>
      </c>
      <c r="N233" s="226">
        <f>INDEX('Policy Characteristics'!H:H,MATCH(PolicyLevers!$C233,'Policy Characteristics'!$C:$C,0))</f>
        <v>500</v>
      </c>
      <c r="O233" s="185" t="str">
        <f>INDEX('Policy Characteristics'!I:I,MATCH(PolicyLevers!$C233,'Policy Characteristics'!$C:$C,0))</f>
        <v>MW/year</v>
      </c>
      <c r="P233" s="219"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3" s="185" t="str">
        <f>INDEX('Policy Characteristics'!K:K,MATCH(PolicyLevers!$C233,'Policy Characteristics'!$C:$C,0))</f>
        <v>electricity-sector-main.html#early-ret</v>
      </c>
      <c r="R233" s="192" t="str">
        <f>INDEX('Policy Characteristics'!L:L,MATCH(PolicyLevers!$C233,'Policy Characteristics'!$C:$C,0))</f>
        <v>early-retirement-of-power-plants.html</v>
      </c>
      <c r="S233" s="206"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5"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2" t="str">
        <f>INDEX('Policy Characteristics'!O:O,MATCH(PolicyLevers!$C233,'Policy Characteristics'!$C:$C,0))</f>
        <v>BCRBQ - auto update</v>
      </c>
    </row>
    <row r="234" spans="1:21" x14ac:dyDescent="0.35">
      <c r="A234" s="351" t="str">
        <f>INDEX('Policy Characteristics'!A:A,MATCH(PolicyLevers!$C234,'Policy Characteristics'!$C:$C,0))</f>
        <v>Electricity Supply</v>
      </c>
      <c r="B234" s="355" t="str">
        <f>INDEX('Policy Characteristics'!B:B,MATCH(PolicyLevers!$C234,'Policy Characteristics'!$C:$C,0))</f>
        <v>Early Retirement of Power Plants</v>
      </c>
      <c r="C234" s="190" t="str">
        <f t="shared" si="18"/>
        <v>Annual Additional Capacity Retired due to Early Retirement Policy</v>
      </c>
      <c r="D234" s="192" t="s">
        <v>606</v>
      </c>
      <c r="E234" s="185"/>
      <c r="F234" s="192" t="s">
        <v>607</v>
      </c>
      <c r="G234" s="185"/>
      <c r="H234" s="43">
        <v>628</v>
      </c>
      <c r="I234" s="357" t="s">
        <v>310</v>
      </c>
      <c r="J234" s="190" t="str">
        <f>INDEX('Policy Characteristics'!D:D,MATCH(PolicyLevers!$C234,'Policy Characteristics'!$C:$C,0))</f>
        <v>Early Retirement of Power Plants</v>
      </c>
      <c r="K234" s="190" t="str">
        <f>INDEX('Policy Characteristics'!E:E,MATCH(PolicyLevers!$C234,'Policy Characteristics'!$C:$C,0))</f>
        <v>elec early retirement</v>
      </c>
      <c r="L234" s="227">
        <f>INDEX('Policy Characteristics'!F:F,MATCH(PolicyLevers!$C234,'Policy Characteristics'!$C:$C,0))</f>
        <v>0</v>
      </c>
      <c r="M234" s="227">
        <f>INDEX('Policy Characteristics'!G:G,MATCH(PolicyLevers!$C234,'Policy Characteristics'!$C:$C,0))</f>
        <v>25000</v>
      </c>
      <c r="N234" s="227">
        <f>INDEX('Policy Characteristics'!H:H,MATCH(PolicyLevers!$C234,'Policy Characteristics'!$C:$C,0))</f>
        <v>500</v>
      </c>
      <c r="O234" s="227" t="str">
        <f>INDEX('Policy Characteristics'!I:I,MATCH(PolicyLevers!$C234,'Policy Characteristics'!$C:$C,0))</f>
        <v>MW/year</v>
      </c>
      <c r="P234" s="219"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4" s="185" t="str">
        <f>INDEX('Policy Characteristics'!K:K,MATCH(PolicyLevers!$C234,'Policy Characteristics'!$C:$C,0))</f>
        <v>electricity-sector-main.html#early-ret</v>
      </c>
      <c r="R234" s="192" t="str">
        <f>INDEX('Policy Characteristics'!L:L,MATCH(PolicyLevers!$C234,'Policy Characteristics'!$C:$C,0))</f>
        <v>early-retirement-of-power-plants.html</v>
      </c>
      <c r="S234" s="206"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5"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2" t="str">
        <f>INDEX('Policy Characteristics'!O:O,MATCH(PolicyLevers!$C234,'Policy Characteristics'!$C:$C,0))</f>
        <v>BCRBQ - auto update</v>
      </c>
    </row>
    <row r="235" spans="1:21" x14ac:dyDescent="0.35">
      <c r="A235" s="351" t="str">
        <f>INDEX('Policy Characteristics'!A:A,MATCH(PolicyLevers!$C235,'Policy Characteristics'!$C:$C,0))</f>
        <v>Electricity Supply</v>
      </c>
      <c r="B235" s="355" t="str">
        <f>INDEX('Policy Characteristics'!B:B,MATCH(PolicyLevers!$C235,'Policy Characteristics'!$C:$C,0))</f>
        <v>Early Retirement of Power Plants</v>
      </c>
      <c r="C235" s="190" t="str">
        <f t="shared" si="18"/>
        <v>Annual Additional Capacity Retired due to Early Retirement Policy</v>
      </c>
      <c r="D235" s="192" t="s">
        <v>608</v>
      </c>
      <c r="E235" s="185"/>
      <c r="F235" s="393" t="s">
        <v>2370</v>
      </c>
      <c r="G235" s="185"/>
      <c r="H235" s="43">
        <v>590</v>
      </c>
      <c r="I235" s="357" t="s">
        <v>310</v>
      </c>
      <c r="J235" s="190" t="str">
        <f>INDEX('Policy Characteristics'!D:D,MATCH(PolicyLevers!$C235,'Policy Characteristics'!$C:$C,0))</f>
        <v>Early Retirement of Power Plants</v>
      </c>
      <c r="K235" s="190" t="str">
        <f>INDEX('Policy Characteristics'!E:E,MATCH(PolicyLevers!$C235,'Policy Characteristics'!$C:$C,0))</f>
        <v>elec early retirement</v>
      </c>
      <c r="L235" s="183">
        <f>INDEX('Policy Characteristics'!F:F,MATCH(PolicyLevers!$C235,'Policy Characteristics'!$C:$C,0))</f>
        <v>0</v>
      </c>
      <c r="M235" s="183">
        <f>INDEX('Policy Characteristics'!G:G,MATCH(PolicyLevers!$C235,'Policy Characteristics'!$C:$C,0))</f>
        <v>25000</v>
      </c>
      <c r="N235" s="183">
        <f>INDEX('Policy Characteristics'!H:H,MATCH(PolicyLevers!$C235,'Policy Characteristics'!$C:$C,0))</f>
        <v>500</v>
      </c>
      <c r="O235" s="200" t="str">
        <f>INDEX('Policy Characteristics'!I:I,MATCH(PolicyLevers!$C235,'Policy Characteristics'!$C:$C,0))</f>
        <v>MW/year</v>
      </c>
      <c r="P235" s="219"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5" s="200" t="str">
        <f>INDEX('Policy Characteristics'!K:K,MATCH(PolicyLevers!$C235,'Policy Characteristics'!$C:$C,0))</f>
        <v>electricity-sector-main.html#early-ret</v>
      </c>
      <c r="R235" s="200" t="str">
        <f>INDEX('Policy Characteristics'!L:L,MATCH(PolicyLevers!$C235,'Policy Characteristics'!$C:$C,0))</f>
        <v>early-retirement-of-power-plants.html</v>
      </c>
      <c r="S235" s="206"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5"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2" t="str">
        <f>INDEX('Policy Characteristics'!O:O,MATCH(PolicyLevers!$C235,'Policy Characteristics'!$C:$C,0))</f>
        <v>BCRBQ - auto update</v>
      </c>
    </row>
    <row r="236" spans="1:21" x14ac:dyDescent="0.35">
      <c r="A236" s="351" t="str">
        <f>INDEX('Policy Characteristics'!A:A,MATCH(PolicyLevers!$C236,'Policy Characteristics'!$C:$C,0))</f>
        <v>Electricity Supply</v>
      </c>
      <c r="B236" s="355" t="str">
        <f>INDEX('Policy Characteristics'!B:B,MATCH(PolicyLevers!$C236,'Policy Characteristics'!$C:$C,0))</f>
        <v>Early Retirement of Power Plants</v>
      </c>
      <c r="C236" s="190" t="str">
        <f t="shared" si="18"/>
        <v>Annual Additional Capacity Retired due to Early Retirement Policy</v>
      </c>
      <c r="D236" s="192" t="s">
        <v>611</v>
      </c>
      <c r="E236" s="185"/>
      <c r="F236" s="192" t="s">
        <v>612</v>
      </c>
      <c r="G236" s="185"/>
      <c r="H236" s="43">
        <v>629</v>
      </c>
      <c r="I236" s="357" t="s">
        <v>332</v>
      </c>
      <c r="J236" s="190" t="str">
        <f>INDEX('Policy Characteristics'!D:D,MATCH(PolicyLevers!$C236,'Policy Characteristics'!$C:$C,0))</f>
        <v>Early Retirement of Power Plants</v>
      </c>
      <c r="K236" s="190" t="str">
        <f>INDEX('Policy Characteristics'!E:E,MATCH(PolicyLevers!$C236,'Policy Characteristics'!$C:$C,0))</f>
        <v>elec early retirement</v>
      </c>
      <c r="L236" s="191">
        <f>INDEX('Policy Characteristics'!F:F,MATCH(PolicyLevers!$C236,'Policy Characteristics'!$C:$C,0))</f>
        <v>0</v>
      </c>
      <c r="M236" s="191">
        <f>INDEX('Policy Characteristics'!G:G,MATCH(PolicyLevers!$C236,'Policy Characteristics'!$C:$C,0))</f>
        <v>25000</v>
      </c>
      <c r="N236" s="252">
        <f>INDEX('Policy Characteristics'!H:H,MATCH(PolicyLevers!$C236,'Policy Characteristics'!$C:$C,0))</f>
        <v>500</v>
      </c>
      <c r="O236" s="200" t="str">
        <f>INDEX('Policy Characteristics'!I:I,MATCH(PolicyLevers!$C236,'Policy Characteristics'!$C:$C,0))</f>
        <v>MW/year</v>
      </c>
      <c r="P236" s="187"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6" s="185" t="str">
        <f>INDEX('Policy Characteristics'!K:K,MATCH(PolicyLevers!$C236,'Policy Characteristics'!$C:$C,0))</f>
        <v>electricity-sector-main.html#early-ret</v>
      </c>
      <c r="R236" s="192" t="str">
        <f>INDEX('Policy Characteristics'!L:L,MATCH(PolicyLevers!$C236,'Policy Characteristics'!$C:$C,0))</f>
        <v>early-retirement-of-power-plants.html</v>
      </c>
      <c r="S236" s="206"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5"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2" t="str">
        <f>INDEX('Policy Characteristics'!O:O,MATCH(PolicyLevers!$C236,'Policy Characteristics'!$C:$C,0))</f>
        <v>BCRBQ - auto update</v>
      </c>
    </row>
    <row r="237" spans="1:21" x14ac:dyDescent="0.35">
      <c r="A237" s="351" t="str">
        <f>INDEX('Policy Characteristics'!A:A,MATCH(PolicyLevers!$C237,'Policy Characteristics'!$C:$C,0))</f>
        <v>Electricity Supply</v>
      </c>
      <c r="B237" s="355" t="str">
        <f>INDEX('Policy Characteristics'!B:B,MATCH(PolicyLevers!$C237,'Policy Characteristics'!$C:$C,0))</f>
        <v>Early Retirement of Power Plants</v>
      </c>
      <c r="C237" s="190" t="str">
        <f t="shared" si="18"/>
        <v>Annual Additional Capacity Retired due to Early Retirement Policy</v>
      </c>
      <c r="D237" s="192" t="s">
        <v>613</v>
      </c>
      <c r="E237" s="185"/>
      <c r="F237" s="192" t="s">
        <v>614</v>
      </c>
      <c r="G237" s="185"/>
      <c r="H237" s="43">
        <v>630</v>
      </c>
      <c r="I237" s="357" t="s">
        <v>332</v>
      </c>
      <c r="J237" s="190" t="str">
        <f>INDEX('Policy Characteristics'!D:D,MATCH(PolicyLevers!$C237,'Policy Characteristics'!$C:$C,0))</f>
        <v>Early Retirement of Power Plants</v>
      </c>
      <c r="K237" s="190" t="str">
        <f>INDEX('Policy Characteristics'!E:E,MATCH(PolicyLevers!$C237,'Policy Characteristics'!$C:$C,0))</f>
        <v>elec early retirement</v>
      </c>
      <c r="L237" s="191">
        <f>INDEX('Policy Characteristics'!F:F,MATCH(PolicyLevers!$C237,'Policy Characteristics'!$C:$C,0))</f>
        <v>0</v>
      </c>
      <c r="M237" s="191">
        <f>INDEX('Policy Characteristics'!G:G,MATCH(PolicyLevers!$C237,'Policy Characteristics'!$C:$C,0))</f>
        <v>25000</v>
      </c>
      <c r="N237" s="252">
        <f>INDEX('Policy Characteristics'!H:H,MATCH(PolicyLevers!$C237,'Policy Characteristics'!$C:$C,0))</f>
        <v>500</v>
      </c>
      <c r="O237" s="200" t="str">
        <f>INDEX('Policy Characteristics'!I:I,MATCH(PolicyLevers!$C237,'Policy Characteristics'!$C:$C,0))</f>
        <v>MW/year</v>
      </c>
      <c r="P237" s="187"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7" s="185" t="str">
        <f>INDEX('Policy Characteristics'!K:K,MATCH(PolicyLevers!$C237,'Policy Characteristics'!$C:$C,0))</f>
        <v>electricity-sector-main.html#early-ret</v>
      </c>
      <c r="R237" s="192" t="str">
        <f>INDEX('Policy Characteristics'!L:L,MATCH(PolicyLevers!$C237,'Policy Characteristics'!$C:$C,0))</f>
        <v>early-retirement-of-power-plants.html</v>
      </c>
      <c r="S237" s="206"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5"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2" t="str">
        <f>INDEX('Policy Characteristics'!O:O,MATCH(PolicyLevers!$C237,'Policy Characteristics'!$C:$C,0))</f>
        <v>BCRBQ - auto update</v>
      </c>
    </row>
    <row r="238" spans="1:21" x14ac:dyDescent="0.35">
      <c r="A238" s="351" t="str">
        <f>INDEX('Policy Characteristics'!A:A,MATCH(PolicyLevers!$C238,'Policy Characteristics'!$C:$C,0))</f>
        <v>Electricity Supply</v>
      </c>
      <c r="B238" s="355" t="str">
        <f>INDEX('Policy Characteristics'!B:B,MATCH(PolicyLevers!$C238,'Policy Characteristics'!$C:$C,0))</f>
        <v>Early Retirement of Power Plants</v>
      </c>
      <c r="C238" s="190" t="str">
        <f t="shared" si="18"/>
        <v>Annual Additional Capacity Retired due to Early Retirement Policy</v>
      </c>
      <c r="D238" s="192" t="s">
        <v>615</v>
      </c>
      <c r="E238" s="185"/>
      <c r="F238" s="192" t="s">
        <v>616</v>
      </c>
      <c r="G238" s="185"/>
      <c r="H238" s="43">
        <v>631</v>
      </c>
      <c r="I238" s="357" t="s">
        <v>332</v>
      </c>
      <c r="J238" s="190" t="str">
        <f>INDEX('Policy Characteristics'!D:D,MATCH(PolicyLevers!$C238,'Policy Characteristics'!$C:$C,0))</f>
        <v>Early Retirement of Power Plants</v>
      </c>
      <c r="K238" s="190" t="str">
        <f>INDEX('Policy Characteristics'!E:E,MATCH(PolicyLevers!$C238,'Policy Characteristics'!$C:$C,0))</f>
        <v>elec early retirement</v>
      </c>
      <c r="L238" s="191">
        <f>INDEX('Policy Characteristics'!F:F,MATCH(PolicyLevers!$C238,'Policy Characteristics'!$C:$C,0))</f>
        <v>0</v>
      </c>
      <c r="M238" s="191">
        <f>INDEX('Policy Characteristics'!G:G,MATCH(PolicyLevers!$C238,'Policy Characteristics'!$C:$C,0))</f>
        <v>25000</v>
      </c>
      <c r="N238" s="252">
        <f>INDEX('Policy Characteristics'!H:H,MATCH(PolicyLevers!$C238,'Policy Characteristics'!$C:$C,0))</f>
        <v>500</v>
      </c>
      <c r="O238" s="200" t="str">
        <f>INDEX('Policy Characteristics'!I:I,MATCH(PolicyLevers!$C238,'Policy Characteristics'!$C:$C,0))</f>
        <v>MW/year</v>
      </c>
      <c r="P238" s="187"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8" s="185" t="str">
        <f>INDEX('Policy Characteristics'!K:K,MATCH(PolicyLevers!$C238,'Policy Characteristics'!$C:$C,0))</f>
        <v>electricity-sector-main.html#early-ret</v>
      </c>
      <c r="R238" s="192" t="str">
        <f>INDEX('Policy Characteristics'!L:L,MATCH(PolicyLevers!$C238,'Policy Characteristics'!$C:$C,0))</f>
        <v>early-retirement-of-power-plants.html</v>
      </c>
      <c r="S238" s="206"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5"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2" t="str">
        <f>INDEX('Policy Characteristics'!O:O,MATCH(PolicyLevers!$C238,'Policy Characteristics'!$C:$C,0))</f>
        <v>BCRBQ - auto update</v>
      </c>
    </row>
    <row r="239" spans="1:21" x14ac:dyDescent="0.35">
      <c r="A239" s="351" t="str">
        <f>INDEX('Policy Characteristics'!A:A,MATCH(PolicyLevers!$C239,'Policy Characteristics'!$C:$C,0))</f>
        <v>Electricity Supply</v>
      </c>
      <c r="B239" s="355" t="str">
        <f>INDEX('Policy Characteristics'!B:B,MATCH(PolicyLevers!$C239,'Policy Characteristics'!$C:$C,0))</f>
        <v>Early Retirement of Power Plants</v>
      </c>
      <c r="C239" s="190" t="str">
        <f t="shared" si="18"/>
        <v>Annual Additional Capacity Retired due to Early Retirement Policy</v>
      </c>
      <c r="D239" s="192" t="s">
        <v>617</v>
      </c>
      <c r="E239" s="185"/>
      <c r="F239" s="192" t="s">
        <v>618</v>
      </c>
      <c r="G239" s="185"/>
      <c r="H239" s="43">
        <v>632</v>
      </c>
      <c r="I239" s="357" t="s">
        <v>332</v>
      </c>
      <c r="J239" s="190" t="str">
        <f>INDEX('Policy Characteristics'!D:D,MATCH(PolicyLevers!$C239,'Policy Characteristics'!$C:$C,0))</f>
        <v>Early Retirement of Power Plants</v>
      </c>
      <c r="K239" s="190" t="str">
        <f>INDEX('Policy Characteristics'!E:E,MATCH(PolicyLevers!$C239,'Policy Characteristics'!$C:$C,0))</f>
        <v>elec early retirement</v>
      </c>
      <c r="L239" s="191">
        <f>INDEX('Policy Characteristics'!F:F,MATCH(PolicyLevers!$C239,'Policy Characteristics'!$C:$C,0))</f>
        <v>0</v>
      </c>
      <c r="M239" s="191">
        <f>INDEX('Policy Characteristics'!G:G,MATCH(PolicyLevers!$C239,'Policy Characteristics'!$C:$C,0))</f>
        <v>25000</v>
      </c>
      <c r="N239" s="252">
        <f>INDEX('Policy Characteristics'!H:H,MATCH(PolicyLevers!$C239,'Policy Characteristics'!$C:$C,0))</f>
        <v>500</v>
      </c>
      <c r="O239" s="200" t="str">
        <f>INDEX('Policy Characteristics'!I:I,MATCH(PolicyLevers!$C239,'Policy Characteristics'!$C:$C,0))</f>
        <v>MW/year</v>
      </c>
      <c r="P239" s="187"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9" s="185" t="str">
        <f>INDEX('Policy Characteristics'!K:K,MATCH(PolicyLevers!$C239,'Policy Characteristics'!$C:$C,0))</f>
        <v>electricity-sector-main.html#early-ret</v>
      </c>
      <c r="R239" s="192" t="str">
        <f>INDEX('Policy Characteristics'!L:L,MATCH(PolicyLevers!$C239,'Policy Characteristics'!$C:$C,0))</f>
        <v>early-retirement-of-power-plants.html</v>
      </c>
      <c r="S239" s="206"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5"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2" t="str">
        <f>INDEX('Policy Characteristics'!O:O,MATCH(PolicyLevers!$C239,'Policy Characteristics'!$C:$C,0))</f>
        <v>BCRBQ - auto update</v>
      </c>
    </row>
    <row r="240" spans="1:21" x14ac:dyDescent="0.35">
      <c r="A240" s="351" t="str">
        <f>INDEX('Policy Characteristics'!A:A,MATCH(PolicyLevers!$C240,'Policy Characteristics'!$C:$C,0))</f>
        <v>Electricity Supply</v>
      </c>
      <c r="B240" s="356" t="str">
        <f>INDEX('Policy Characteristics'!B:B,MATCH(PolicyLevers!$C240,'Policy Characteristics'!$C:$C,0))</f>
        <v>Grid-Scale Electricity Storage</v>
      </c>
      <c r="C240" s="182" t="s">
        <v>667</v>
      </c>
      <c r="D240" s="185"/>
      <c r="E240" s="185"/>
      <c r="F240" s="185"/>
      <c r="G240" s="185"/>
      <c r="H240" s="43">
        <v>33</v>
      </c>
      <c r="I240" s="357" t="s">
        <v>310</v>
      </c>
      <c r="J240" s="182" t="str">
        <f>INDEX('Policy Characteristics'!D:D,MATCH(PolicyLevers!$C240,'Policy Characteristics'!$C:$C,0))</f>
        <v>Grid-Scale Electricity Storage</v>
      </c>
      <c r="K240" s="182" t="str">
        <f>INDEX('Policy Characteristics'!E:E,MATCH(PolicyLevers!$C240,'Policy Characteristics'!$C:$C,0))</f>
        <v>elec storage growth</v>
      </c>
      <c r="L240" s="204">
        <f>INDEX('Policy Characteristics'!F:F,MATCH(PolicyLevers!$C240,'Policy Characteristics'!$C:$C,0))</f>
        <v>0</v>
      </c>
      <c r="M240" s="204">
        <f>INDEX('Policy Characteristics'!G:G,MATCH(PolicyLevers!$C240,'Policy Characteristics'!$C:$C,0))</f>
        <v>1</v>
      </c>
      <c r="N240" s="254">
        <f>INDEX('Policy Characteristics'!H:H,MATCH(PolicyLevers!$C240,'Policy Characteristics'!$C:$C,0))</f>
        <v>0.01</v>
      </c>
      <c r="O240" s="185" t="str">
        <f>INDEX('Policy Characteristics'!I:I,MATCH(PolicyLevers!$C240,'Policy Characteristics'!$C:$C,0))</f>
        <v>% of potential achieved</v>
      </c>
      <c r="P240" s="219" t="str">
        <f>INDEX('Policy Characteristics'!J:J,MATCH(PolicyLevers!$C240,'Policy Characteristics'!$C:$C,0))</f>
        <v>**Description:** This policy causes grid-scale electricity storage from chemical batteries to increase above the amount predicted in the BAU Scenario. // **Guidance for setting values: **In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Q240" s="185" t="str">
        <f>INDEX('Policy Characteristics'!K:K,MATCH(PolicyLevers!$C240,'Policy Characteristics'!$C:$C,0))</f>
        <v>electricity-sector-main.html#storage</v>
      </c>
      <c r="R240" s="192" t="str">
        <f>INDEX('Policy Characteristics'!L:L,MATCH(PolicyLevers!$C240,'Policy Characteristics'!$C:$C,0))</f>
        <v>grid-scale-electricity-storage.html</v>
      </c>
      <c r="S240" s="206" t="str">
        <f>INDEX('Policy Characteristics'!M:M,MATCH(PolicyLevers!$C240,'Policy Characteristics'!$C:$C,0))</f>
        <v>National Renewable Energy Laboratory, 2014, Renewable Electricity Futures Scenario Viewer,
http://www.nrel.gov/analysis/re_futures/data_viewer/#
80% RE-ITI (2014) scenario</v>
      </c>
      <c r="T240" s="185">
        <f>INDEX('Policy Characteristics'!N:N,MATCH(PolicyLevers!$C240,'Policy Characteristics'!$C:$C,0))</f>
        <v>0</v>
      </c>
      <c r="U240" s="182" t="str">
        <f>INDEX('Policy Characteristics'!O:O,MATCH(PolicyLevers!$C240,'Policy Characteristics'!$C:$C,0))</f>
        <v>GBSC - script!</v>
      </c>
    </row>
    <row r="241" spans="1:21" x14ac:dyDescent="0.35">
      <c r="A241" s="351" t="str">
        <f>INDEX('Policy Characteristics'!A:A,MATCH(PolicyLevers!$C241,'Policy Characteristics'!$C:$C,0))</f>
        <v>Electricity Supply</v>
      </c>
      <c r="B241" s="356" t="str">
        <f>INDEX('Policy Characteristics'!B:B,MATCH(PolicyLevers!$C241,'Policy Characteristics'!$C:$C,0))</f>
        <v>Increase Transmission</v>
      </c>
      <c r="C241" s="182" t="s">
        <v>673</v>
      </c>
      <c r="D241" s="185"/>
      <c r="E241" s="185"/>
      <c r="F241" s="185"/>
      <c r="G241" s="185"/>
      <c r="H241" s="43">
        <v>34</v>
      </c>
      <c r="I241" s="357" t="s">
        <v>310</v>
      </c>
      <c r="J241" s="182" t="str">
        <f>INDEX('Policy Characteristics'!D:D,MATCH(PolicyLevers!$C241,'Policy Characteristics'!$C:$C,0))</f>
        <v>Increase Transmission</v>
      </c>
      <c r="K241" s="182" t="str">
        <f>INDEX('Policy Characteristics'!E:E,MATCH(PolicyLevers!$C241,'Policy Characteristics'!$C:$C,0))</f>
        <v>elec transmission growth</v>
      </c>
      <c r="L241" s="204">
        <f>INDEX('Policy Characteristics'!F:F,MATCH(PolicyLevers!$C241,'Policy Characteristics'!$C:$C,0))</f>
        <v>0</v>
      </c>
      <c r="M241" s="204">
        <f>INDEX('Policy Characteristics'!G:G,MATCH(PolicyLevers!$C241,'Policy Characteristics'!$C:$C,0))</f>
        <v>1.1299999999999999</v>
      </c>
      <c r="N241" s="251">
        <f>INDEX('Policy Characteristics'!H:H,MATCH(PolicyLevers!$C241,'Policy Characteristics'!$C:$C,0))</f>
        <v>0.01</v>
      </c>
      <c r="O241" s="185" t="str">
        <f>INDEX('Policy Characteristics'!I:I,MATCH(PolicyLevers!$C241,'Policy Characteristics'!$C:$C,0))</f>
        <v>% increase in transmission capacity</v>
      </c>
      <c r="P241" s="187"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5" t="str">
        <f>INDEX('Policy Characteristics'!K:K,MATCH(PolicyLevers!$C241,'Policy Characteristics'!$C:$C,0))</f>
        <v>electricity-sector-main.html#transmission</v>
      </c>
      <c r="R241" s="192" t="str">
        <f>INDEX('Policy Characteristics'!L:L,MATCH(PolicyLevers!$C241,'Policy Characteristics'!$C:$C,0))</f>
        <v>increase-transmission.html</v>
      </c>
      <c r="S241" s="206" t="str">
        <f>INDEX('Policy Characteristics'!M:M,MATCH(PolicyLevers!$C241,'Policy Characteristics'!$C:$C,0))</f>
        <v>National Renewable Energy Laboratory, 2014, Renewable Electricity Futures (Vol. 1),
http://www.nrel.gov/docs/fy12osti/52409-1.pdf, Page xli, Figure ES-8, 80% RE scenario.</v>
      </c>
      <c r="T241" s="185" t="str">
        <f>INDEX('Policy Characteristics'!N:N,MATCH(PolicyLevers!$C241,'Policy Characteristics'!$C:$C,0))</f>
        <v>National Renewable Energy Laboratory, 2014, Renewable Electricity Futures (Vol. 1),
http://www.nrel.gov/docs/fy12osti/52409-1.pdf, Page 2-10, 90% RE scenario.</v>
      </c>
      <c r="U241" s="182" t="str">
        <f>INDEX('Policy Characteristics'!O:O,MATCH(PolicyLevers!$C241,'Policy Characteristics'!$C:$C,0))</f>
        <v>BTC</v>
      </c>
    </row>
    <row r="242" spans="1:21" x14ac:dyDescent="0.35">
      <c r="A242" s="351" t="str">
        <f>INDEX('Policy Characteristics'!A:A,MATCH(PolicyLevers!$C242,'Policy Characteristics'!$C:$C,0))</f>
        <v>Electricity Supply</v>
      </c>
      <c r="B242" s="356" t="str">
        <f>INDEX('Policy Characteristics'!B:B,MATCH(PolicyLevers!$C242,'Policy Characteristics'!$C:$C,0))</f>
        <v>Non BAU Capacity Retirement Schedule</v>
      </c>
      <c r="C242" s="182" t="s">
        <v>683</v>
      </c>
      <c r="D242" s="185" t="s">
        <v>578</v>
      </c>
      <c r="E242" s="185"/>
      <c r="F242" s="185" t="s">
        <v>579</v>
      </c>
      <c r="G242" s="185"/>
      <c r="H242" s="43">
        <v>860</v>
      </c>
      <c r="I242" s="357" t="s">
        <v>332</v>
      </c>
      <c r="J242" s="182" t="str">
        <f>INDEX('Policy Characteristics'!D:D,MATCH(PolicyLevers!$C242,'Policy Characteristics'!$C:$C,0))</f>
        <v>Non BAU Capacity Retirement Schedule</v>
      </c>
      <c r="K242" s="224"/>
      <c r="L242" s="204">
        <f>INDEX('Policy Characteristics'!F:F,MATCH(PolicyLevers!$C242,'Policy Characteristics'!$C:$C,0))</f>
        <v>0</v>
      </c>
      <c r="M242" s="204">
        <f>INDEX('Policy Characteristics'!G:G,MATCH(PolicyLevers!$C242,'Policy Characteristics'!$C:$C,0))</f>
        <v>1</v>
      </c>
      <c r="N242" s="251">
        <f>INDEX('Policy Characteristics'!H:H,MATCH(PolicyLevers!$C242,'Policy Characteristics'!$C:$C,0))</f>
        <v>1</v>
      </c>
      <c r="O242" s="185" t="str">
        <f>INDEX('Policy Characteristics'!I:I,MATCH(PolicyLevers!$C242,'Policy Characteristics'!$C:$C,0))</f>
        <v>on/off</v>
      </c>
      <c r="P242" s="185" t="str">
        <f>INDEX('Policy Characteristics'!J:J,MATCH(PolicyLevers!$C242,'Policy Characteristics'!$C:$C,0))</f>
        <v xml:space="preserve">**Description:** This policy uses an alternative retirement schedule for existing capacity of the selected type(s). // </v>
      </c>
      <c r="Q242" s="185">
        <f>INDEX('Policy Characteristics'!K:K,MATCH(PolicyLevers!$C242,'Policy Characteristics'!$C:$C,0))</f>
        <v>0</v>
      </c>
      <c r="R242" s="192">
        <f>INDEX('Policy Characteristics'!L:L,MATCH(PolicyLevers!$C242,'Policy Characteristics'!$C:$C,0))</f>
        <v>0</v>
      </c>
      <c r="S242" s="206">
        <f>INDEX('Policy Characteristics'!M:M,MATCH(PolicyLevers!$C242,'Policy Characteristics'!$C:$C,0))</f>
        <v>0</v>
      </c>
      <c r="T242" s="185">
        <f>INDEX('Policy Characteristics'!N:N,MATCH(PolicyLevers!$C242,'Policy Characteristics'!$C:$C,0))</f>
        <v>0</v>
      </c>
      <c r="U242" s="182">
        <f>INDEX('Policy Characteristics'!O:O,MATCH(PolicyLevers!$C242,'Policy Characteristics'!$C:$C,0))</f>
        <v>0</v>
      </c>
    </row>
    <row r="243" spans="1:21" x14ac:dyDescent="0.35">
      <c r="A243" s="351" t="str">
        <f>INDEX('Policy Characteristics'!A:A,MATCH(PolicyLevers!$C243,'Policy Characteristics'!$C:$C,0))</f>
        <v>Electricity Supply</v>
      </c>
      <c r="B243" s="355" t="str">
        <f>INDEX('Policy Characteristics'!B:B,MATCH(PolicyLevers!$C243,'Policy Characteristics'!$C:$C,0))</f>
        <v>Non BAU Capacity Retirement Schedule</v>
      </c>
      <c r="C243" s="190" t="str">
        <f t="shared" ref="C243:C257" si="19">C$242</f>
        <v>Boolean Use Non BAU Capacity Retirement Schedule</v>
      </c>
      <c r="D243" s="192" t="s">
        <v>585</v>
      </c>
      <c r="E243" s="185"/>
      <c r="F243" s="192" t="s">
        <v>586</v>
      </c>
      <c r="G243" s="185"/>
      <c r="H243" s="43">
        <v>861</v>
      </c>
      <c r="I243" s="357" t="s">
        <v>332</v>
      </c>
      <c r="J243" s="190" t="str">
        <f>INDEX('Policy Characteristics'!D:D,MATCH(PolicyLevers!$C243,'Policy Characteristics'!$C:$C,0))</f>
        <v>Non BAU Capacity Retirement Schedule</v>
      </c>
      <c r="K243" s="224"/>
      <c r="L243" s="204">
        <f>INDEX('Policy Characteristics'!F:F,MATCH(PolicyLevers!$C243,'Policy Characteristics'!$C:$C,0))</f>
        <v>0</v>
      </c>
      <c r="M243" s="204">
        <f>INDEX('Policy Characteristics'!G:G,MATCH(PolicyLevers!$C243,'Policy Characteristics'!$C:$C,0))</f>
        <v>1</v>
      </c>
      <c r="N243" s="251">
        <f>INDEX('Policy Characteristics'!H:H,MATCH(PolicyLevers!$C243,'Policy Characteristics'!$C:$C,0))</f>
        <v>1</v>
      </c>
      <c r="O243" s="185" t="str">
        <f>INDEX('Policy Characteristics'!I:I,MATCH(PolicyLevers!$C243,'Policy Characteristics'!$C:$C,0))</f>
        <v>on/off</v>
      </c>
      <c r="P243" s="185" t="str">
        <f>INDEX('Policy Characteristics'!J:J,MATCH(PolicyLevers!$C243,'Policy Characteristics'!$C:$C,0))</f>
        <v xml:space="preserve">**Description:** This policy uses an alternative retirement schedule for existing capacity of the selected type(s). // </v>
      </c>
      <c r="Q243" s="185">
        <f>INDEX('Policy Characteristics'!K:K,MATCH(PolicyLevers!$C243,'Policy Characteristics'!$C:$C,0))</f>
        <v>0</v>
      </c>
      <c r="R243" s="192">
        <f>INDEX('Policy Characteristics'!L:L,MATCH(PolicyLevers!$C243,'Policy Characteristics'!$C:$C,0))</f>
        <v>0</v>
      </c>
      <c r="S243" s="206">
        <f>INDEX('Policy Characteristics'!M:M,MATCH(PolicyLevers!$C243,'Policy Characteristics'!$C:$C,0))</f>
        <v>0</v>
      </c>
      <c r="T243" s="185">
        <f>INDEX('Policy Characteristics'!N:N,MATCH(PolicyLevers!$C243,'Policy Characteristics'!$C:$C,0))</f>
        <v>0</v>
      </c>
      <c r="U243" s="182">
        <f>INDEX('Policy Characteristics'!O:O,MATCH(PolicyLevers!$C243,'Policy Characteristics'!$C:$C,0))</f>
        <v>0</v>
      </c>
    </row>
    <row r="244" spans="1:21" x14ac:dyDescent="0.35">
      <c r="A244" s="351" t="str">
        <f>INDEX('Policy Characteristics'!A:A,MATCH(PolicyLevers!$C244,'Policy Characteristics'!$C:$C,0))</f>
        <v>Electricity Supply</v>
      </c>
      <c r="B244" s="355" t="str">
        <f>INDEX('Policy Characteristics'!B:B,MATCH(PolicyLevers!$C244,'Policy Characteristics'!$C:$C,0))</f>
        <v>Non BAU Capacity Retirement Schedule</v>
      </c>
      <c r="C244" s="190" t="str">
        <f t="shared" si="19"/>
        <v>Boolean Use Non BAU Capacity Retirement Schedule</v>
      </c>
      <c r="D244" s="192" t="s">
        <v>588</v>
      </c>
      <c r="E244" s="185"/>
      <c r="F244" s="192" t="s">
        <v>589</v>
      </c>
      <c r="G244" s="185"/>
      <c r="H244" s="43">
        <v>862</v>
      </c>
      <c r="I244" s="357" t="s">
        <v>332</v>
      </c>
      <c r="J244" s="190" t="str">
        <f>INDEX('Policy Characteristics'!D:D,MATCH(PolicyLevers!$C244,'Policy Characteristics'!$C:$C,0))</f>
        <v>Non BAU Capacity Retirement Schedule</v>
      </c>
      <c r="K244" s="224"/>
      <c r="L244" s="204">
        <f>INDEX('Policy Characteristics'!F:F,MATCH(PolicyLevers!$C244,'Policy Characteristics'!$C:$C,0))</f>
        <v>0</v>
      </c>
      <c r="M244" s="204">
        <f>INDEX('Policy Characteristics'!G:G,MATCH(PolicyLevers!$C244,'Policy Characteristics'!$C:$C,0))</f>
        <v>1</v>
      </c>
      <c r="N244" s="255">
        <f>INDEX('Policy Characteristics'!H:H,MATCH(PolicyLevers!$C244,'Policy Characteristics'!$C:$C,0))</f>
        <v>1</v>
      </c>
      <c r="O244" s="200" t="str">
        <f>INDEX('Policy Characteristics'!I:I,MATCH(PolicyLevers!$C244,'Policy Characteristics'!$C:$C,0))</f>
        <v>on/off</v>
      </c>
      <c r="P244" s="185" t="str">
        <f>INDEX('Policy Characteristics'!J:J,MATCH(PolicyLevers!$C244,'Policy Characteristics'!$C:$C,0))</f>
        <v xml:space="preserve">**Description:** This policy uses an alternative retirement schedule for existing capacity of the selected type(s). // </v>
      </c>
      <c r="Q244" s="185">
        <f>INDEX('Policy Characteristics'!K:K,MATCH(PolicyLevers!$C244,'Policy Characteristics'!$C:$C,0))</f>
        <v>0</v>
      </c>
      <c r="R244" s="192">
        <f>INDEX('Policy Characteristics'!L:L,MATCH(PolicyLevers!$C244,'Policy Characteristics'!$C:$C,0))</f>
        <v>0</v>
      </c>
      <c r="S244" s="206">
        <f>INDEX('Policy Characteristics'!M:M,MATCH(PolicyLevers!$C244,'Policy Characteristics'!$C:$C,0))</f>
        <v>0</v>
      </c>
      <c r="T244" s="185">
        <f>INDEX('Policy Characteristics'!N:N,MATCH(PolicyLevers!$C244,'Policy Characteristics'!$C:$C,0))</f>
        <v>0</v>
      </c>
      <c r="U244" s="182">
        <f>INDEX('Policy Characteristics'!O:O,MATCH(PolicyLevers!$C244,'Policy Characteristics'!$C:$C,0))</f>
        <v>0</v>
      </c>
    </row>
    <row r="245" spans="1:21" x14ac:dyDescent="0.35">
      <c r="A245" s="351" t="str">
        <f>INDEX('Policy Characteristics'!A:A,MATCH(PolicyLevers!$C245,'Policy Characteristics'!$C:$C,0))</f>
        <v>Electricity Supply</v>
      </c>
      <c r="B245" s="355" t="str">
        <f>INDEX('Policy Characteristics'!B:B,MATCH(PolicyLevers!$C245,'Policy Characteristics'!$C:$C,0))</f>
        <v>Non BAU Capacity Retirement Schedule</v>
      </c>
      <c r="C245" s="190" t="str">
        <f t="shared" si="19"/>
        <v>Boolean Use Non BAU Capacity Retirement Schedule</v>
      </c>
      <c r="D245" s="192" t="s">
        <v>591</v>
      </c>
      <c r="E245" s="185"/>
      <c r="F245" s="192" t="s">
        <v>592</v>
      </c>
      <c r="G245" s="185"/>
      <c r="H245" s="43">
        <v>863</v>
      </c>
      <c r="I245" s="357" t="s">
        <v>332</v>
      </c>
      <c r="J245" s="190" t="str">
        <f>INDEX('Policy Characteristics'!D:D,MATCH(PolicyLevers!$C245,'Policy Characteristics'!$C:$C,0))</f>
        <v>Non BAU Capacity Retirement Schedule</v>
      </c>
      <c r="K245" s="224"/>
      <c r="L245" s="204">
        <f>INDEX('Policy Characteristics'!F:F,MATCH(PolicyLevers!$C245,'Policy Characteristics'!$C:$C,0))</f>
        <v>0</v>
      </c>
      <c r="M245" s="204">
        <f>INDEX('Policy Characteristics'!G:G,MATCH(PolicyLevers!$C245,'Policy Characteristics'!$C:$C,0))</f>
        <v>1</v>
      </c>
      <c r="N245" s="251">
        <f>INDEX('Policy Characteristics'!H:H,MATCH(PolicyLevers!$C245,'Policy Characteristics'!$C:$C,0))</f>
        <v>1</v>
      </c>
      <c r="O245" s="185" t="str">
        <f>INDEX('Policy Characteristics'!I:I,MATCH(PolicyLevers!$C245,'Policy Characteristics'!$C:$C,0))</f>
        <v>on/off</v>
      </c>
      <c r="P245" s="185" t="str">
        <f>INDEX('Policy Characteristics'!J:J,MATCH(PolicyLevers!$C245,'Policy Characteristics'!$C:$C,0))</f>
        <v xml:space="preserve">**Description:** This policy uses an alternative retirement schedule for existing capacity of the selected type(s). // </v>
      </c>
      <c r="Q245" s="185">
        <f>INDEX('Policy Characteristics'!K:K,MATCH(PolicyLevers!$C245,'Policy Characteristics'!$C:$C,0))</f>
        <v>0</v>
      </c>
      <c r="R245" s="192">
        <f>INDEX('Policy Characteristics'!L:L,MATCH(PolicyLevers!$C245,'Policy Characteristics'!$C:$C,0))</f>
        <v>0</v>
      </c>
      <c r="S245" s="206">
        <f>INDEX('Policy Characteristics'!M:M,MATCH(PolicyLevers!$C245,'Policy Characteristics'!$C:$C,0))</f>
        <v>0</v>
      </c>
      <c r="T245" s="185">
        <f>INDEX('Policy Characteristics'!N:N,MATCH(PolicyLevers!$C245,'Policy Characteristics'!$C:$C,0))</f>
        <v>0</v>
      </c>
      <c r="U245" s="182">
        <f>INDEX('Policy Characteristics'!O:O,MATCH(PolicyLevers!$C245,'Policy Characteristics'!$C:$C,0))</f>
        <v>0</v>
      </c>
    </row>
    <row r="246" spans="1:21" x14ac:dyDescent="0.35">
      <c r="A246" s="351" t="str">
        <f>INDEX('Policy Characteristics'!A:A,MATCH(PolicyLevers!$C246,'Policy Characteristics'!$C:$C,0))</f>
        <v>Electricity Supply</v>
      </c>
      <c r="B246" s="355" t="str">
        <f>INDEX('Policy Characteristics'!B:B,MATCH(PolicyLevers!$C246,'Policy Characteristics'!$C:$C,0))</f>
        <v>Non BAU Capacity Retirement Schedule</v>
      </c>
      <c r="C246" s="190" t="str">
        <f t="shared" si="19"/>
        <v>Boolean Use Non BAU Capacity Retirement Schedule</v>
      </c>
      <c r="D246" s="192" t="s">
        <v>594</v>
      </c>
      <c r="E246" s="185"/>
      <c r="F246" s="192" t="s">
        <v>595</v>
      </c>
      <c r="G246" s="185"/>
      <c r="H246" s="43">
        <v>864</v>
      </c>
      <c r="I246" s="357" t="s">
        <v>332</v>
      </c>
      <c r="J246" s="190" t="str">
        <f>INDEX('Policy Characteristics'!D:D,MATCH(PolicyLevers!$C246,'Policy Characteristics'!$C:$C,0))</f>
        <v>Non BAU Capacity Retirement Schedule</v>
      </c>
      <c r="K246" s="224"/>
      <c r="L246" s="204">
        <f>INDEX('Policy Characteristics'!F:F,MATCH(PolicyLevers!$C246,'Policy Characteristics'!$C:$C,0))</f>
        <v>0</v>
      </c>
      <c r="M246" s="204">
        <f>INDEX('Policy Characteristics'!G:G,MATCH(PolicyLevers!$C246,'Policy Characteristics'!$C:$C,0))</f>
        <v>1</v>
      </c>
      <c r="N246" s="251">
        <f>INDEX('Policy Characteristics'!H:H,MATCH(PolicyLevers!$C246,'Policy Characteristics'!$C:$C,0))</f>
        <v>1</v>
      </c>
      <c r="O246" s="185" t="str">
        <f>INDEX('Policy Characteristics'!I:I,MATCH(PolicyLevers!$C246,'Policy Characteristics'!$C:$C,0))</f>
        <v>on/off</v>
      </c>
      <c r="P246" s="185" t="str">
        <f>INDEX('Policy Characteristics'!J:J,MATCH(PolicyLevers!$C246,'Policy Characteristics'!$C:$C,0))</f>
        <v xml:space="preserve">**Description:** This policy uses an alternative retirement schedule for existing capacity of the selected type(s). // </v>
      </c>
      <c r="Q246" s="185">
        <f>INDEX('Policy Characteristics'!K:K,MATCH(PolicyLevers!$C246,'Policy Characteristics'!$C:$C,0))</f>
        <v>0</v>
      </c>
      <c r="R246" s="192">
        <f>INDEX('Policy Characteristics'!L:L,MATCH(PolicyLevers!$C246,'Policy Characteristics'!$C:$C,0))</f>
        <v>0</v>
      </c>
      <c r="S246" s="206">
        <f>INDEX('Policy Characteristics'!M:M,MATCH(PolicyLevers!$C246,'Policy Characteristics'!$C:$C,0))</f>
        <v>0</v>
      </c>
      <c r="T246" s="185">
        <f>INDEX('Policy Characteristics'!N:N,MATCH(PolicyLevers!$C246,'Policy Characteristics'!$C:$C,0))</f>
        <v>0</v>
      </c>
      <c r="U246" s="182">
        <f>INDEX('Policy Characteristics'!O:O,MATCH(PolicyLevers!$C246,'Policy Characteristics'!$C:$C,0))</f>
        <v>0</v>
      </c>
    </row>
    <row r="247" spans="1:21" x14ac:dyDescent="0.35">
      <c r="A247" s="351" t="str">
        <f>INDEX('Policy Characteristics'!A:A,MATCH(PolicyLevers!$C247,'Policy Characteristics'!$C:$C,0))</f>
        <v>Electricity Supply</v>
      </c>
      <c r="B247" s="355" t="str">
        <f>INDEX('Policy Characteristics'!B:B,MATCH(PolicyLevers!$C247,'Policy Characteristics'!$C:$C,0))</f>
        <v>Non BAU Capacity Retirement Schedule</v>
      </c>
      <c r="C247" s="190" t="str">
        <f t="shared" si="19"/>
        <v>Boolean Use Non BAU Capacity Retirement Schedule</v>
      </c>
      <c r="D247" s="192" t="s">
        <v>596</v>
      </c>
      <c r="E247" s="185"/>
      <c r="F247" s="192" t="s">
        <v>597</v>
      </c>
      <c r="G247" s="185"/>
      <c r="H247" s="43">
        <v>865</v>
      </c>
      <c r="I247" s="357" t="s">
        <v>332</v>
      </c>
      <c r="J247" s="190" t="str">
        <f>INDEX('Policy Characteristics'!D:D,MATCH(PolicyLevers!$C247,'Policy Characteristics'!$C:$C,0))</f>
        <v>Non BAU Capacity Retirement Schedule</v>
      </c>
      <c r="K247" s="224"/>
      <c r="L247" s="204">
        <f>INDEX('Policy Characteristics'!F:F,MATCH(PolicyLevers!$C247,'Policy Characteristics'!$C:$C,0))</f>
        <v>0</v>
      </c>
      <c r="M247" s="204">
        <f>INDEX('Policy Characteristics'!G:G,MATCH(PolicyLevers!$C247,'Policy Characteristics'!$C:$C,0))</f>
        <v>1</v>
      </c>
      <c r="N247" s="251">
        <f>INDEX('Policy Characteristics'!H:H,MATCH(PolicyLevers!$C247,'Policy Characteristics'!$C:$C,0))</f>
        <v>1</v>
      </c>
      <c r="O247" s="185" t="str">
        <f>INDEX('Policy Characteristics'!I:I,MATCH(PolicyLevers!$C247,'Policy Characteristics'!$C:$C,0))</f>
        <v>on/off</v>
      </c>
      <c r="P247" s="185" t="str">
        <f>INDEX('Policy Characteristics'!J:J,MATCH(PolicyLevers!$C247,'Policy Characteristics'!$C:$C,0))</f>
        <v xml:space="preserve">**Description:** This policy uses an alternative retirement schedule for existing capacity of the selected type(s). // </v>
      </c>
      <c r="Q247" s="185">
        <f>INDEX('Policy Characteristics'!K:K,MATCH(PolicyLevers!$C247,'Policy Characteristics'!$C:$C,0))</f>
        <v>0</v>
      </c>
      <c r="R247" s="192">
        <f>INDEX('Policy Characteristics'!L:L,MATCH(PolicyLevers!$C247,'Policy Characteristics'!$C:$C,0))</f>
        <v>0</v>
      </c>
      <c r="S247" s="206">
        <f>INDEX('Policy Characteristics'!M:M,MATCH(PolicyLevers!$C247,'Policy Characteristics'!$C:$C,0))</f>
        <v>0</v>
      </c>
      <c r="T247" s="185">
        <f>INDEX('Policy Characteristics'!N:N,MATCH(PolicyLevers!$C247,'Policy Characteristics'!$C:$C,0))</f>
        <v>0</v>
      </c>
      <c r="U247" s="182">
        <f>INDEX('Policy Characteristics'!O:O,MATCH(PolicyLevers!$C247,'Policy Characteristics'!$C:$C,0))</f>
        <v>0</v>
      </c>
    </row>
    <row r="248" spans="1:21" x14ac:dyDescent="0.35">
      <c r="A248" s="351" t="str">
        <f>INDEX('Policy Characteristics'!A:A,MATCH(PolicyLevers!$C248,'Policy Characteristics'!$C:$C,0))</f>
        <v>Electricity Supply</v>
      </c>
      <c r="B248" s="355" t="str">
        <f>INDEX('Policy Characteristics'!B:B,MATCH(PolicyLevers!$C248,'Policy Characteristics'!$C:$C,0))</f>
        <v>Non BAU Capacity Retirement Schedule</v>
      </c>
      <c r="C248" s="190" t="str">
        <f t="shared" si="19"/>
        <v>Boolean Use Non BAU Capacity Retirement Schedule</v>
      </c>
      <c r="D248" s="192" t="s">
        <v>598</v>
      </c>
      <c r="E248" s="185"/>
      <c r="F248" s="192" t="s">
        <v>599</v>
      </c>
      <c r="G248" s="185"/>
      <c r="H248" s="43">
        <v>866</v>
      </c>
      <c r="I248" s="357" t="s">
        <v>332</v>
      </c>
      <c r="J248" s="190" t="str">
        <f>INDEX('Policy Characteristics'!D:D,MATCH(PolicyLevers!$C248,'Policy Characteristics'!$C:$C,0))</f>
        <v>Non BAU Capacity Retirement Schedule</v>
      </c>
      <c r="K248" s="224"/>
      <c r="L248" s="204">
        <f>INDEX('Policy Characteristics'!F:F,MATCH(PolicyLevers!$C248,'Policy Characteristics'!$C:$C,0))</f>
        <v>0</v>
      </c>
      <c r="M248" s="204">
        <f>INDEX('Policy Characteristics'!G:G,MATCH(PolicyLevers!$C248,'Policy Characteristics'!$C:$C,0))</f>
        <v>1</v>
      </c>
      <c r="N248" s="251">
        <f>INDEX('Policy Characteristics'!H:H,MATCH(PolicyLevers!$C248,'Policy Characteristics'!$C:$C,0))</f>
        <v>1</v>
      </c>
      <c r="O248" s="185" t="str">
        <f>INDEX('Policy Characteristics'!I:I,MATCH(PolicyLevers!$C248,'Policy Characteristics'!$C:$C,0))</f>
        <v>on/off</v>
      </c>
      <c r="P248" s="185" t="str">
        <f>INDEX('Policy Characteristics'!J:J,MATCH(PolicyLevers!$C248,'Policy Characteristics'!$C:$C,0))</f>
        <v xml:space="preserve">**Description:** This policy uses an alternative retirement schedule for existing capacity of the selected type(s). // </v>
      </c>
      <c r="Q248" s="185">
        <f>INDEX('Policy Characteristics'!K:K,MATCH(PolicyLevers!$C248,'Policy Characteristics'!$C:$C,0))</f>
        <v>0</v>
      </c>
      <c r="R248" s="192">
        <f>INDEX('Policy Characteristics'!L:L,MATCH(PolicyLevers!$C248,'Policy Characteristics'!$C:$C,0))</f>
        <v>0</v>
      </c>
      <c r="S248" s="206">
        <f>INDEX('Policy Characteristics'!M:M,MATCH(PolicyLevers!$C248,'Policy Characteristics'!$C:$C,0))</f>
        <v>0</v>
      </c>
      <c r="T248" s="185">
        <f>INDEX('Policy Characteristics'!N:N,MATCH(PolicyLevers!$C248,'Policy Characteristics'!$C:$C,0))</f>
        <v>0</v>
      </c>
      <c r="U248" s="182">
        <f>INDEX('Policy Characteristics'!O:O,MATCH(PolicyLevers!$C248,'Policy Characteristics'!$C:$C,0))</f>
        <v>0</v>
      </c>
    </row>
    <row r="249" spans="1:21" x14ac:dyDescent="0.35">
      <c r="A249" s="351" t="str">
        <f>INDEX('Policy Characteristics'!A:A,MATCH(PolicyLevers!$C249,'Policy Characteristics'!$C:$C,0))</f>
        <v>Electricity Supply</v>
      </c>
      <c r="B249" s="355" t="str">
        <f>INDEX('Policy Characteristics'!B:B,MATCH(PolicyLevers!$C249,'Policy Characteristics'!$C:$C,0))</f>
        <v>Non BAU Capacity Retirement Schedule</v>
      </c>
      <c r="C249" s="190" t="str">
        <f t="shared" si="19"/>
        <v>Boolean Use Non BAU Capacity Retirement Schedule</v>
      </c>
      <c r="D249" s="192" t="s">
        <v>600</v>
      </c>
      <c r="E249" s="185"/>
      <c r="F249" s="192" t="s">
        <v>601</v>
      </c>
      <c r="G249" s="185"/>
      <c r="H249" s="43">
        <v>867</v>
      </c>
      <c r="I249" s="357" t="s">
        <v>332</v>
      </c>
      <c r="J249" s="190" t="str">
        <f>INDEX('Policy Characteristics'!D:D,MATCH(PolicyLevers!$C249,'Policy Characteristics'!$C:$C,0))</f>
        <v>Non BAU Capacity Retirement Schedule</v>
      </c>
      <c r="K249" s="224"/>
      <c r="L249" s="204">
        <f>INDEX('Policy Characteristics'!F:F,MATCH(PolicyLevers!$C249,'Policy Characteristics'!$C:$C,0))</f>
        <v>0</v>
      </c>
      <c r="M249" s="204">
        <f>INDEX('Policy Characteristics'!G:G,MATCH(PolicyLevers!$C249,'Policy Characteristics'!$C:$C,0))</f>
        <v>1</v>
      </c>
      <c r="N249" s="251">
        <f>INDEX('Policy Characteristics'!H:H,MATCH(PolicyLevers!$C249,'Policy Characteristics'!$C:$C,0))</f>
        <v>1</v>
      </c>
      <c r="O249" s="185" t="str">
        <f>INDEX('Policy Characteristics'!I:I,MATCH(PolicyLevers!$C249,'Policy Characteristics'!$C:$C,0))</f>
        <v>on/off</v>
      </c>
      <c r="P249" s="185" t="str">
        <f>INDEX('Policy Characteristics'!J:J,MATCH(PolicyLevers!$C249,'Policy Characteristics'!$C:$C,0))</f>
        <v xml:space="preserve">**Description:** This policy uses an alternative retirement schedule for existing capacity of the selected type(s). // </v>
      </c>
      <c r="Q249" s="185">
        <f>INDEX('Policy Characteristics'!K:K,MATCH(PolicyLevers!$C249,'Policy Characteristics'!$C:$C,0))</f>
        <v>0</v>
      </c>
      <c r="R249" s="192">
        <f>INDEX('Policy Characteristics'!L:L,MATCH(PolicyLevers!$C249,'Policy Characteristics'!$C:$C,0))</f>
        <v>0</v>
      </c>
      <c r="S249" s="206">
        <f>INDEX('Policy Characteristics'!M:M,MATCH(PolicyLevers!$C249,'Policy Characteristics'!$C:$C,0))</f>
        <v>0</v>
      </c>
      <c r="T249" s="185">
        <f>INDEX('Policy Characteristics'!N:N,MATCH(PolicyLevers!$C249,'Policy Characteristics'!$C:$C,0))</f>
        <v>0</v>
      </c>
      <c r="U249" s="182">
        <f>INDEX('Policy Characteristics'!O:O,MATCH(PolicyLevers!$C249,'Policy Characteristics'!$C:$C,0))</f>
        <v>0</v>
      </c>
    </row>
    <row r="250" spans="1:21" x14ac:dyDescent="0.35">
      <c r="A250" s="351" t="str">
        <f>INDEX('Policy Characteristics'!A:A,MATCH(PolicyLevers!$C250,'Policy Characteristics'!$C:$C,0))</f>
        <v>Electricity Supply</v>
      </c>
      <c r="B250" s="355" t="str">
        <f>INDEX('Policy Characteristics'!B:B,MATCH(PolicyLevers!$C250,'Policy Characteristics'!$C:$C,0))</f>
        <v>Non BAU Capacity Retirement Schedule</v>
      </c>
      <c r="C250" s="190" t="str">
        <f t="shared" si="19"/>
        <v>Boolean Use Non BAU Capacity Retirement Schedule</v>
      </c>
      <c r="D250" s="192" t="s">
        <v>602</v>
      </c>
      <c r="E250" s="185"/>
      <c r="F250" s="192" t="s">
        <v>603</v>
      </c>
      <c r="G250" s="185"/>
      <c r="H250" s="43">
        <v>868</v>
      </c>
      <c r="I250" s="357" t="s">
        <v>332</v>
      </c>
      <c r="J250" s="190" t="str">
        <f>INDEX('Policy Characteristics'!D:D,MATCH(PolicyLevers!$C250,'Policy Characteristics'!$C:$C,0))</f>
        <v>Non BAU Capacity Retirement Schedule</v>
      </c>
      <c r="K250" s="224"/>
      <c r="L250" s="204">
        <f>INDEX('Policy Characteristics'!F:F,MATCH(PolicyLevers!$C250,'Policy Characteristics'!$C:$C,0))</f>
        <v>0</v>
      </c>
      <c r="M250" s="204">
        <f>INDEX('Policy Characteristics'!G:G,MATCH(PolicyLevers!$C250,'Policy Characteristics'!$C:$C,0))</f>
        <v>1</v>
      </c>
      <c r="N250" s="251">
        <f>INDEX('Policy Characteristics'!H:H,MATCH(PolicyLevers!$C250,'Policy Characteristics'!$C:$C,0))</f>
        <v>1</v>
      </c>
      <c r="O250" s="185" t="str">
        <f>INDEX('Policy Characteristics'!I:I,MATCH(PolicyLevers!$C250,'Policy Characteristics'!$C:$C,0))</f>
        <v>on/off</v>
      </c>
      <c r="P250" s="185" t="str">
        <f>INDEX('Policy Characteristics'!J:J,MATCH(PolicyLevers!$C250,'Policy Characteristics'!$C:$C,0))</f>
        <v xml:space="preserve">**Description:** This policy uses an alternative retirement schedule for existing capacity of the selected type(s). // </v>
      </c>
      <c r="Q250" s="185">
        <f>INDEX('Policy Characteristics'!K:K,MATCH(PolicyLevers!$C250,'Policy Characteristics'!$C:$C,0))</f>
        <v>0</v>
      </c>
      <c r="R250" s="192">
        <f>INDEX('Policy Characteristics'!L:L,MATCH(PolicyLevers!$C250,'Policy Characteristics'!$C:$C,0))</f>
        <v>0</v>
      </c>
      <c r="S250" s="206">
        <f>INDEX('Policy Characteristics'!M:M,MATCH(PolicyLevers!$C250,'Policy Characteristics'!$C:$C,0))</f>
        <v>0</v>
      </c>
      <c r="T250" s="185">
        <f>INDEX('Policy Characteristics'!N:N,MATCH(PolicyLevers!$C250,'Policy Characteristics'!$C:$C,0))</f>
        <v>0</v>
      </c>
      <c r="U250" s="182">
        <f>INDEX('Policy Characteristics'!O:O,MATCH(PolicyLevers!$C250,'Policy Characteristics'!$C:$C,0))</f>
        <v>0</v>
      </c>
    </row>
    <row r="251" spans="1:21" x14ac:dyDescent="0.35">
      <c r="A251" s="351" t="str">
        <f>INDEX('Policy Characteristics'!A:A,MATCH(PolicyLevers!$C251,'Policy Characteristics'!$C:$C,0))</f>
        <v>Electricity Supply</v>
      </c>
      <c r="B251" s="355" t="str">
        <f>INDEX('Policy Characteristics'!B:B,MATCH(PolicyLevers!$C251,'Policy Characteristics'!$C:$C,0))</f>
        <v>Non BAU Capacity Retirement Schedule</v>
      </c>
      <c r="C251" s="190" t="str">
        <f t="shared" si="19"/>
        <v>Boolean Use Non BAU Capacity Retirement Schedule</v>
      </c>
      <c r="D251" s="192" t="s">
        <v>604</v>
      </c>
      <c r="E251" s="185"/>
      <c r="F251" s="192" t="s">
        <v>605</v>
      </c>
      <c r="G251" s="185"/>
      <c r="H251" s="43">
        <v>869</v>
      </c>
      <c r="I251" s="357" t="s">
        <v>332</v>
      </c>
      <c r="J251" s="190" t="str">
        <f>INDEX('Policy Characteristics'!D:D,MATCH(PolicyLevers!$C251,'Policy Characteristics'!$C:$C,0))</f>
        <v>Non BAU Capacity Retirement Schedule</v>
      </c>
      <c r="K251" s="224"/>
      <c r="L251" s="204">
        <f>INDEX('Policy Characteristics'!F:F,MATCH(PolicyLevers!$C251,'Policy Characteristics'!$C:$C,0))</f>
        <v>0</v>
      </c>
      <c r="M251" s="204">
        <f>INDEX('Policy Characteristics'!G:G,MATCH(PolicyLevers!$C251,'Policy Characteristics'!$C:$C,0))</f>
        <v>1</v>
      </c>
      <c r="N251" s="251">
        <f>INDEX('Policy Characteristics'!H:H,MATCH(PolicyLevers!$C251,'Policy Characteristics'!$C:$C,0))</f>
        <v>1</v>
      </c>
      <c r="O251" s="185" t="str">
        <f>INDEX('Policy Characteristics'!I:I,MATCH(PolicyLevers!$C251,'Policy Characteristics'!$C:$C,0))</f>
        <v>on/off</v>
      </c>
      <c r="P251" s="185" t="str">
        <f>INDEX('Policy Characteristics'!J:J,MATCH(PolicyLevers!$C251,'Policy Characteristics'!$C:$C,0))</f>
        <v xml:space="preserve">**Description:** This policy uses an alternative retirement schedule for existing capacity of the selected type(s). // </v>
      </c>
      <c r="Q251" s="185">
        <f>INDEX('Policy Characteristics'!K:K,MATCH(PolicyLevers!$C251,'Policy Characteristics'!$C:$C,0))</f>
        <v>0</v>
      </c>
      <c r="R251" s="192">
        <f>INDEX('Policy Characteristics'!L:L,MATCH(PolicyLevers!$C251,'Policy Characteristics'!$C:$C,0))</f>
        <v>0</v>
      </c>
      <c r="S251" s="206">
        <f>INDEX('Policy Characteristics'!M:M,MATCH(PolicyLevers!$C251,'Policy Characteristics'!$C:$C,0))</f>
        <v>0</v>
      </c>
      <c r="T251" s="185">
        <f>INDEX('Policy Characteristics'!N:N,MATCH(PolicyLevers!$C251,'Policy Characteristics'!$C:$C,0))</f>
        <v>0</v>
      </c>
      <c r="U251" s="182">
        <f>INDEX('Policy Characteristics'!O:O,MATCH(PolicyLevers!$C251,'Policy Characteristics'!$C:$C,0))</f>
        <v>0</v>
      </c>
    </row>
    <row r="252" spans="1:21" x14ac:dyDescent="0.35">
      <c r="A252" s="351" t="str">
        <f>INDEX('Policy Characteristics'!A:A,MATCH(PolicyLevers!$C252,'Policy Characteristics'!$C:$C,0))</f>
        <v>Electricity Supply</v>
      </c>
      <c r="B252" s="355" t="str">
        <f>INDEX('Policy Characteristics'!B:B,MATCH(PolicyLevers!$C252,'Policy Characteristics'!$C:$C,0))</f>
        <v>Non BAU Capacity Retirement Schedule</v>
      </c>
      <c r="C252" s="190" t="str">
        <f t="shared" si="19"/>
        <v>Boolean Use Non BAU Capacity Retirement Schedule</v>
      </c>
      <c r="D252" s="192" t="s">
        <v>606</v>
      </c>
      <c r="E252" s="185"/>
      <c r="F252" s="192" t="s">
        <v>607</v>
      </c>
      <c r="G252" s="185"/>
      <c r="H252" s="43">
        <v>870</v>
      </c>
      <c r="I252" s="357" t="s">
        <v>332</v>
      </c>
      <c r="J252" s="190" t="str">
        <f>INDEX('Policy Characteristics'!D:D,MATCH(PolicyLevers!$C252,'Policy Characteristics'!$C:$C,0))</f>
        <v>Non BAU Capacity Retirement Schedule</v>
      </c>
      <c r="K252" s="224"/>
      <c r="L252" s="204">
        <f>INDEX('Policy Characteristics'!F:F,MATCH(PolicyLevers!$C252,'Policy Characteristics'!$C:$C,0))</f>
        <v>0</v>
      </c>
      <c r="M252" s="204">
        <f>INDEX('Policy Characteristics'!G:G,MATCH(PolicyLevers!$C252,'Policy Characteristics'!$C:$C,0))</f>
        <v>1</v>
      </c>
      <c r="N252" s="251">
        <f>INDEX('Policy Characteristics'!H:H,MATCH(PolicyLevers!$C252,'Policy Characteristics'!$C:$C,0))</f>
        <v>1</v>
      </c>
      <c r="O252" s="185" t="str">
        <f>INDEX('Policy Characteristics'!I:I,MATCH(PolicyLevers!$C252,'Policy Characteristics'!$C:$C,0))</f>
        <v>on/off</v>
      </c>
      <c r="P252" s="185" t="str">
        <f>INDEX('Policy Characteristics'!J:J,MATCH(PolicyLevers!$C252,'Policy Characteristics'!$C:$C,0))</f>
        <v xml:space="preserve">**Description:** This policy uses an alternative retirement schedule for existing capacity of the selected type(s). // </v>
      </c>
      <c r="Q252" s="185">
        <f>INDEX('Policy Characteristics'!K:K,MATCH(PolicyLevers!$C252,'Policy Characteristics'!$C:$C,0))</f>
        <v>0</v>
      </c>
      <c r="R252" s="192">
        <f>INDEX('Policy Characteristics'!L:L,MATCH(PolicyLevers!$C252,'Policy Characteristics'!$C:$C,0))</f>
        <v>0</v>
      </c>
      <c r="S252" s="206">
        <f>INDEX('Policy Characteristics'!M:M,MATCH(PolicyLevers!$C252,'Policy Characteristics'!$C:$C,0))</f>
        <v>0</v>
      </c>
      <c r="T252" s="185">
        <f>INDEX('Policy Characteristics'!N:N,MATCH(PolicyLevers!$C252,'Policy Characteristics'!$C:$C,0))</f>
        <v>0</v>
      </c>
      <c r="U252" s="182">
        <f>INDEX('Policy Characteristics'!O:O,MATCH(PolicyLevers!$C252,'Policy Characteristics'!$C:$C,0))</f>
        <v>0</v>
      </c>
    </row>
    <row r="253" spans="1:21" x14ac:dyDescent="0.35">
      <c r="A253" s="351" t="str">
        <f>INDEX('Policy Characteristics'!A:A,MATCH(PolicyLevers!$C253,'Policy Characteristics'!$C:$C,0))</f>
        <v>Electricity Supply</v>
      </c>
      <c r="B253" s="355" t="str">
        <f>INDEX('Policy Characteristics'!B:B,MATCH(PolicyLevers!$C253,'Policy Characteristics'!$C:$C,0))</f>
        <v>Non BAU Capacity Retirement Schedule</v>
      </c>
      <c r="C253" s="190" t="str">
        <f t="shared" si="19"/>
        <v>Boolean Use Non BAU Capacity Retirement Schedule</v>
      </c>
      <c r="D253" s="192" t="s">
        <v>608</v>
      </c>
      <c r="E253" s="185"/>
      <c r="F253" s="393" t="s">
        <v>2370</v>
      </c>
      <c r="G253" s="185"/>
      <c r="H253" s="43">
        <v>871</v>
      </c>
      <c r="I253" s="357" t="s">
        <v>332</v>
      </c>
      <c r="J253" s="190" t="str">
        <f>INDEX('Policy Characteristics'!D:D,MATCH(PolicyLevers!$C253,'Policy Characteristics'!$C:$C,0))</f>
        <v>Non BAU Capacity Retirement Schedule</v>
      </c>
      <c r="K253" s="224"/>
      <c r="L253" s="204">
        <f>INDEX('Policy Characteristics'!F:F,MATCH(PolicyLevers!$C253,'Policy Characteristics'!$C:$C,0))</f>
        <v>0</v>
      </c>
      <c r="M253" s="204">
        <f>INDEX('Policy Characteristics'!G:G,MATCH(PolicyLevers!$C253,'Policy Characteristics'!$C:$C,0))</f>
        <v>1</v>
      </c>
      <c r="N253" s="251">
        <f>INDEX('Policy Characteristics'!H:H,MATCH(PolicyLevers!$C253,'Policy Characteristics'!$C:$C,0))</f>
        <v>1</v>
      </c>
      <c r="O253" s="185" t="str">
        <f>INDEX('Policy Characteristics'!I:I,MATCH(PolicyLevers!$C253,'Policy Characteristics'!$C:$C,0))</f>
        <v>on/off</v>
      </c>
      <c r="P253" s="185" t="str">
        <f>INDEX('Policy Characteristics'!J:J,MATCH(PolicyLevers!$C253,'Policy Characteristics'!$C:$C,0))</f>
        <v xml:space="preserve">**Description:** This policy uses an alternative retirement schedule for existing capacity of the selected type(s). // </v>
      </c>
      <c r="Q253" s="185">
        <f>INDEX('Policy Characteristics'!K:K,MATCH(PolicyLevers!$C253,'Policy Characteristics'!$C:$C,0))</f>
        <v>0</v>
      </c>
      <c r="R253" s="192">
        <f>INDEX('Policy Characteristics'!L:L,MATCH(PolicyLevers!$C253,'Policy Characteristics'!$C:$C,0))</f>
        <v>0</v>
      </c>
      <c r="S253" s="206">
        <f>INDEX('Policy Characteristics'!M:M,MATCH(PolicyLevers!$C253,'Policy Characteristics'!$C:$C,0))</f>
        <v>0</v>
      </c>
      <c r="T253" s="185">
        <f>INDEX('Policy Characteristics'!N:N,MATCH(PolicyLevers!$C253,'Policy Characteristics'!$C:$C,0))</f>
        <v>0</v>
      </c>
      <c r="U253" s="182">
        <f>INDEX('Policy Characteristics'!O:O,MATCH(PolicyLevers!$C253,'Policy Characteristics'!$C:$C,0))</f>
        <v>0</v>
      </c>
    </row>
    <row r="254" spans="1:21" x14ac:dyDescent="0.35">
      <c r="A254" s="351" t="str">
        <f>INDEX('Policy Characteristics'!A:A,MATCH(PolicyLevers!$C254,'Policy Characteristics'!$C:$C,0))</f>
        <v>Electricity Supply</v>
      </c>
      <c r="B254" s="355" t="str">
        <f>INDEX('Policy Characteristics'!B:B,MATCH(PolicyLevers!$C254,'Policy Characteristics'!$C:$C,0))</f>
        <v>Non BAU Capacity Retirement Schedule</v>
      </c>
      <c r="C254" s="190" t="str">
        <f t="shared" si="19"/>
        <v>Boolean Use Non BAU Capacity Retirement Schedule</v>
      </c>
      <c r="D254" s="192" t="s">
        <v>611</v>
      </c>
      <c r="E254" s="185"/>
      <c r="F254" s="192" t="s">
        <v>612</v>
      </c>
      <c r="G254" s="185"/>
      <c r="H254" s="43">
        <v>872</v>
      </c>
      <c r="I254" s="357" t="s">
        <v>332</v>
      </c>
      <c r="J254" s="190" t="str">
        <f>INDEX('Policy Characteristics'!D:D,MATCH(PolicyLevers!$C254,'Policy Characteristics'!$C:$C,0))</f>
        <v>Non BAU Capacity Retirement Schedule</v>
      </c>
      <c r="K254" s="224"/>
      <c r="L254" s="204">
        <f>INDEX('Policy Characteristics'!F:F,MATCH(PolicyLevers!$C254,'Policy Characteristics'!$C:$C,0))</f>
        <v>0</v>
      </c>
      <c r="M254" s="204">
        <f>INDEX('Policy Characteristics'!G:G,MATCH(PolicyLevers!$C254,'Policy Characteristics'!$C:$C,0))</f>
        <v>1</v>
      </c>
      <c r="N254" s="251">
        <f>INDEX('Policy Characteristics'!H:H,MATCH(PolicyLevers!$C254,'Policy Characteristics'!$C:$C,0))</f>
        <v>1</v>
      </c>
      <c r="O254" s="185" t="str">
        <f>INDEX('Policy Characteristics'!I:I,MATCH(PolicyLevers!$C254,'Policy Characteristics'!$C:$C,0))</f>
        <v>on/off</v>
      </c>
      <c r="P254" s="185" t="str">
        <f>INDEX('Policy Characteristics'!J:J,MATCH(PolicyLevers!$C254,'Policy Characteristics'!$C:$C,0))</f>
        <v xml:space="preserve">**Description:** This policy uses an alternative retirement schedule for existing capacity of the selected type(s). // </v>
      </c>
      <c r="Q254" s="185">
        <f>INDEX('Policy Characteristics'!K:K,MATCH(PolicyLevers!$C254,'Policy Characteristics'!$C:$C,0))</f>
        <v>0</v>
      </c>
      <c r="R254" s="192">
        <f>INDEX('Policy Characteristics'!L:L,MATCH(PolicyLevers!$C254,'Policy Characteristics'!$C:$C,0))</f>
        <v>0</v>
      </c>
      <c r="S254" s="206">
        <f>INDEX('Policy Characteristics'!M:M,MATCH(PolicyLevers!$C254,'Policy Characteristics'!$C:$C,0))</f>
        <v>0</v>
      </c>
      <c r="T254" s="185">
        <f>INDEX('Policy Characteristics'!N:N,MATCH(PolicyLevers!$C254,'Policy Characteristics'!$C:$C,0))</f>
        <v>0</v>
      </c>
      <c r="U254" s="182">
        <f>INDEX('Policy Characteristics'!O:O,MATCH(PolicyLevers!$C254,'Policy Characteristics'!$C:$C,0))</f>
        <v>0</v>
      </c>
    </row>
    <row r="255" spans="1:21" x14ac:dyDescent="0.35">
      <c r="A255" s="351" t="str">
        <f>INDEX('Policy Characteristics'!A:A,MATCH(PolicyLevers!$C255,'Policy Characteristics'!$C:$C,0))</f>
        <v>Electricity Supply</v>
      </c>
      <c r="B255" s="355" t="str">
        <f>INDEX('Policy Characteristics'!B:B,MATCH(PolicyLevers!$C255,'Policy Characteristics'!$C:$C,0))</f>
        <v>Non BAU Capacity Retirement Schedule</v>
      </c>
      <c r="C255" s="190" t="str">
        <f t="shared" si="19"/>
        <v>Boolean Use Non BAU Capacity Retirement Schedule</v>
      </c>
      <c r="D255" s="192" t="s">
        <v>613</v>
      </c>
      <c r="E255" s="185"/>
      <c r="F255" s="192" t="s">
        <v>614</v>
      </c>
      <c r="G255" s="185"/>
      <c r="H255" s="43">
        <v>873</v>
      </c>
      <c r="I255" s="357" t="s">
        <v>332</v>
      </c>
      <c r="J255" s="190" t="str">
        <f>INDEX('Policy Characteristics'!D:D,MATCH(PolicyLevers!$C255,'Policy Characteristics'!$C:$C,0))</f>
        <v>Non BAU Capacity Retirement Schedule</v>
      </c>
      <c r="K255" s="224"/>
      <c r="L255" s="204">
        <f>INDEX('Policy Characteristics'!F:F,MATCH(PolicyLevers!$C255,'Policy Characteristics'!$C:$C,0))</f>
        <v>0</v>
      </c>
      <c r="M255" s="204">
        <f>INDEX('Policy Characteristics'!G:G,MATCH(PolicyLevers!$C255,'Policy Characteristics'!$C:$C,0))</f>
        <v>1</v>
      </c>
      <c r="N255" s="251">
        <f>INDEX('Policy Characteristics'!H:H,MATCH(PolicyLevers!$C255,'Policy Characteristics'!$C:$C,0))</f>
        <v>1</v>
      </c>
      <c r="O255" s="185" t="str">
        <f>INDEX('Policy Characteristics'!I:I,MATCH(PolicyLevers!$C255,'Policy Characteristics'!$C:$C,0))</f>
        <v>on/off</v>
      </c>
      <c r="P255" s="185" t="str">
        <f>INDEX('Policy Characteristics'!J:J,MATCH(PolicyLevers!$C255,'Policy Characteristics'!$C:$C,0))</f>
        <v xml:space="preserve">**Description:** This policy uses an alternative retirement schedule for existing capacity of the selected type(s). // </v>
      </c>
      <c r="Q255" s="185">
        <f>INDEX('Policy Characteristics'!K:K,MATCH(PolicyLevers!$C255,'Policy Characteristics'!$C:$C,0))</f>
        <v>0</v>
      </c>
      <c r="R255" s="192">
        <f>INDEX('Policy Characteristics'!L:L,MATCH(PolicyLevers!$C255,'Policy Characteristics'!$C:$C,0))</f>
        <v>0</v>
      </c>
      <c r="S255" s="206">
        <f>INDEX('Policy Characteristics'!M:M,MATCH(PolicyLevers!$C255,'Policy Characteristics'!$C:$C,0))</f>
        <v>0</v>
      </c>
      <c r="T255" s="185">
        <f>INDEX('Policy Characteristics'!N:N,MATCH(PolicyLevers!$C255,'Policy Characteristics'!$C:$C,0))</f>
        <v>0</v>
      </c>
      <c r="U255" s="182">
        <f>INDEX('Policy Characteristics'!O:O,MATCH(PolicyLevers!$C255,'Policy Characteristics'!$C:$C,0))</f>
        <v>0</v>
      </c>
    </row>
    <row r="256" spans="1:21" x14ac:dyDescent="0.35">
      <c r="A256" s="351" t="str">
        <f>INDEX('Policy Characteristics'!A:A,MATCH(PolicyLevers!$C256,'Policy Characteristics'!$C:$C,0))</f>
        <v>Electricity Supply</v>
      </c>
      <c r="B256" s="355" t="str">
        <f>INDEX('Policy Characteristics'!B:B,MATCH(PolicyLevers!$C256,'Policy Characteristics'!$C:$C,0))</f>
        <v>Non BAU Capacity Retirement Schedule</v>
      </c>
      <c r="C256" s="190" t="str">
        <f t="shared" si="19"/>
        <v>Boolean Use Non BAU Capacity Retirement Schedule</v>
      </c>
      <c r="D256" s="192" t="s">
        <v>615</v>
      </c>
      <c r="E256" s="185"/>
      <c r="F256" s="192" t="s">
        <v>616</v>
      </c>
      <c r="G256" s="185"/>
      <c r="H256" s="43">
        <v>874</v>
      </c>
      <c r="I256" s="357" t="s">
        <v>332</v>
      </c>
      <c r="J256" s="190" t="str">
        <f>INDEX('Policy Characteristics'!D:D,MATCH(PolicyLevers!$C256,'Policy Characteristics'!$C:$C,0))</f>
        <v>Non BAU Capacity Retirement Schedule</v>
      </c>
      <c r="K256" s="224"/>
      <c r="L256" s="204">
        <f>INDEX('Policy Characteristics'!F:F,MATCH(PolicyLevers!$C256,'Policy Characteristics'!$C:$C,0))</f>
        <v>0</v>
      </c>
      <c r="M256" s="204">
        <f>INDEX('Policy Characteristics'!G:G,MATCH(PolicyLevers!$C256,'Policy Characteristics'!$C:$C,0))</f>
        <v>1</v>
      </c>
      <c r="N256" s="251">
        <f>INDEX('Policy Characteristics'!H:H,MATCH(PolicyLevers!$C256,'Policy Characteristics'!$C:$C,0))</f>
        <v>1</v>
      </c>
      <c r="O256" s="185" t="str">
        <f>INDEX('Policy Characteristics'!I:I,MATCH(PolicyLevers!$C256,'Policy Characteristics'!$C:$C,0))</f>
        <v>on/off</v>
      </c>
      <c r="P256" s="185" t="str">
        <f>INDEX('Policy Characteristics'!J:J,MATCH(PolicyLevers!$C256,'Policy Characteristics'!$C:$C,0))</f>
        <v xml:space="preserve">**Description:** This policy uses an alternative retirement schedule for existing capacity of the selected type(s). // </v>
      </c>
      <c r="Q256" s="185">
        <f>INDEX('Policy Characteristics'!K:K,MATCH(PolicyLevers!$C256,'Policy Characteristics'!$C:$C,0))</f>
        <v>0</v>
      </c>
      <c r="R256" s="192">
        <f>INDEX('Policy Characteristics'!L:L,MATCH(PolicyLevers!$C256,'Policy Characteristics'!$C:$C,0))</f>
        <v>0</v>
      </c>
      <c r="S256" s="206">
        <f>INDEX('Policy Characteristics'!M:M,MATCH(PolicyLevers!$C256,'Policy Characteristics'!$C:$C,0))</f>
        <v>0</v>
      </c>
      <c r="T256" s="185">
        <f>INDEX('Policy Characteristics'!N:N,MATCH(PolicyLevers!$C256,'Policy Characteristics'!$C:$C,0))</f>
        <v>0</v>
      </c>
      <c r="U256" s="182">
        <f>INDEX('Policy Characteristics'!O:O,MATCH(PolicyLevers!$C256,'Policy Characteristics'!$C:$C,0))</f>
        <v>0</v>
      </c>
    </row>
    <row r="257" spans="1:21" x14ac:dyDescent="0.35">
      <c r="A257" s="351" t="str">
        <f>INDEX('Policy Characteristics'!A:A,MATCH(PolicyLevers!$C257,'Policy Characteristics'!$C:$C,0))</f>
        <v>Electricity Supply</v>
      </c>
      <c r="B257" s="355" t="str">
        <f>INDEX('Policy Characteristics'!B:B,MATCH(PolicyLevers!$C257,'Policy Characteristics'!$C:$C,0))</f>
        <v>Non BAU Capacity Retirement Schedule</v>
      </c>
      <c r="C257" s="190" t="str">
        <f t="shared" si="19"/>
        <v>Boolean Use Non BAU Capacity Retirement Schedule</v>
      </c>
      <c r="D257" s="192" t="s">
        <v>617</v>
      </c>
      <c r="E257" s="185"/>
      <c r="F257" s="192" t="s">
        <v>618</v>
      </c>
      <c r="G257" s="185"/>
      <c r="H257" s="43">
        <v>875</v>
      </c>
      <c r="I257" s="357" t="s">
        <v>332</v>
      </c>
      <c r="J257" s="190" t="str">
        <f>INDEX('Policy Characteristics'!D:D,MATCH(PolicyLevers!$C257,'Policy Characteristics'!$C:$C,0))</f>
        <v>Non BAU Capacity Retirement Schedule</v>
      </c>
      <c r="K257" s="224"/>
      <c r="L257" s="204">
        <f>INDEX('Policy Characteristics'!F:F,MATCH(PolicyLevers!$C257,'Policy Characteristics'!$C:$C,0))</f>
        <v>0</v>
      </c>
      <c r="M257" s="204">
        <f>INDEX('Policy Characteristics'!G:G,MATCH(PolicyLevers!$C257,'Policy Characteristics'!$C:$C,0))</f>
        <v>1</v>
      </c>
      <c r="N257" s="251">
        <f>INDEX('Policy Characteristics'!H:H,MATCH(PolicyLevers!$C257,'Policy Characteristics'!$C:$C,0))</f>
        <v>1</v>
      </c>
      <c r="O257" s="185" t="str">
        <f>INDEX('Policy Characteristics'!I:I,MATCH(PolicyLevers!$C257,'Policy Characteristics'!$C:$C,0))</f>
        <v>on/off</v>
      </c>
      <c r="P257" s="185" t="str">
        <f>INDEX('Policy Characteristics'!J:J,MATCH(PolicyLevers!$C257,'Policy Characteristics'!$C:$C,0))</f>
        <v xml:space="preserve">**Description:** This policy uses an alternative retirement schedule for existing capacity of the selected type(s). // </v>
      </c>
      <c r="Q257" s="185">
        <f>INDEX('Policy Characteristics'!K:K,MATCH(PolicyLevers!$C257,'Policy Characteristics'!$C:$C,0))</f>
        <v>0</v>
      </c>
      <c r="R257" s="192">
        <f>INDEX('Policy Characteristics'!L:L,MATCH(PolicyLevers!$C257,'Policy Characteristics'!$C:$C,0))</f>
        <v>0</v>
      </c>
      <c r="S257" s="206">
        <f>INDEX('Policy Characteristics'!M:M,MATCH(PolicyLevers!$C257,'Policy Characteristics'!$C:$C,0))</f>
        <v>0</v>
      </c>
      <c r="T257" s="185">
        <f>INDEX('Policy Characteristics'!N:N,MATCH(PolicyLevers!$C257,'Policy Characteristics'!$C:$C,0))</f>
        <v>0</v>
      </c>
      <c r="U257" s="182">
        <f>INDEX('Policy Characteristics'!O:O,MATCH(PolicyLevers!$C257,'Policy Characteristics'!$C:$C,0))</f>
        <v>0</v>
      </c>
    </row>
    <row r="258" spans="1:21" s="190" customFormat="1" x14ac:dyDescent="0.35">
      <c r="A258" s="351" t="str">
        <f>INDEX('Policy Characteristics'!A:A,MATCH(PolicyLevers!$C258,'Policy Characteristics'!$C:$C,0))</f>
        <v>Electricity Supply</v>
      </c>
      <c r="B258" s="356" t="str">
        <f>INDEX('Policy Characteristics'!B:B,MATCH(PolicyLevers!$C258,'Policy Characteristics'!$C:$C,0))</f>
        <v>Non BAU Mandated Capacity Construction</v>
      </c>
      <c r="C258" s="182" t="s">
        <v>685</v>
      </c>
      <c r="D258" s="185" t="s">
        <v>578</v>
      </c>
      <c r="E258" s="185"/>
      <c r="F258" s="185" t="s">
        <v>579</v>
      </c>
      <c r="G258" s="185"/>
      <c r="H258" s="43">
        <v>633</v>
      </c>
      <c r="I258" s="357" t="s">
        <v>332</v>
      </c>
      <c r="J258" s="182" t="str">
        <f>INDEX('Policy Characteristics'!D:D,MATCH(PolicyLevers!$C258,'Policy Characteristics'!$C:$C,0))</f>
        <v>Non BAU Mandated Capacity Construction</v>
      </c>
      <c r="K258" s="224"/>
      <c r="L258" s="182">
        <f>INDEX('Policy Characteristics'!F:F,MATCH(PolicyLevers!$C258,'Policy Characteristics'!$C:$C,0))</f>
        <v>0</v>
      </c>
      <c r="M258" s="182">
        <f>INDEX('Policy Characteristics'!G:G,MATCH(PolicyLevers!$C258,'Policy Characteristics'!$C:$C,0))</f>
        <v>1</v>
      </c>
      <c r="N258" s="182">
        <f>INDEX('Policy Characteristics'!H:H,MATCH(PolicyLevers!$C258,'Policy Characteristics'!$C:$C,0))</f>
        <v>1</v>
      </c>
      <c r="O258" s="185" t="str">
        <f>INDEX('Policy Characteristics'!I:I,MATCH(PolicyLevers!$C258,'Policy Characteristics'!$C:$C,0))</f>
        <v>on/off</v>
      </c>
      <c r="P258" s="187"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0">
        <f>INDEX('Policy Characteristics'!K:K,MATCH(PolicyLevers!$C258,'Policy Characteristics'!$C:$C,0))</f>
        <v>0</v>
      </c>
      <c r="R258" s="192">
        <f>INDEX('Policy Characteristics'!L:L,MATCH(PolicyLevers!$C258,'Policy Characteristics'!$C:$C,0))</f>
        <v>0</v>
      </c>
      <c r="S258" s="220">
        <f>INDEX('Policy Characteristics'!M:M,MATCH(PolicyLevers!$C258,'Policy Characteristics'!$C:$C,0))</f>
        <v>0</v>
      </c>
      <c r="T258" s="200">
        <f>INDEX('Policy Characteristics'!N:N,MATCH(PolicyLevers!$C258,'Policy Characteristics'!$C:$C,0))</f>
        <v>0</v>
      </c>
      <c r="U258" s="190">
        <f>INDEX('Policy Characteristics'!O:O,MATCH(PolicyLevers!$C258,'Policy Characteristics'!$C:$C,0))</f>
        <v>0</v>
      </c>
    </row>
    <row r="259" spans="1:21" s="190" customFormat="1" x14ac:dyDescent="0.35">
      <c r="A259" s="351" t="str">
        <f>INDEX('Policy Characteristics'!A:A,MATCH(PolicyLevers!$C259,'Policy Characteristics'!$C:$C,0))</f>
        <v>Electricity Supply</v>
      </c>
      <c r="B259" s="355" t="str">
        <f>INDEX('Policy Characteristics'!B:B,MATCH(PolicyLevers!$C259,'Policy Characteristics'!$C:$C,0))</f>
        <v>Non BAU Mandated Capacity Construction</v>
      </c>
      <c r="C259" s="190" t="str">
        <f t="shared" ref="C259:C273" si="20">C$258</f>
        <v>Boolean Use Non BAU Mandated Capacity Construction Schedule</v>
      </c>
      <c r="D259" s="192" t="s">
        <v>585</v>
      </c>
      <c r="E259" s="185"/>
      <c r="F259" s="192" t="s">
        <v>586</v>
      </c>
      <c r="G259" s="185"/>
      <c r="H259" s="43">
        <v>634</v>
      </c>
      <c r="I259" s="357" t="s">
        <v>332</v>
      </c>
      <c r="J259" s="190" t="str">
        <f>INDEX('Policy Characteristics'!D:D,MATCH(PolicyLevers!$C259,'Policy Characteristics'!$C:$C,0))</f>
        <v>Non BAU Mandated Capacity Construction</v>
      </c>
      <c r="K259" s="224"/>
      <c r="L259" s="182">
        <f>INDEX('Policy Characteristics'!F:F,MATCH(PolicyLevers!$C259,'Policy Characteristics'!$C:$C,0))</f>
        <v>0</v>
      </c>
      <c r="M259" s="182">
        <f>INDEX('Policy Characteristics'!G:G,MATCH(PolicyLevers!$C259,'Policy Characteristics'!$C:$C,0))</f>
        <v>1</v>
      </c>
      <c r="N259" s="182">
        <f>INDEX('Policy Characteristics'!H:H,MATCH(PolicyLevers!$C259,'Policy Characteristics'!$C:$C,0))</f>
        <v>1</v>
      </c>
      <c r="O259" s="200" t="str">
        <f>INDEX('Policy Characteristics'!I:I,MATCH(PolicyLevers!$C259,'Policy Characteristics'!$C:$C,0))</f>
        <v>on/off</v>
      </c>
      <c r="P259" s="187"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0">
        <f>INDEX('Policy Characteristics'!K:K,MATCH(PolicyLevers!$C259,'Policy Characteristics'!$C:$C,0))</f>
        <v>0</v>
      </c>
      <c r="R259" s="192">
        <f>INDEX('Policy Characteristics'!L:L,MATCH(PolicyLevers!$C259,'Policy Characteristics'!$C:$C,0))</f>
        <v>0</v>
      </c>
      <c r="S259" s="220">
        <f>INDEX('Policy Characteristics'!M:M,MATCH(PolicyLevers!$C259,'Policy Characteristics'!$C:$C,0))</f>
        <v>0</v>
      </c>
      <c r="T259" s="200">
        <f>INDEX('Policy Characteristics'!N:N,MATCH(PolicyLevers!$C259,'Policy Characteristics'!$C:$C,0))</f>
        <v>0</v>
      </c>
      <c r="U259" s="190">
        <f>INDEX('Policy Characteristics'!O:O,MATCH(PolicyLevers!$C259,'Policy Characteristics'!$C:$C,0))</f>
        <v>0</v>
      </c>
    </row>
    <row r="260" spans="1:21" s="190" customFormat="1" x14ac:dyDescent="0.35">
      <c r="A260" s="351" t="str">
        <f>INDEX('Policy Characteristics'!A:A,MATCH(PolicyLevers!$C260,'Policy Characteristics'!$C:$C,0))</f>
        <v>Electricity Supply</v>
      </c>
      <c r="B260" s="355" t="str">
        <f>INDEX('Policy Characteristics'!B:B,MATCH(PolicyLevers!$C260,'Policy Characteristics'!$C:$C,0))</f>
        <v>Non BAU Mandated Capacity Construction</v>
      </c>
      <c r="C260" s="190" t="str">
        <f t="shared" si="20"/>
        <v>Boolean Use Non BAU Mandated Capacity Construction Schedule</v>
      </c>
      <c r="D260" s="192" t="s">
        <v>588</v>
      </c>
      <c r="E260" s="185"/>
      <c r="F260" s="192" t="s">
        <v>589</v>
      </c>
      <c r="G260" s="185"/>
      <c r="H260" s="43">
        <v>635</v>
      </c>
      <c r="I260" s="357" t="s">
        <v>332</v>
      </c>
      <c r="J260" s="190" t="str">
        <f>INDEX('Policy Characteristics'!D:D,MATCH(PolicyLevers!$C260,'Policy Characteristics'!$C:$C,0))</f>
        <v>Non BAU Mandated Capacity Construction</v>
      </c>
      <c r="K260" s="224"/>
      <c r="L260" s="182">
        <f>INDEX('Policy Characteristics'!F:F,MATCH(PolicyLevers!$C260,'Policy Characteristics'!$C:$C,0))</f>
        <v>0</v>
      </c>
      <c r="M260" s="182">
        <f>INDEX('Policy Characteristics'!G:G,MATCH(PolicyLevers!$C260,'Policy Characteristics'!$C:$C,0))</f>
        <v>1</v>
      </c>
      <c r="N260" s="182">
        <f>INDEX('Policy Characteristics'!H:H,MATCH(PolicyLevers!$C260,'Policy Characteristics'!$C:$C,0))</f>
        <v>1</v>
      </c>
      <c r="O260" s="185" t="str">
        <f>INDEX('Policy Characteristics'!I:I,MATCH(PolicyLevers!$C260,'Policy Characteristics'!$C:$C,0))</f>
        <v>on/off</v>
      </c>
      <c r="P260" s="187"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0">
        <f>INDEX('Policy Characteristics'!K:K,MATCH(PolicyLevers!$C260,'Policy Characteristics'!$C:$C,0))</f>
        <v>0</v>
      </c>
      <c r="R260" s="192">
        <f>INDEX('Policy Characteristics'!L:L,MATCH(PolicyLevers!$C260,'Policy Characteristics'!$C:$C,0))</f>
        <v>0</v>
      </c>
      <c r="S260" s="220">
        <f>INDEX('Policy Characteristics'!M:M,MATCH(PolicyLevers!$C260,'Policy Characteristics'!$C:$C,0))</f>
        <v>0</v>
      </c>
      <c r="T260" s="200">
        <f>INDEX('Policy Characteristics'!N:N,MATCH(PolicyLevers!$C260,'Policy Characteristics'!$C:$C,0))</f>
        <v>0</v>
      </c>
      <c r="U260" s="190">
        <f>INDEX('Policy Characteristics'!O:O,MATCH(PolicyLevers!$C260,'Policy Characteristics'!$C:$C,0))</f>
        <v>0</v>
      </c>
    </row>
    <row r="261" spans="1:21" s="190" customFormat="1" x14ac:dyDescent="0.35">
      <c r="A261" s="351" t="str">
        <f>INDEX('Policy Characteristics'!A:A,MATCH(PolicyLevers!$C261,'Policy Characteristics'!$C:$C,0))</f>
        <v>Electricity Supply</v>
      </c>
      <c r="B261" s="355" t="str">
        <f>INDEX('Policy Characteristics'!B:B,MATCH(PolicyLevers!$C261,'Policy Characteristics'!$C:$C,0))</f>
        <v>Non BAU Mandated Capacity Construction</v>
      </c>
      <c r="C261" s="190" t="str">
        <f t="shared" si="20"/>
        <v>Boolean Use Non BAU Mandated Capacity Construction Schedule</v>
      </c>
      <c r="D261" s="192" t="s">
        <v>591</v>
      </c>
      <c r="E261" s="185"/>
      <c r="F261" s="192" t="s">
        <v>592</v>
      </c>
      <c r="G261" s="185"/>
      <c r="H261" s="43">
        <v>636</v>
      </c>
      <c r="I261" s="357" t="s">
        <v>332</v>
      </c>
      <c r="J261" s="190" t="str">
        <f>INDEX('Policy Characteristics'!D:D,MATCH(PolicyLevers!$C261,'Policy Characteristics'!$C:$C,0))</f>
        <v>Non BAU Mandated Capacity Construction</v>
      </c>
      <c r="K261" s="224"/>
      <c r="L261" s="182">
        <f>INDEX('Policy Characteristics'!F:F,MATCH(PolicyLevers!$C261,'Policy Characteristics'!$C:$C,0))</f>
        <v>0</v>
      </c>
      <c r="M261" s="182">
        <f>INDEX('Policy Characteristics'!G:G,MATCH(PolicyLevers!$C261,'Policy Characteristics'!$C:$C,0))</f>
        <v>1</v>
      </c>
      <c r="N261" s="182">
        <f>INDEX('Policy Characteristics'!H:H,MATCH(PolicyLevers!$C261,'Policy Characteristics'!$C:$C,0))</f>
        <v>1</v>
      </c>
      <c r="O261" s="185" t="str">
        <f>INDEX('Policy Characteristics'!I:I,MATCH(PolicyLevers!$C261,'Policy Characteristics'!$C:$C,0))</f>
        <v>on/off</v>
      </c>
      <c r="P261" s="187"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0">
        <f>INDEX('Policy Characteristics'!K:K,MATCH(PolicyLevers!$C261,'Policy Characteristics'!$C:$C,0))</f>
        <v>0</v>
      </c>
      <c r="R261" s="192">
        <f>INDEX('Policy Characteristics'!L:L,MATCH(PolicyLevers!$C261,'Policy Characteristics'!$C:$C,0))</f>
        <v>0</v>
      </c>
      <c r="S261" s="220">
        <f>INDEX('Policy Characteristics'!M:M,MATCH(PolicyLevers!$C261,'Policy Characteristics'!$C:$C,0))</f>
        <v>0</v>
      </c>
      <c r="T261" s="200">
        <f>INDEX('Policy Characteristics'!N:N,MATCH(PolicyLevers!$C261,'Policy Characteristics'!$C:$C,0))</f>
        <v>0</v>
      </c>
      <c r="U261" s="190">
        <f>INDEX('Policy Characteristics'!O:O,MATCH(PolicyLevers!$C261,'Policy Characteristics'!$C:$C,0))</f>
        <v>0</v>
      </c>
    </row>
    <row r="262" spans="1:21" s="190" customFormat="1" x14ac:dyDescent="0.35">
      <c r="A262" s="351" t="str">
        <f>INDEX('Policy Characteristics'!A:A,MATCH(PolicyLevers!$C262,'Policy Characteristics'!$C:$C,0))</f>
        <v>Electricity Supply</v>
      </c>
      <c r="B262" s="355" t="str">
        <f>INDEX('Policy Characteristics'!B:B,MATCH(PolicyLevers!$C262,'Policy Characteristics'!$C:$C,0))</f>
        <v>Non BAU Mandated Capacity Construction</v>
      </c>
      <c r="C262" s="190" t="str">
        <f t="shared" si="20"/>
        <v>Boolean Use Non BAU Mandated Capacity Construction Schedule</v>
      </c>
      <c r="D262" s="192" t="s">
        <v>594</v>
      </c>
      <c r="E262" s="185"/>
      <c r="F262" s="192" t="s">
        <v>595</v>
      </c>
      <c r="G262" s="185"/>
      <c r="H262" s="43">
        <v>637</v>
      </c>
      <c r="I262" s="357" t="s">
        <v>332</v>
      </c>
      <c r="J262" s="190" t="str">
        <f>INDEX('Policy Characteristics'!D:D,MATCH(PolicyLevers!$C262,'Policy Characteristics'!$C:$C,0))</f>
        <v>Non BAU Mandated Capacity Construction</v>
      </c>
      <c r="K262" s="224"/>
      <c r="L262" s="182">
        <f>INDEX('Policy Characteristics'!F:F,MATCH(PolicyLevers!$C262,'Policy Characteristics'!$C:$C,0))</f>
        <v>0</v>
      </c>
      <c r="M262" s="182">
        <f>INDEX('Policy Characteristics'!G:G,MATCH(PolicyLevers!$C262,'Policy Characteristics'!$C:$C,0))</f>
        <v>1</v>
      </c>
      <c r="N262" s="182">
        <f>INDEX('Policy Characteristics'!H:H,MATCH(PolicyLevers!$C262,'Policy Characteristics'!$C:$C,0))</f>
        <v>1</v>
      </c>
      <c r="O262" s="185" t="str">
        <f>INDEX('Policy Characteristics'!I:I,MATCH(PolicyLevers!$C262,'Policy Characteristics'!$C:$C,0))</f>
        <v>on/off</v>
      </c>
      <c r="P262" s="187"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0">
        <f>INDEX('Policy Characteristics'!K:K,MATCH(PolicyLevers!$C262,'Policy Characteristics'!$C:$C,0))</f>
        <v>0</v>
      </c>
      <c r="R262" s="192">
        <f>INDEX('Policy Characteristics'!L:L,MATCH(PolicyLevers!$C262,'Policy Characteristics'!$C:$C,0))</f>
        <v>0</v>
      </c>
      <c r="S262" s="220">
        <f>INDEX('Policy Characteristics'!M:M,MATCH(PolicyLevers!$C262,'Policy Characteristics'!$C:$C,0))</f>
        <v>0</v>
      </c>
      <c r="T262" s="200">
        <f>INDEX('Policy Characteristics'!N:N,MATCH(PolicyLevers!$C262,'Policy Characteristics'!$C:$C,0))</f>
        <v>0</v>
      </c>
      <c r="U262" s="190">
        <f>INDEX('Policy Characteristics'!O:O,MATCH(PolicyLevers!$C262,'Policy Characteristics'!$C:$C,0))</f>
        <v>0</v>
      </c>
    </row>
    <row r="263" spans="1:21" s="190" customFormat="1" x14ac:dyDescent="0.35">
      <c r="A263" s="351" t="str">
        <f>INDEX('Policy Characteristics'!A:A,MATCH(PolicyLevers!$C263,'Policy Characteristics'!$C:$C,0))</f>
        <v>Electricity Supply</v>
      </c>
      <c r="B263" s="355" t="str">
        <f>INDEX('Policy Characteristics'!B:B,MATCH(PolicyLevers!$C263,'Policy Characteristics'!$C:$C,0))</f>
        <v>Non BAU Mandated Capacity Construction</v>
      </c>
      <c r="C263" s="190" t="str">
        <f t="shared" si="20"/>
        <v>Boolean Use Non BAU Mandated Capacity Construction Schedule</v>
      </c>
      <c r="D263" s="192" t="s">
        <v>596</v>
      </c>
      <c r="E263" s="185"/>
      <c r="F263" s="192" t="s">
        <v>597</v>
      </c>
      <c r="G263" s="185"/>
      <c r="H263" s="43">
        <v>638</v>
      </c>
      <c r="I263" s="357" t="s">
        <v>332</v>
      </c>
      <c r="J263" s="190" t="str">
        <f>INDEX('Policy Characteristics'!D:D,MATCH(PolicyLevers!$C263,'Policy Characteristics'!$C:$C,0))</f>
        <v>Non BAU Mandated Capacity Construction</v>
      </c>
      <c r="K263" s="224"/>
      <c r="L263" s="182">
        <f>INDEX('Policy Characteristics'!F:F,MATCH(PolicyLevers!$C263,'Policy Characteristics'!$C:$C,0))</f>
        <v>0</v>
      </c>
      <c r="M263" s="182">
        <f>INDEX('Policy Characteristics'!G:G,MATCH(PolicyLevers!$C263,'Policy Characteristics'!$C:$C,0))</f>
        <v>1</v>
      </c>
      <c r="N263" s="182">
        <f>INDEX('Policy Characteristics'!H:H,MATCH(PolicyLevers!$C263,'Policy Characteristics'!$C:$C,0))</f>
        <v>1</v>
      </c>
      <c r="O263" s="185" t="str">
        <f>INDEX('Policy Characteristics'!I:I,MATCH(PolicyLevers!$C263,'Policy Characteristics'!$C:$C,0))</f>
        <v>on/off</v>
      </c>
      <c r="P263" s="187"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0">
        <f>INDEX('Policy Characteristics'!K:K,MATCH(PolicyLevers!$C263,'Policy Characteristics'!$C:$C,0))</f>
        <v>0</v>
      </c>
      <c r="R263" s="192">
        <f>INDEX('Policy Characteristics'!L:L,MATCH(PolicyLevers!$C263,'Policy Characteristics'!$C:$C,0))</f>
        <v>0</v>
      </c>
      <c r="S263" s="220">
        <f>INDEX('Policy Characteristics'!M:M,MATCH(PolicyLevers!$C263,'Policy Characteristics'!$C:$C,0))</f>
        <v>0</v>
      </c>
      <c r="T263" s="200">
        <f>INDEX('Policy Characteristics'!N:N,MATCH(PolicyLevers!$C263,'Policy Characteristics'!$C:$C,0))</f>
        <v>0</v>
      </c>
      <c r="U263" s="190">
        <f>INDEX('Policy Characteristics'!O:O,MATCH(PolicyLevers!$C263,'Policy Characteristics'!$C:$C,0))</f>
        <v>0</v>
      </c>
    </row>
    <row r="264" spans="1:21" s="190" customFormat="1" x14ac:dyDescent="0.35">
      <c r="A264" s="351" t="str">
        <f>INDEX('Policy Characteristics'!A:A,MATCH(PolicyLevers!$C264,'Policy Characteristics'!$C:$C,0))</f>
        <v>Electricity Supply</v>
      </c>
      <c r="B264" s="355" t="str">
        <f>INDEX('Policy Characteristics'!B:B,MATCH(PolicyLevers!$C264,'Policy Characteristics'!$C:$C,0))</f>
        <v>Non BAU Mandated Capacity Construction</v>
      </c>
      <c r="C264" s="190" t="str">
        <f t="shared" si="20"/>
        <v>Boolean Use Non BAU Mandated Capacity Construction Schedule</v>
      </c>
      <c r="D264" s="192" t="s">
        <v>598</v>
      </c>
      <c r="E264" s="185"/>
      <c r="F264" s="192" t="s">
        <v>599</v>
      </c>
      <c r="G264" s="185"/>
      <c r="H264" s="43">
        <v>639</v>
      </c>
      <c r="I264" s="357" t="s">
        <v>332</v>
      </c>
      <c r="J264" s="190" t="str">
        <f>INDEX('Policy Characteristics'!D:D,MATCH(PolicyLevers!$C264,'Policy Characteristics'!$C:$C,0))</f>
        <v>Non BAU Mandated Capacity Construction</v>
      </c>
      <c r="K264" s="224"/>
      <c r="L264" s="182">
        <f>INDEX('Policy Characteristics'!F:F,MATCH(PolicyLevers!$C264,'Policy Characteristics'!$C:$C,0))</f>
        <v>0</v>
      </c>
      <c r="M264" s="182">
        <f>INDEX('Policy Characteristics'!G:G,MATCH(PolicyLevers!$C264,'Policy Characteristics'!$C:$C,0))</f>
        <v>1</v>
      </c>
      <c r="N264" s="182">
        <f>INDEX('Policy Characteristics'!H:H,MATCH(PolicyLevers!$C264,'Policy Characteristics'!$C:$C,0))</f>
        <v>1</v>
      </c>
      <c r="O264" s="185" t="str">
        <f>INDEX('Policy Characteristics'!I:I,MATCH(PolicyLevers!$C264,'Policy Characteristics'!$C:$C,0))</f>
        <v>on/off</v>
      </c>
      <c r="P264" s="187"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0">
        <f>INDEX('Policy Characteristics'!K:K,MATCH(PolicyLevers!$C264,'Policy Characteristics'!$C:$C,0))</f>
        <v>0</v>
      </c>
      <c r="R264" s="192">
        <f>INDEX('Policy Characteristics'!L:L,MATCH(PolicyLevers!$C264,'Policy Characteristics'!$C:$C,0))</f>
        <v>0</v>
      </c>
      <c r="S264" s="220">
        <f>INDEX('Policy Characteristics'!M:M,MATCH(PolicyLevers!$C264,'Policy Characteristics'!$C:$C,0))</f>
        <v>0</v>
      </c>
      <c r="T264" s="200">
        <f>INDEX('Policy Characteristics'!N:N,MATCH(PolicyLevers!$C264,'Policy Characteristics'!$C:$C,0))</f>
        <v>0</v>
      </c>
      <c r="U264" s="190">
        <f>INDEX('Policy Characteristics'!O:O,MATCH(PolicyLevers!$C264,'Policy Characteristics'!$C:$C,0))</f>
        <v>0</v>
      </c>
    </row>
    <row r="265" spans="1:21" s="190" customFormat="1" x14ac:dyDescent="0.35">
      <c r="A265" s="351" t="str">
        <f>INDEX('Policy Characteristics'!A:A,MATCH(PolicyLevers!$C265,'Policy Characteristics'!$C:$C,0))</f>
        <v>Electricity Supply</v>
      </c>
      <c r="B265" s="355" t="str">
        <f>INDEX('Policy Characteristics'!B:B,MATCH(PolicyLevers!$C265,'Policy Characteristics'!$C:$C,0))</f>
        <v>Non BAU Mandated Capacity Construction</v>
      </c>
      <c r="C265" s="190" t="str">
        <f t="shared" si="20"/>
        <v>Boolean Use Non BAU Mandated Capacity Construction Schedule</v>
      </c>
      <c r="D265" s="192" t="s">
        <v>600</v>
      </c>
      <c r="E265" s="185"/>
      <c r="F265" s="192" t="s">
        <v>601</v>
      </c>
      <c r="G265" s="185"/>
      <c r="H265" s="43">
        <v>640</v>
      </c>
      <c r="I265" s="357" t="s">
        <v>332</v>
      </c>
      <c r="J265" s="190" t="str">
        <f>INDEX('Policy Characteristics'!D:D,MATCH(PolicyLevers!$C265,'Policy Characteristics'!$C:$C,0))</f>
        <v>Non BAU Mandated Capacity Construction</v>
      </c>
      <c r="K265" s="224"/>
      <c r="L265" s="182">
        <f>INDEX('Policy Characteristics'!F:F,MATCH(PolicyLevers!$C265,'Policy Characteristics'!$C:$C,0))</f>
        <v>0</v>
      </c>
      <c r="M265" s="182">
        <f>INDEX('Policy Characteristics'!G:G,MATCH(PolicyLevers!$C265,'Policy Characteristics'!$C:$C,0))</f>
        <v>1</v>
      </c>
      <c r="N265" s="182">
        <f>INDEX('Policy Characteristics'!H:H,MATCH(PolicyLevers!$C265,'Policy Characteristics'!$C:$C,0))</f>
        <v>1</v>
      </c>
      <c r="O265" s="185" t="str">
        <f>INDEX('Policy Characteristics'!I:I,MATCH(PolicyLevers!$C265,'Policy Characteristics'!$C:$C,0))</f>
        <v>on/off</v>
      </c>
      <c r="P265" s="187"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0">
        <f>INDEX('Policy Characteristics'!K:K,MATCH(PolicyLevers!$C265,'Policy Characteristics'!$C:$C,0))</f>
        <v>0</v>
      </c>
      <c r="R265" s="192">
        <f>INDEX('Policy Characteristics'!L:L,MATCH(PolicyLevers!$C265,'Policy Characteristics'!$C:$C,0))</f>
        <v>0</v>
      </c>
      <c r="S265" s="220">
        <f>INDEX('Policy Characteristics'!M:M,MATCH(PolicyLevers!$C265,'Policy Characteristics'!$C:$C,0))</f>
        <v>0</v>
      </c>
      <c r="T265" s="200">
        <f>INDEX('Policy Characteristics'!N:N,MATCH(PolicyLevers!$C265,'Policy Characteristics'!$C:$C,0))</f>
        <v>0</v>
      </c>
      <c r="U265" s="190">
        <f>INDEX('Policy Characteristics'!O:O,MATCH(PolicyLevers!$C265,'Policy Characteristics'!$C:$C,0))</f>
        <v>0</v>
      </c>
    </row>
    <row r="266" spans="1:21" s="190" customFormat="1" x14ac:dyDescent="0.35">
      <c r="A266" s="351" t="str">
        <f>INDEX('Policy Characteristics'!A:A,MATCH(PolicyLevers!$C266,'Policy Characteristics'!$C:$C,0))</f>
        <v>Electricity Supply</v>
      </c>
      <c r="B266" s="355" t="str">
        <f>INDEX('Policy Characteristics'!B:B,MATCH(PolicyLevers!$C266,'Policy Characteristics'!$C:$C,0))</f>
        <v>Non BAU Mandated Capacity Construction</v>
      </c>
      <c r="C266" s="190" t="str">
        <f t="shared" si="20"/>
        <v>Boolean Use Non BAU Mandated Capacity Construction Schedule</v>
      </c>
      <c r="D266" s="192" t="s">
        <v>602</v>
      </c>
      <c r="E266" s="185"/>
      <c r="F266" s="192" t="s">
        <v>603</v>
      </c>
      <c r="G266" s="185"/>
      <c r="H266" s="43">
        <v>641</v>
      </c>
      <c r="I266" s="357" t="s">
        <v>332</v>
      </c>
      <c r="J266" s="190" t="str">
        <f>INDEX('Policy Characteristics'!D:D,MATCH(PolicyLevers!$C266,'Policy Characteristics'!$C:$C,0))</f>
        <v>Non BAU Mandated Capacity Construction</v>
      </c>
      <c r="K266" s="224"/>
      <c r="L266" s="182">
        <f>INDEX('Policy Characteristics'!F:F,MATCH(PolicyLevers!$C266,'Policy Characteristics'!$C:$C,0))</f>
        <v>0</v>
      </c>
      <c r="M266" s="182">
        <f>INDEX('Policy Characteristics'!G:G,MATCH(PolicyLevers!$C266,'Policy Characteristics'!$C:$C,0))</f>
        <v>1</v>
      </c>
      <c r="N266" s="182">
        <f>INDEX('Policy Characteristics'!H:H,MATCH(PolicyLevers!$C266,'Policy Characteristics'!$C:$C,0))</f>
        <v>1</v>
      </c>
      <c r="O266" s="185" t="str">
        <f>INDEX('Policy Characteristics'!I:I,MATCH(PolicyLevers!$C266,'Policy Characteristics'!$C:$C,0))</f>
        <v>on/off</v>
      </c>
      <c r="P266" s="187"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0">
        <f>INDEX('Policy Characteristics'!K:K,MATCH(PolicyLevers!$C266,'Policy Characteristics'!$C:$C,0))</f>
        <v>0</v>
      </c>
      <c r="R266" s="192">
        <f>INDEX('Policy Characteristics'!L:L,MATCH(PolicyLevers!$C266,'Policy Characteristics'!$C:$C,0))</f>
        <v>0</v>
      </c>
      <c r="S266" s="220">
        <f>INDEX('Policy Characteristics'!M:M,MATCH(PolicyLevers!$C266,'Policy Characteristics'!$C:$C,0))</f>
        <v>0</v>
      </c>
      <c r="T266" s="200">
        <f>INDEX('Policy Characteristics'!N:N,MATCH(PolicyLevers!$C266,'Policy Characteristics'!$C:$C,0))</f>
        <v>0</v>
      </c>
      <c r="U266" s="190">
        <f>INDEX('Policy Characteristics'!O:O,MATCH(PolicyLevers!$C266,'Policy Characteristics'!$C:$C,0))</f>
        <v>0</v>
      </c>
    </row>
    <row r="267" spans="1:21" s="190" customFormat="1" x14ac:dyDescent="0.35">
      <c r="A267" s="351" t="str">
        <f>INDEX('Policy Characteristics'!A:A,MATCH(PolicyLevers!$C267,'Policy Characteristics'!$C:$C,0))</f>
        <v>Electricity Supply</v>
      </c>
      <c r="B267" s="355" t="str">
        <f>INDEX('Policy Characteristics'!B:B,MATCH(PolicyLevers!$C267,'Policy Characteristics'!$C:$C,0))</f>
        <v>Non BAU Mandated Capacity Construction</v>
      </c>
      <c r="C267" s="190" t="str">
        <f t="shared" si="20"/>
        <v>Boolean Use Non BAU Mandated Capacity Construction Schedule</v>
      </c>
      <c r="D267" s="192" t="s">
        <v>604</v>
      </c>
      <c r="E267" s="185"/>
      <c r="F267" s="192" t="s">
        <v>605</v>
      </c>
      <c r="G267" s="185"/>
      <c r="H267" s="43">
        <v>642</v>
      </c>
      <c r="I267" s="357" t="s">
        <v>332</v>
      </c>
      <c r="J267" s="190" t="str">
        <f>INDEX('Policy Characteristics'!D:D,MATCH(PolicyLevers!$C267,'Policy Characteristics'!$C:$C,0))</f>
        <v>Non BAU Mandated Capacity Construction</v>
      </c>
      <c r="K267" s="224"/>
      <c r="L267" s="182">
        <f>INDEX('Policy Characteristics'!F:F,MATCH(PolicyLevers!$C267,'Policy Characteristics'!$C:$C,0))</f>
        <v>0</v>
      </c>
      <c r="M267" s="182">
        <f>INDEX('Policy Characteristics'!G:G,MATCH(PolicyLevers!$C267,'Policy Characteristics'!$C:$C,0))</f>
        <v>1</v>
      </c>
      <c r="N267" s="182">
        <f>INDEX('Policy Characteristics'!H:H,MATCH(PolicyLevers!$C267,'Policy Characteristics'!$C:$C,0))</f>
        <v>1</v>
      </c>
      <c r="O267" s="185" t="str">
        <f>INDEX('Policy Characteristics'!I:I,MATCH(PolicyLevers!$C267,'Policy Characteristics'!$C:$C,0))</f>
        <v>on/off</v>
      </c>
      <c r="P267" s="187"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0">
        <f>INDEX('Policy Characteristics'!K:K,MATCH(PolicyLevers!$C267,'Policy Characteristics'!$C:$C,0))</f>
        <v>0</v>
      </c>
      <c r="R267" s="192">
        <f>INDEX('Policy Characteristics'!L:L,MATCH(PolicyLevers!$C267,'Policy Characteristics'!$C:$C,0))</f>
        <v>0</v>
      </c>
      <c r="S267" s="220">
        <f>INDEX('Policy Characteristics'!M:M,MATCH(PolicyLevers!$C267,'Policy Characteristics'!$C:$C,0))</f>
        <v>0</v>
      </c>
      <c r="T267" s="200">
        <f>INDEX('Policy Characteristics'!N:N,MATCH(PolicyLevers!$C267,'Policy Characteristics'!$C:$C,0))</f>
        <v>0</v>
      </c>
      <c r="U267" s="190">
        <f>INDEX('Policy Characteristics'!O:O,MATCH(PolicyLevers!$C267,'Policy Characteristics'!$C:$C,0))</f>
        <v>0</v>
      </c>
    </row>
    <row r="268" spans="1:21" s="190" customFormat="1" x14ac:dyDescent="0.35">
      <c r="A268" s="351" t="str">
        <f>INDEX('Policy Characteristics'!A:A,MATCH(PolicyLevers!$C268,'Policy Characteristics'!$C:$C,0))</f>
        <v>Electricity Supply</v>
      </c>
      <c r="B268" s="355" t="str">
        <f>INDEX('Policy Characteristics'!B:B,MATCH(PolicyLevers!$C268,'Policy Characteristics'!$C:$C,0))</f>
        <v>Non BAU Mandated Capacity Construction</v>
      </c>
      <c r="C268" s="190" t="str">
        <f t="shared" si="20"/>
        <v>Boolean Use Non BAU Mandated Capacity Construction Schedule</v>
      </c>
      <c r="D268" s="192" t="s">
        <v>606</v>
      </c>
      <c r="E268" s="185"/>
      <c r="F268" s="192" t="s">
        <v>607</v>
      </c>
      <c r="G268" s="185"/>
      <c r="H268" s="43">
        <v>643</v>
      </c>
      <c r="I268" s="357" t="s">
        <v>332</v>
      </c>
      <c r="J268" s="190" t="str">
        <f>INDEX('Policy Characteristics'!D:D,MATCH(PolicyLevers!$C268,'Policy Characteristics'!$C:$C,0))</f>
        <v>Non BAU Mandated Capacity Construction</v>
      </c>
      <c r="K268" s="224"/>
      <c r="L268" s="182">
        <f>INDEX('Policy Characteristics'!F:F,MATCH(PolicyLevers!$C268,'Policy Characteristics'!$C:$C,0))</f>
        <v>0</v>
      </c>
      <c r="M268" s="182">
        <f>INDEX('Policy Characteristics'!G:G,MATCH(PolicyLevers!$C268,'Policy Characteristics'!$C:$C,0))</f>
        <v>1</v>
      </c>
      <c r="N268" s="182">
        <f>INDEX('Policy Characteristics'!H:H,MATCH(PolicyLevers!$C268,'Policy Characteristics'!$C:$C,0))</f>
        <v>1</v>
      </c>
      <c r="O268" s="185" t="str">
        <f>INDEX('Policy Characteristics'!I:I,MATCH(PolicyLevers!$C268,'Policy Characteristics'!$C:$C,0))</f>
        <v>on/off</v>
      </c>
      <c r="P268" s="187"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0">
        <f>INDEX('Policy Characteristics'!K:K,MATCH(PolicyLevers!$C268,'Policy Characteristics'!$C:$C,0))</f>
        <v>0</v>
      </c>
      <c r="R268" s="192">
        <f>INDEX('Policy Characteristics'!L:L,MATCH(PolicyLevers!$C268,'Policy Characteristics'!$C:$C,0))</f>
        <v>0</v>
      </c>
      <c r="S268" s="220">
        <f>INDEX('Policy Characteristics'!M:M,MATCH(PolicyLevers!$C268,'Policy Characteristics'!$C:$C,0))</f>
        <v>0</v>
      </c>
      <c r="T268" s="200">
        <f>INDEX('Policy Characteristics'!N:N,MATCH(PolicyLevers!$C268,'Policy Characteristics'!$C:$C,0))</f>
        <v>0</v>
      </c>
      <c r="U268" s="190">
        <f>INDEX('Policy Characteristics'!O:O,MATCH(PolicyLevers!$C268,'Policy Characteristics'!$C:$C,0))</f>
        <v>0</v>
      </c>
    </row>
    <row r="269" spans="1:21" s="190" customFormat="1" x14ac:dyDescent="0.35">
      <c r="A269" s="351" t="str">
        <f>INDEX('Policy Characteristics'!A:A,MATCH(PolicyLevers!$C269,'Policy Characteristics'!$C:$C,0))</f>
        <v>Electricity Supply</v>
      </c>
      <c r="B269" s="355" t="str">
        <f>INDEX('Policy Characteristics'!B:B,MATCH(PolicyLevers!$C269,'Policy Characteristics'!$C:$C,0))</f>
        <v>Non BAU Mandated Capacity Construction</v>
      </c>
      <c r="C269" s="190" t="str">
        <f t="shared" si="20"/>
        <v>Boolean Use Non BAU Mandated Capacity Construction Schedule</v>
      </c>
      <c r="D269" s="192" t="s">
        <v>608</v>
      </c>
      <c r="E269" s="185"/>
      <c r="F269" s="393" t="s">
        <v>2370</v>
      </c>
      <c r="G269" s="185"/>
      <c r="H269" s="43">
        <v>644</v>
      </c>
      <c r="I269" s="357" t="s">
        <v>332</v>
      </c>
      <c r="J269" s="190" t="str">
        <f>INDEX('Policy Characteristics'!D:D,MATCH(PolicyLevers!$C269,'Policy Characteristics'!$C:$C,0))</f>
        <v>Non BAU Mandated Capacity Construction</v>
      </c>
      <c r="K269" s="224"/>
      <c r="L269" s="182">
        <f>INDEX('Policy Characteristics'!F:F,MATCH(PolicyLevers!$C269,'Policy Characteristics'!$C:$C,0))</f>
        <v>0</v>
      </c>
      <c r="M269" s="182">
        <f>INDEX('Policy Characteristics'!G:G,MATCH(PolicyLevers!$C269,'Policy Characteristics'!$C:$C,0))</f>
        <v>1</v>
      </c>
      <c r="N269" s="182">
        <f>INDEX('Policy Characteristics'!H:H,MATCH(PolicyLevers!$C269,'Policy Characteristics'!$C:$C,0))</f>
        <v>1</v>
      </c>
      <c r="O269" s="185" t="str">
        <f>INDEX('Policy Characteristics'!I:I,MATCH(PolicyLevers!$C269,'Policy Characteristics'!$C:$C,0))</f>
        <v>on/off</v>
      </c>
      <c r="P269" s="187"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0">
        <f>INDEX('Policy Characteristics'!K:K,MATCH(PolicyLevers!$C269,'Policy Characteristics'!$C:$C,0))</f>
        <v>0</v>
      </c>
      <c r="R269" s="192">
        <f>INDEX('Policy Characteristics'!L:L,MATCH(PolicyLevers!$C269,'Policy Characteristics'!$C:$C,0))</f>
        <v>0</v>
      </c>
      <c r="S269" s="220">
        <f>INDEX('Policy Characteristics'!M:M,MATCH(PolicyLevers!$C269,'Policy Characteristics'!$C:$C,0))</f>
        <v>0</v>
      </c>
      <c r="T269" s="200">
        <f>INDEX('Policy Characteristics'!N:N,MATCH(PolicyLevers!$C269,'Policy Characteristics'!$C:$C,0))</f>
        <v>0</v>
      </c>
      <c r="U269" s="190">
        <f>INDEX('Policy Characteristics'!O:O,MATCH(PolicyLevers!$C269,'Policy Characteristics'!$C:$C,0))</f>
        <v>0</v>
      </c>
    </row>
    <row r="270" spans="1:21" s="190" customFormat="1" x14ac:dyDescent="0.35">
      <c r="A270" s="351" t="str">
        <f>INDEX('Policy Characteristics'!A:A,MATCH(PolicyLevers!$C270,'Policy Characteristics'!$C:$C,0))</f>
        <v>Electricity Supply</v>
      </c>
      <c r="B270" s="355" t="str">
        <f>INDEX('Policy Characteristics'!B:B,MATCH(PolicyLevers!$C270,'Policy Characteristics'!$C:$C,0))</f>
        <v>Non BAU Mandated Capacity Construction</v>
      </c>
      <c r="C270" s="190" t="str">
        <f t="shared" si="20"/>
        <v>Boolean Use Non BAU Mandated Capacity Construction Schedule</v>
      </c>
      <c r="D270" s="192" t="s">
        <v>611</v>
      </c>
      <c r="E270" s="185"/>
      <c r="F270" s="192" t="s">
        <v>612</v>
      </c>
      <c r="G270" s="185"/>
      <c r="H270" s="43">
        <v>645</v>
      </c>
      <c r="I270" s="357" t="s">
        <v>332</v>
      </c>
      <c r="J270" s="190" t="str">
        <f>INDEX('Policy Characteristics'!D:D,MATCH(PolicyLevers!$C270,'Policy Characteristics'!$C:$C,0))</f>
        <v>Non BAU Mandated Capacity Construction</v>
      </c>
      <c r="K270" s="224"/>
      <c r="L270" s="182">
        <f>INDEX('Policy Characteristics'!F:F,MATCH(PolicyLevers!$C270,'Policy Characteristics'!$C:$C,0))</f>
        <v>0</v>
      </c>
      <c r="M270" s="182">
        <f>INDEX('Policy Characteristics'!G:G,MATCH(PolicyLevers!$C270,'Policy Characteristics'!$C:$C,0))</f>
        <v>1</v>
      </c>
      <c r="N270" s="182">
        <f>INDEX('Policy Characteristics'!H:H,MATCH(PolicyLevers!$C270,'Policy Characteristics'!$C:$C,0))</f>
        <v>1</v>
      </c>
      <c r="O270" s="185" t="str">
        <f>INDEX('Policy Characteristics'!I:I,MATCH(PolicyLevers!$C270,'Policy Characteristics'!$C:$C,0))</f>
        <v>on/off</v>
      </c>
      <c r="P270" s="229"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0">
        <f>INDEX('Policy Characteristics'!K:K,MATCH(PolicyLevers!$C270,'Policy Characteristics'!$C:$C,0))</f>
        <v>0</v>
      </c>
      <c r="R270" s="192">
        <f>INDEX('Policy Characteristics'!L:L,MATCH(PolicyLevers!$C270,'Policy Characteristics'!$C:$C,0))</f>
        <v>0</v>
      </c>
      <c r="S270" s="220">
        <f>INDEX('Policy Characteristics'!M:M,MATCH(PolicyLevers!$C270,'Policy Characteristics'!$C:$C,0))</f>
        <v>0</v>
      </c>
      <c r="T270" s="200">
        <f>INDEX('Policy Characteristics'!N:N,MATCH(PolicyLevers!$C270,'Policy Characteristics'!$C:$C,0))</f>
        <v>0</v>
      </c>
      <c r="U270" s="190">
        <f>INDEX('Policy Characteristics'!O:O,MATCH(PolicyLevers!$C270,'Policy Characteristics'!$C:$C,0))</f>
        <v>0</v>
      </c>
    </row>
    <row r="271" spans="1:21" s="190" customFormat="1" x14ac:dyDescent="0.35">
      <c r="A271" s="351" t="str">
        <f>INDEX('Policy Characteristics'!A:A,MATCH(PolicyLevers!$C271,'Policy Characteristics'!$C:$C,0))</f>
        <v>Electricity Supply</v>
      </c>
      <c r="B271" s="355" t="str">
        <f>INDEX('Policy Characteristics'!B:B,MATCH(PolicyLevers!$C271,'Policy Characteristics'!$C:$C,0))</f>
        <v>Non BAU Mandated Capacity Construction</v>
      </c>
      <c r="C271" s="190" t="str">
        <f t="shared" si="20"/>
        <v>Boolean Use Non BAU Mandated Capacity Construction Schedule</v>
      </c>
      <c r="D271" s="192" t="s">
        <v>613</v>
      </c>
      <c r="E271" s="185"/>
      <c r="F271" s="192" t="s">
        <v>614</v>
      </c>
      <c r="G271" s="185"/>
      <c r="H271" s="43">
        <v>646</v>
      </c>
      <c r="I271" s="357" t="s">
        <v>332</v>
      </c>
      <c r="J271" s="190" t="str">
        <f>INDEX('Policy Characteristics'!D:D,MATCH(PolicyLevers!$C271,'Policy Characteristics'!$C:$C,0))</f>
        <v>Non BAU Mandated Capacity Construction</v>
      </c>
      <c r="K271" s="224"/>
      <c r="L271" s="182">
        <f>INDEX('Policy Characteristics'!F:F,MATCH(PolicyLevers!$C271,'Policy Characteristics'!$C:$C,0))</f>
        <v>0</v>
      </c>
      <c r="M271" s="182">
        <f>INDEX('Policy Characteristics'!G:G,MATCH(PolicyLevers!$C271,'Policy Characteristics'!$C:$C,0))</f>
        <v>1</v>
      </c>
      <c r="N271" s="182">
        <f>INDEX('Policy Characteristics'!H:H,MATCH(PolicyLevers!$C271,'Policy Characteristics'!$C:$C,0))</f>
        <v>1</v>
      </c>
      <c r="O271" s="185" t="str">
        <f>INDEX('Policy Characteristics'!I:I,MATCH(PolicyLevers!$C271,'Policy Characteristics'!$C:$C,0))</f>
        <v>on/off</v>
      </c>
      <c r="P271" s="187"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0">
        <f>INDEX('Policy Characteristics'!K:K,MATCH(PolicyLevers!$C271,'Policy Characteristics'!$C:$C,0))</f>
        <v>0</v>
      </c>
      <c r="R271" s="192">
        <f>INDEX('Policy Characteristics'!L:L,MATCH(PolicyLevers!$C271,'Policy Characteristics'!$C:$C,0))</f>
        <v>0</v>
      </c>
      <c r="S271" s="220">
        <f>INDEX('Policy Characteristics'!M:M,MATCH(PolicyLevers!$C271,'Policy Characteristics'!$C:$C,0))</f>
        <v>0</v>
      </c>
      <c r="T271" s="200">
        <f>INDEX('Policy Characteristics'!N:N,MATCH(PolicyLevers!$C271,'Policy Characteristics'!$C:$C,0))</f>
        <v>0</v>
      </c>
      <c r="U271" s="190">
        <f>INDEX('Policy Characteristics'!O:O,MATCH(PolicyLevers!$C271,'Policy Characteristics'!$C:$C,0))</f>
        <v>0</v>
      </c>
    </row>
    <row r="272" spans="1:21" s="190" customFormat="1" x14ac:dyDescent="0.35">
      <c r="A272" s="351" t="str">
        <f>INDEX('Policy Characteristics'!A:A,MATCH(PolicyLevers!$C272,'Policy Characteristics'!$C:$C,0))</f>
        <v>Electricity Supply</v>
      </c>
      <c r="B272" s="355" t="str">
        <f>INDEX('Policy Characteristics'!B:B,MATCH(PolicyLevers!$C272,'Policy Characteristics'!$C:$C,0))</f>
        <v>Non BAU Mandated Capacity Construction</v>
      </c>
      <c r="C272" s="190" t="str">
        <f t="shared" si="20"/>
        <v>Boolean Use Non BAU Mandated Capacity Construction Schedule</v>
      </c>
      <c r="D272" s="192" t="s">
        <v>615</v>
      </c>
      <c r="E272" s="185"/>
      <c r="F272" s="192" t="s">
        <v>616</v>
      </c>
      <c r="G272" s="185"/>
      <c r="H272" s="43">
        <v>647</v>
      </c>
      <c r="I272" s="357" t="s">
        <v>332</v>
      </c>
      <c r="J272" s="190" t="str">
        <f>INDEX('Policy Characteristics'!D:D,MATCH(PolicyLevers!$C272,'Policy Characteristics'!$C:$C,0))</f>
        <v>Non BAU Mandated Capacity Construction</v>
      </c>
      <c r="K272" s="224"/>
      <c r="L272" s="182">
        <f>INDEX('Policy Characteristics'!F:F,MATCH(PolicyLevers!$C272,'Policy Characteristics'!$C:$C,0))</f>
        <v>0</v>
      </c>
      <c r="M272" s="182">
        <f>INDEX('Policy Characteristics'!G:G,MATCH(PolicyLevers!$C272,'Policy Characteristics'!$C:$C,0))</f>
        <v>1</v>
      </c>
      <c r="N272" s="182">
        <f>INDEX('Policy Characteristics'!H:H,MATCH(PolicyLevers!$C272,'Policy Characteristics'!$C:$C,0))</f>
        <v>1</v>
      </c>
      <c r="O272" s="185" t="str">
        <f>INDEX('Policy Characteristics'!I:I,MATCH(PolicyLevers!$C272,'Policy Characteristics'!$C:$C,0))</f>
        <v>on/off</v>
      </c>
      <c r="P272" s="187"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0">
        <f>INDEX('Policy Characteristics'!K:K,MATCH(PolicyLevers!$C272,'Policy Characteristics'!$C:$C,0))</f>
        <v>0</v>
      </c>
      <c r="R272" s="192">
        <f>INDEX('Policy Characteristics'!L:L,MATCH(PolicyLevers!$C272,'Policy Characteristics'!$C:$C,0))</f>
        <v>0</v>
      </c>
      <c r="S272" s="220">
        <f>INDEX('Policy Characteristics'!M:M,MATCH(PolicyLevers!$C272,'Policy Characteristics'!$C:$C,0))</f>
        <v>0</v>
      </c>
      <c r="T272" s="200">
        <f>INDEX('Policy Characteristics'!N:N,MATCH(PolicyLevers!$C272,'Policy Characteristics'!$C:$C,0))</f>
        <v>0</v>
      </c>
      <c r="U272" s="190">
        <f>INDEX('Policy Characteristics'!O:O,MATCH(PolicyLevers!$C272,'Policy Characteristics'!$C:$C,0))</f>
        <v>0</v>
      </c>
    </row>
    <row r="273" spans="1:21" s="190" customFormat="1" x14ac:dyDescent="0.35">
      <c r="A273" s="351" t="str">
        <f>INDEX('Policy Characteristics'!A:A,MATCH(PolicyLevers!$C273,'Policy Characteristics'!$C:$C,0))</f>
        <v>Electricity Supply</v>
      </c>
      <c r="B273" s="355" t="str">
        <f>INDEX('Policy Characteristics'!B:B,MATCH(PolicyLevers!$C273,'Policy Characteristics'!$C:$C,0))</f>
        <v>Non BAU Mandated Capacity Construction</v>
      </c>
      <c r="C273" s="190" t="str">
        <f t="shared" si="20"/>
        <v>Boolean Use Non BAU Mandated Capacity Construction Schedule</v>
      </c>
      <c r="D273" s="192" t="s">
        <v>617</v>
      </c>
      <c r="E273" s="185"/>
      <c r="F273" s="192" t="s">
        <v>618</v>
      </c>
      <c r="G273" s="185"/>
      <c r="H273" s="43">
        <v>648</v>
      </c>
      <c r="I273" s="357" t="s">
        <v>332</v>
      </c>
      <c r="J273" s="190" t="str">
        <f>INDEX('Policy Characteristics'!D:D,MATCH(PolicyLevers!$C273,'Policy Characteristics'!$C:$C,0))</f>
        <v>Non BAU Mandated Capacity Construction</v>
      </c>
      <c r="K273" s="224"/>
      <c r="L273" s="182">
        <f>INDEX('Policy Characteristics'!F:F,MATCH(PolicyLevers!$C273,'Policy Characteristics'!$C:$C,0))</f>
        <v>0</v>
      </c>
      <c r="M273" s="182">
        <f>INDEX('Policy Characteristics'!G:G,MATCH(PolicyLevers!$C273,'Policy Characteristics'!$C:$C,0))</f>
        <v>1</v>
      </c>
      <c r="N273" s="182">
        <f>INDEX('Policy Characteristics'!H:H,MATCH(PolicyLevers!$C273,'Policy Characteristics'!$C:$C,0))</f>
        <v>1</v>
      </c>
      <c r="O273" s="185" t="str">
        <f>INDEX('Policy Characteristics'!I:I,MATCH(PolicyLevers!$C273,'Policy Characteristics'!$C:$C,0))</f>
        <v>on/off</v>
      </c>
      <c r="P273" s="187"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0">
        <f>INDEX('Policy Characteristics'!K:K,MATCH(PolicyLevers!$C273,'Policy Characteristics'!$C:$C,0))</f>
        <v>0</v>
      </c>
      <c r="R273" s="192">
        <f>INDEX('Policy Characteristics'!L:L,MATCH(PolicyLevers!$C273,'Policy Characteristics'!$C:$C,0))</f>
        <v>0</v>
      </c>
      <c r="S273" s="220">
        <f>INDEX('Policy Characteristics'!M:M,MATCH(PolicyLevers!$C273,'Policy Characteristics'!$C:$C,0))</f>
        <v>0</v>
      </c>
      <c r="T273" s="200">
        <f>INDEX('Policy Characteristics'!N:N,MATCH(PolicyLevers!$C273,'Policy Characteristics'!$C:$C,0))</f>
        <v>0</v>
      </c>
      <c r="U273" s="190">
        <f>INDEX('Policy Characteristics'!O:O,MATCH(PolicyLevers!$C273,'Policy Characteristics'!$C:$C,0))</f>
        <v>0</v>
      </c>
    </row>
    <row r="274" spans="1:21" s="190" customFormat="1" x14ac:dyDescent="0.35">
      <c r="A274" s="351" t="str">
        <f>INDEX('Policy Characteristics'!A:A,MATCH(PolicyLevers!$C274,'Policy Characteristics'!$C:$C,0))</f>
        <v>Electricity Supply</v>
      </c>
      <c r="B274" s="356" t="str">
        <f>INDEX('Policy Characteristics'!B:B,MATCH(PolicyLevers!$C274,'Policy Characteristics'!$C:$C,0))</f>
        <v>Non BAU RPS Qualifying Resources</v>
      </c>
      <c r="C274" s="182" t="s">
        <v>689</v>
      </c>
      <c r="D274" s="185"/>
      <c r="E274" s="185"/>
      <c r="F274" s="185"/>
      <c r="G274" s="185"/>
      <c r="H274" s="43">
        <v>649</v>
      </c>
      <c r="I274" s="357" t="s">
        <v>332</v>
      </c>
      <c r="J274" s="182" t="str">
        <f>INDEX('Policy Characteristics'!D:D,MATCH(PolicyLevers!$C274,'Policy Characteristics'!$C:$C,0))</f>
        <v>Non BAU RPS Qualifying Resources</v>
      </c>
      <c r="K274" s="182" t="str">
        <f>INDEX('Policy Characteristics'!E:E,MATCH(PolicyLevers!$C274,'Policy Characteristics'!$C:$C,0))</f>
        <v>elec non BAU RPS qualifying resources</v>
      </c>
      <c r="L274" s="182">
        <f>INDEX('Policy Characteristics'!F:F,MATCH(PolicyLevers!$C274,'Policy Characteristics'!$C:$C,0))</f>
        <v>0</v>
      </c>
      <c r="M274" s="182">
        <f>INDEX('Policy Characteristics'!G:G,MATCH(PolicyLevers!$C274,'Policy Characteristics'!$C:$C,0))</f>
        <v>1</v>
      </c>
      <c r="N274" s="182">
        <f>INDEX('Policy Characteristics'!H:H,MATCH(PolicyLevers!$C274,'Policy Characteristics'!$C:$C,0))</f>
        <v>1</v>
      </c>
      <c r="O274" s="185" t="str">
        <f>INDEX('Policy Characteristics'!I:I,MATCH(PolicyLevers!$C274,'Policy Characteristics'!$C:$C,0))</f>
        <v>on/off</v>
      </c>
      <c r="P274" s="187"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0">
        <f>INDEX('Policy Characteristics'!K:K,MATCH(PolicyLevers!$C274,'Policy Characteristics'!$C:$C,0))</f>
        <v>0</v>
      </c>
      <c r="R274" s="192">
        <f>INDEX('Policy Characteristics'!L:L,MATCH(PolicyLevers!$C274,'Policy Characteristics'!$C:$C,0))</f>
        <v>0</v>
      </c>
      <c r="S274" s="220">
        <f>INDEX('Policy Characteristics'!M:M,MATCH(PolicyLevers!$C274,'Policy Characteristics'!$C:$C,0))</f>
        <v>0</v>
      </c>
      <c r="T274" s="200">
        <f>INDEX('Policy Characteristics'!N:N,MATCH(PolicyLevers!$C274,'Policy Characteristics'!$C:$C,0))</f>
        <v>0</v>
      </c>
      <c r="U274" s="190">
        <f>INDEX('Policy Characteristics'!O:O,MATCH(PolicyLevers!$C274,'Policy Characteristics'!$C:$C,0))</f>
        <v>0</v>
      </c>
    </row>
    <row r="275" spans="1:21" s="190" customFormat="1" x14ac:dyDescent="0.35">
      <c r="A275" s="351" t="str">
        <f>INDEX('Policy Characteristics'!A:A,MATCH(PolicyLevers!$C275,'Policy Characteristics'!$C:$C,0))</f>
        <v>Electricity Supply</v>
      </c>
      <c r="B275" s="356" t="str">
        <f>INDEX('Policy Characteristics'!B:B,MATCH(PolicyLevers!$C275,'Policy Characteristics'!$C:$C,0))</f>
        <v>Nuclear Plant Lifetime Extension</v>
      </c>
      <c r="C275" s="182" t="s">
        <v>692</v>
      </c>
      <c r="D275" s="192"/>
      <c r="E275" s="200"/>
      <c r="F275" s="192"/>
      <c r="G275" s="200"/>
      <c r="H275" s="43">
        <v>35</v>
      </c>
      <c r="I275" s="362" t="s">
        <v>332</v>
      </c>
      <c r="J275" s="182" t="str">
        <f>INDEX('Policy Characteristics'!D:D,MATCH(PolicyLevers!$C275,'Policy Characteristics'!$C:$C,0))</f>
        <v>Nuclear Lifetime Extension</v>
      </c>
      <c r="K275" s="224"/>
      <c r="L275" s="204">
        <f>INDEX('Policy Characteristics'!F:F,MATCH(PolicyLevers!$C275,'Policy Characteristics'!$C:$C,0))</f>
        <v>0</v>
      </c>
      <c r="M275" s="182">
        <f>INDEX('Policy Characteristics'!G:G,MATCH(PolicyLevers!$C275,'Policy Characteristics'!$C:$C,0))</f>
        <v>20</v>
      </c>
      <c r="N275" s="182">
        <f>INDEX('Policy Characteristics'!H:H,MATCH(PolicyLevers!$C275,'Policy Characteristics'!$C:$C,0))</f>
        <v>1</v>
      </c>
      <c r="O275" s="192" t="str">
        <f>INDEX('Policy Characteristics'!I:I,MATCH(PolicyLevers!$C275,'Policy Characteristics'!$C:$C,0))</f>
        <v>year(s)</v>
      </c>
      <c r="P275" s="187" t="str">
        <f>INDEX('Policy Characteristics'!J:J,MATCH(PolicyLevers!$C275,'Policy Characteristics'!$C:$C,0))</f>
        <v>**Description:** This policy extends the lifetime of all nuclear plants by the specified number of years.//</v>
      </c>
      <c r="Q275" s="185" t="str">
        <f>INDEX('Policy Characteristics'!K:K,MATCH(PolicyLevers!$C275,'Policy Characteristics'!$C:$C,0))</f>
        <v>electricity-sector-main.html#life-ext</v>
      </c>
      <c r="R275" s="192" t="str">
        <f>INDEX('Policy Characteristics'!L:L,MATCH(PolicyLevers!$C275,'Policy Characteristics'!$C:$C,0))</f>
        <v>nuclear-lifetime-extension.html</v>
      </c>
      <c r="S275" s="213" t="str">
        <f>INDEX('Policy Characteristics'!M:M,MATCH(PolicyLevers!$C275,'Policy Characteristics'!$C:$C,0))</f>
        <v>U.S. Energy Information Administration, 2014, "Almost all U.S. nuclear plants require life extension past 60 years to operate beyond 2050", http://www.eia.gov/todayinenergy/detail.cfm?id=19091.</v>
      </c>
      <c r="T275" s="192" t="str">
        <f>INDEX('Policy Characteristics'!N:N,MATCH(PolicyLevers!$C275,'Policy Characteristics'!$C:$C,0))</f>
        <v>U.S. Energy Information Administration, 2014, "Almost all U.S. nuclear plants require life extension past 60 years to operate beyond 2050", http://www.eia.gov/todayinenergy/detail.cfm?id=19091.</v>
      </c>
      <c r="U275" s="190">
        <f>INDEX('Policy Characteristics'!O:O,MATCH(PolicyLevers!$C275,'Policy Characteristics'!$C:$C,0))</f>
        <v>0</v>
      </c>
    </row>
    <row r="276" spans="1:21" s="183" customFormat="1" x14ac:dyDescent="0.35">
      <c r="A276" s="351" t="str">
        <f>INDEX('Policy Characteristics'!A:A,MATCH(PolicyLevers!$C276,'Policy Characteristics'!$C:$C,0))</f>
        <v>Electricity Supply</v>
      </c>
      <c r="B276" s="354" t="str">
        <f>INDEX('Policy Characteristics'!B:B,MATCH(PolicyLevers!$C276,'Policy Characteristics'!$C:$C,0))</f>
        <v>Reduce Plant Downtime</v>
      </c>
      <c r="C276" s="183" t="s">
        <v>700</v>
      </c>
      <c r="D276" s="192" t="s">
        <v>578</v>
      </c>
      <c r="E276" s="192" t="s">
        <v>701</v>
      </c>
      <c r="F276" s="185"/>
      <c r="G276" s="192"/>
      <c r="H276" s="184">
        <v>650</v>
      </c>
      <c r="I276" s="362" t="s">
        <v>332</v>
      </c>
      <c r="J276" s="183" t="str">
        <f>INDEX('Policy Characteristics'!D:D,MATCH(PolicyLevers!$C276,'Policy Characteristics'!$C:$C,0))</f>
        <v>Reduce Plant Downtime</v>
      </c>
      <c r="K276" s="182" t="str">
        <f>INDEX('Policy Characteristics'!E:E,MATCH(PolicyLevers!$C276,'Policy Characteristics'!$C:$C,0))</f>
        <v>elec reduce plant downtime</v>
      </c>
      <c r="L276" s="186">
        <f>INDEX('Policy Characteristics'!F:F,MATCH(PolicyLevers!$C276,'Policy Characteristics'!$C:$C,0))</f>
        <v>0</v>
      </c>
      <c r="M276" s="186">
        <f>INDEX('Policy Characteristics'!G:G,MATCH(PolicyLevers!$C276,'Policy Characteristics'!$C:$C,0))</f>
        <v>0</v>
      </c>
      <c r="N276" s="186">
        <f>INDEX('Policy Characteristics'!H:H,MATCH(PolicyLevers!$C276,'Policy Characteristics'!$C:$C,0))</f>
        <v>0</v>
      </c>
      <c r="O276" s="192">
        <f>INDEX('Policy Characteristics'!I:I,MATCH(PolicyLevers!$C276,'Policy Characteristics'!$C:$C,0))</f>
        <v>0</v>
      </c>
      <c r="P276" s="187"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2">
        <f>INDEX('Policy Characteristics'!K:K,MATCH(PolicyLevers!$C276,'Policy Characteristics'!$C:$C,0))</f>
        <v>0</v>
      </c>
      <c r="R276" s="192">
        <f>INDEX('Policy Characteristics'!L:L,MATCH(PolicyLevers!$C276,'Policy Characteristics'!$C:$C,0))</f>
        <v>0</v>
      </c>
      <c r="S276" s="213">
        <f>INDEX('Policy Characteristics'!M:M,MATCH(PolicyLevers!$C276,'Policy Characteristics'!$C:$C,0))</f>
        <v>0</v>
      </c>
      <c r="T276" s="192">
        <f>INDEX('Policy Characteristics'!N:N,MATCH(PolicyLevers!$C276,'Policy Characteristics'!$C:$C,0))</f>
        <v>0</v>
      </c>
      <c r="U276" s="183">
        <f>INDEX('Policy Characteristics'!O:O,MATCH(PolicyLevers!$C276,'Policy Characteristics'!$C:$C,0))</f>
        <v>0</v>
      </c>
    </row>
    <row r="277" spans="1:21" s="183" customFormat="1" x14ac:dyDescent="0.35">
      <c r="A277" s="351" t="str">
        <f>INDEX('Policy Characteristics'!A:A,MATCH(PolicyLevers!$C277,'Policy Characteristics'!$C:$C,0))</f>
        <v>Electricity Supply</v>
      </c>
      <c r="B277" s="358" t="str">
        <f>INDEX('Policy Characteristics'!B:B,MATCH(PolicyLevers!$C277,'Policy Characteristics'!$C:$C,0))</f>
        <v>Reduce Plant Downtime</v>
      </c>
      <c r="C277" s="208" t="str">
        <f t="shared" ref="C277:C306" si="21">C$276</f>
        <v>Percentage Reduction in Plant Downtime</v>
      </c>
      <c r="D277" s="192" t="s">
        <v>578</v>
      </c>
      <c r="E277" s="192" t="s">
        <v>703</v>
      </c>
      <c r="F277" s="185"/>
      <c r="G277" s="192"/>
      <c r="H277" s="184">
        <v>651</v>
      </c>
      <c r="I277" s="362" t="s">
        <v>332</v>
      </c>
      <c r="J277" s="208" t="str">
        <f>INDEX('Policy Characteristics'!D:D,MATCH(PolicyLevers!$C277,'Policy Characteristics'!$C:$C,0))</f>
        <v>Reduce Plant Downtime</v>
      </c>
      <c r="K277" s="208" t="str">
        <f>INDEX('Policy Characteristics'!E:E,MATCH(PolicyLevers!$C277,'Policy Characteristics'!$C:$C,0))</f>
        <v>elec reduce plant downtime</v>
      </c>
      <c r="L277" s="186">
        <f>INDEX('Policy Characteristics'!F:F,MATCH(PolicyLevers!$C277,'Policy Characteristics'!$C:$C,0))</f>
        <v>0</v>
      </c>
      <c r="M277" s="186">
        <f>INDEX('Policy Characteristics'!G:G,MATCH(PolicyLevers!$C277,'Policy Characteristics'!$C:$C,0))</f>
        <v>0</v>
      </c>
      <c r="N277" s="186">
        <f>INDEX('Policy Characteristics'!H:H,MATCH(PolicyLevers!$C277,'Policy Characteristics'!$C:$C,0))</f>
        <v>0</v>
      </c>
      <c r="O277" s="192">
        <f>INDEX('Policy Characteristics'!I:I,MATCH(PolicyLevers!$C277,'Policy Characteristics'!$C:$C,0))</f>
        <v>0</v>
      </c>
      <c r="P277" s="187"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2">
        <f>INDEX('Policy Characteristics'!K:K,MATCH(PolicyLevers!$C277,'Policy Characteristics'!$C:$C,0))</f>
        <v>0</v>
      </c>
      <c r="R277" s="192">
        <f>INDEX('Policy Characteristics'!L:L,MATCH(PolicyLevers!$C277,'Policy Characteristics'!$C:$C,0))</f>
        <v>0</v>
      </c>
      <c r="S277" s="213">
        <f>INDEX('Policy Characteristics'!M:M,MATCH(PolicyLevers!$C277,'Policy Characteristics'!$C:$C,0))</f>
        <v>0</v>
      </c>
      <c r="T277" s="192">
        <f>INDEX('Policy Characteristics'!N:N,MATCH(PolicyLevers!$C277,'Policy Characteristics'!$C:$C,0))</f>
        <v>0</v>
      </c>
      <c r="U277" s="183">
        <f>INDEX('Policy Characteristics'!O:O,MATCH(PolicyLevers!$C277,'Policy Characteristics'!$C:$C,0))</f>
        <v>0</v>
      </c>
    </row>
    <row r="278" spans="1:21" s="183" customFormat="1" x14ac:dyDescent="0.35">
      <c r="A278" s="351" t="str">
        <f>INDEX('Policy Characteristics'!A:A,MATCH(PolicyLevers!$C278,'Policy Characteristics'!$C:$C,0))</f>
        <v>Electricity Supply</v>
      </c>
      <c r="B278" s="358" t="str">
        <f>INDEX('Policy Characteristics'!B:B,MATCH(PolicyLevers!$C278,'Policy Characteristics'!$C:$C,0))</f>
        <v>Reduce Plant Downtime</v>
      </c>
      <c r="C278" s="208" t="str">
        <f t="shared" si="21"/>
        <v>Percentage Reduction in Plant Downtime</v>
      </c>
      <c r="D278" s="192" t="s">
        <v>578</v>
      </c>
      <c r="E278" s="192" t="s">
        <v>704</v>
      </c>
      <c r="F278" s="185"/>
      <c r="G278" s="192"/>
      <c r="H278" s="184">
        <v>652</v>
      </c>
      <c r="I278" s="362" t="s">
        <v>332</v>
      </c>
      <c r="J278" s="208" t="str">
        <f>INDEX('Policy Characteristics'!D:D,MATCH(PolicyLevers!$C278,'Policy Characteristics'!$C:$C,0))</f>
        <v>Reduce Plant Downtime</v>
      </c>
      <c r="K278" s="208" t="str">
        <f>INDEX('Policy Characteristics'!E:E,MATCH(PolicyLevers!$C278,'Policy Characteristics'!$C:$C,0))</f>
        <v>elec reduce plant downtime</v>
      </c>
      <c r="L278" s="183">
        <f>INDEX('Policy Characteristics'!F:F,MATCH(PolicyLevers!$C278,'Policy Characteristics'!$C:$C,0))</f>
        <v>0</v>
      </c>
      <c r="M278" s="183">
        <f>INDEX('Policy Characteristics'!G:G,MATCH(PolicyLevers!$C278,'Policy Characteristics'!$C:$C,0))</f>
        <v>0</v>
      </c>
      <c r="N278" s="183">
        <f>INDEX('Policy Characteristics'!H:H,MATCH(PolicyLevers!$C278,'Policy Characteristics'!$C:$C,0))</f>
        <v>0</v>
      </c>
      <c r="O278" s="192">
        <f>INDEX('Policy Characteristics'!I:I,MATCH(PolicyLevers!$C278,'Policy Characteristics'!$C:$C,0))</f>
        <v>0</v>
      </c>
      <c r="P278" s="187"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2">
        <f>INDEX('Policy Characteristics'!K:K,MATCH(PolicyLevers!$C278,'Policy Characteristics'!$C:$C,0))</f>
        <v>0</v>
      </c>
      <c r="R278" s="192">
        <f>INDEX('Policy Characteristics'!L:L,MATCH(PolicyLevers!$C278,'Policy Characteristics'!$C:$C,0))</f>
        <v>0</v>
      </c>
      <c r="S278" s="213">
        <f>INDEX('Policy Characteristics'!M:M,MATCH(PolicyLevers!$C278,'Policy Characteristics'!$C:$C,0))</f>
        <v>0</v>
      </c>
      <c r="T278" s="192">
        <f>INDEX('Policy Characteristics'!N:N,MATCH(PolicyLevers!$C278,'Policy Characteristics'!$C:$C,0))</f>
        <v>0</v>
      </c>
      <c r="U278" s="183">
        <f>INDEX('Policy Characteristics'!O:O,MATCH(PolicyLevers!$C278,'Policy Characteristics'!$C:$C,0))</f>
        <v>0</v>
      </c>
    </row>
    <row r="279" spans="1:21" s="183" customFormat="1" x14ac:dyDescent="0.35">
      <c r="A279" s="351" t="str">
        <f>INDEX('Policy Characteristics'!A:A,MATCH(PolicyLevers!$C279,'Policy Characteristics'!$C:$C,0))</f>
        <v>Electricity Supply</v>
      </c>
      <c r="B279" s="358" t="str">
        <f>INDEX('Policy Characteristics'!B:B,MATCH(PolicyLevers!$C279,'Policy Characteristics'!$C:$C,0))</f>
        <v>Reduce Plant Downtime</v>
      </c>
      <c r="C279" s="208" t="str">
        <f t="shared" si="21"/>
        <v>Percentage Reduction in Plant Downtime</v>
      </c>
      <c r="D279" s="192" t="s">
        <v>585</v>
      </c>
      <c r="E279" s="192" t="s">
        <v>701</v>
      </c>
      <c r="F279" s="192" t="s">
        <v>705</v>
      </c>
      <c r="G279" s="192" t="s">
        <v>586</v>
      </c>
      <c r="H279" s="184">
        <v>141</v>
      </c>
      <c r="I279" s="362" t="s">
        <v>310</v>
      </c>
      <c r="J279" s="208" t="str">
        <f>INDEX('Policy Characteristics'!D:D,MATCH(PolicyLevers!$C279,'Policy Characteristics'!$C:$C,0))</f>
        <v>Reduce Plant Downtime</v>
      </c>
      <c r="K279" s="208" t="str">
        <f>INDEX('Policy Characteristics'!E:E,MATCH(PolicyLevers!$C279,'Policy Characteristics'!$C:$C,0))</f>
        <v>elec reduce plant downtime</v>
      </c>
      <c r="L279" s="186">
        <f>INDEX('Policy Characteristics'!F:F,MATCH(PolicyLevers!$C279,'Policy Characteristics'!$C:$C,0))</f>
        <v>0</v>
      </c>
      <c r="M279" s="186">
        <f>INDEX('Policy Characteristics'!G:G,MATCH(PolicyLevers!$C279,'Policy Characteristics'!$C:$C,0))</f>
        <v>0</v>
      </c>
      <c r="N279" s="186">
        <f>INDEX('Policy Characteristics'!H:H,MATCH(PolicyLevers!$C279,'Policy Characteristics'!$C:$C,0))</f>
        <v>0</v>
      </c>
      <c r="O279" s="192">
        <f>INDEX('Policy Characteristics'!I:I,MATCH(PolicyLevers!$C279,'Policy Characteristics'!$C:$C,0))</f>
        <v>0</v>
      </c>
      <c r="P279" s="187"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2">
        <f>INDEX('Policy Characteristics'!K:K,MATCH(PolicyLevers!$C279,'Policy Characteristics'!$C:$C,0))</f>
        <v>0</v>
      </c>
      <c r="R279" s="192">
        <f>INDEX('Policy Characteristics'!L:L,MATCH(PolicyLevers!$C279,'Policy Characteristics'!$C:$C,0))</f>
        <v>0</v>
      </c>
      <c r="S279" s="213">
        <f>INDEX('Policy Characteristics'!M:M,MATCH(PolicyLevers!$C279,'Policy Characteristics'!$C:$C,0))</f>
        <v>0</v>
      </c>
      <c r="T279" s="192">
        <f>INDEX('Policy Characteristics'!N:N,MATCH(PolicyLevers!$C279,'Policy Characteristics'!$C:$C,0))</f>
        <v>0</v>
      </c>
      <c r="U279" s="183">
        <f>INDEX('Policy Characteristics'!O:O,MATCH(PolicyLevers!$C279,'Policy Characteristics'!$C:$C,0))</f>
        <v>0</v>
      </c>
    </row>
    <row r="280" spans="1:21" s="183" customFormat="1" x14ac:dyDescent="0.35">
      <c r="A280" s="351" t="str">
        <f>INDEX('Policy Characteristics'!A:A,MATCH(PolicyLevers!$C280,'Policy Characteristics'!$C:$C,0))</f>
        <v>Electricity Supply</v>
      </c>
      <c r="B280" s="358" t="str">
        <f>INDEX('Policy Characteristics'!B:B,MATCH(PolicyLevers!$C280,'Policy Characteristics'!$C:$C,0))</f>
        <v>Reduce Plant Downtime</v>
      </c>
      <c r="C280" s="208" t="str">
        <f t="shared" si="21"/>
        <v>Percentage Reduction in Plant Downtime</v>
      </c>
      <c r="D280" s="192" t="s">
        <v>585</v>
      </c>
      <c r="E280" s="192" t="s">
        <v>703</v>
      </c>
      <c r="F280" s="192"/>
      <c r="G280" s="192"/>
      <c r="H280" s="184">
        <v>653</v>
      </c>
      <c r="I280" s="362" t="s">
        <v>332</v>
      </c>
      <c r="J280" s="208" t="str">
        <f>INDEX('Policy Characteristics'!D:D,MATCH(PolicyLevers!$C280,'Policy Characteristics'!$C:$C,0))</f>
        <v>Reduce Plant Downtime</v>
      </c>
      <c r="K280" s="208" t="str">
        <f>INDEX('Policy Characteristics'!E:E,MATCH(PolicyLevers!$C280,'Policy Characteristics'!$C:$C,0))</f>
        <v>elec reduce plant downtime</v>
      </c>
      <c r="L280" s="186">
        <f>INDEX('Policy Characteristics'!F:F,MATCH(PolicyLevers!$C280,'Policy Characteristics'!$C:$C,0))</f>
        <v>0</v>
      </c>
      <c r="M280" s="186">
        <f>INDEX('Policy Characteristics'!G:G,MATCH(PolicyLevers!$C280,'Policy Characteristics'!$C:$C,0))</f>
        <v>0</v>
      </c>
      <c r="N280" s="186">
        <f>INDEX('Policy Characteristics'!H:H,MATCH(PolicyLevers!$C280,'Policy Characteristics'!$C:$C,0))</f>
        <v>0</v>
      </c>
      <c r="O280" s="192">
        <f>INDEX('Policy Characteristics'!I:I,MATCH(PolicyLevers!$C280,'Policy Characteristics'!$C:$C,0))</f>
        <v>0</v>
      </c>
      <c r="P280" s="187"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2">
        <f>INDEX('Policy Characteristics'!K:K,MATCH(PolicyLevers!$C280,'Policy Characteristics'!$C:$C,0))</f>
        <v>0</v>
      </c>
      <c r="R280" s="192">
        <f>INDEX('Policy Characteristics'!L:L,MATCH(PolicyLevers!$C280,'Policy Characteristics'!$C:$C,0))</f>
        <v>0</v>
      </c>
      <c r="S280" s="213">
        <f>INDEX('Policy Characteristics'!M:M,MATCH(PolicyLevers!$C280,'Policy Characteristics'!$C:$C,0))</f>
        <v>0</v>
      </c>
      <c r="T280" s="192">
        <f>INDEX('Policy Characteristics'!N:N,MATCH(PolicyLevers!$C280,'Policy Characteristics'!$C:$C,0))</f>
        <v>0</v>
      </c>
      <c r="U280" s="183">
        <f>INDEX('Policy Characteristics'!O:O,MATCH(PolicyLevers!$C280,'Policy Characteristics'!$C:$C,0))</f>
        <v>0</v>
      </c>
    </row>
    <row r="281" spans="1:21" s="183" customFormat="1" x14ac:dyDescent="0.35">
      <c r="A281" s="351" t="str">
        <f>INDEX('Policy Characteristics'!A:A,MATCH(PolicyLevers!$C281,'Policy Characteristics'!$C:$C,0))</f>
        <v>Electricity Supply</v>
      </c>
      <c r="B281" s="358" t="str">
        <f>INDEX('Policy Characteristics'!B:B,MATCH(PolicyLevers!$C281,'Policy Characteristics'!$C:$C,0))</f>
        <v>Reduce Plant Downtime</v>
      </c>
      <c r="C281" s="208" t="str">
        <f t="shared" si="21"/>
        <v>Percentage Reduction in Plant Downtime</v>
      </c>
      <c r="D281" s="192" t="s">
        <v>585</v>
      </c>
      <c r="E281" s="192" t="s">
        <v>704</v>
      </c>
      <c r="F281" s="192"/>
      <c r="G281" s="192"/>
      <c r="H281" s="184">
        <v>654</v>
      </c>
      <c r="I281" s="362" t="s">
        <v>332</v>
      </c>
      <c r="J281" s="208" t="str">
        <f>INDEX('Policy Characteristics'!D:D,MATCH(PolicyLevers!$C281,'Policy Characteristics'!$C:$C,0))</f>
        <v>Reduce Plant Downtime</v>
      </c>
      <c r="K281" s="208" t="str">
        <f>INDEX('Policy Characteristics'!E:E,MATCH(PolicyLevers!$C281,'Policy Characteristics'!$C:$C,0))</f>
        <v>elec reduce plant downtime</v>
      </c>
      <c r="L281" s="183">
        <f>INDEX('Policy Characteristics'!F:F,MATCH(PolicyLevers!$C281,'Policy Characteristics'!$C:$C,0))</f>
        <v>0</v>
      </c>
      <c r="M281" s="183">
        <f>INDEX('Policy Characteristics'!G:G,MATCH(PolicyLevers!$C281,'Policy Characteristics'!$C:$C,0))</f>
        <v>0</v>
      </c>
      <c r="N281" s="183">
        <f>INDEX('Policy Characteristics'!H:H,MATCH(PolicyLevers!$C281,'Policy Characteristics'!$C:$C,0))</f>
        <v>0</v>
      </c>
      <c r="O281" s="192">
        <f>INDEX('Policy Characteristics'!I:I,MATCH(PolicyLevers!$C281,'Policy Characteristics'!$C:$C,0))</f>
        <v>0</v>
      </c>
      <c r="P281" s="187"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2">
        <f>INDEX('Policy Characteristics'!K:K,MATCH(PolicyLevers!$C281,'Policy Characteristics'!$C:$C,0))</f>
        <v>0</v>
      </c>
      <c r="R281" s="192">
        <f>INDEX('Policy Characteristics'!L:L,MATCH(PolicyLevers!$C281,'Policy Characteristics'!$C:$C,0))</f>
        <v>0</v>
      </c>
      <c r="S281" s="213">
        <f>INDEX('Policy Characteristics'!M:M,MATCH(PolicyLevers!$C281,'Policy Characteristics'!$C:$C,0))</f>
        <v>0</v>
      </c>
      <c r="T281" s="192">
        <f>INDEX('Policy Characteristics'!N:N,MATCH(PolicyLevers!$C281,'Policy Characteristics'!$C:$C,0))</f>
        <v>0</v>
      </c>
      <c r="U281" s="183">
        <f>INDEX('Policy Characteristics'!O:O,MATCH(PolicyLevers!$C281,'Policy Characteristics'!$C:$C,0))</f>
        <v>0</v>
      </c>
    </row>
    <row r="282" spans="1:21" s="183" customFormat="1" x14ac:dyDescent="0.35">
      <c r="A282" s="351" t="str">
        <f>INDEX('Policy Characteristics'!A:A,MATCH(PolicyLevers!$C282,'Policy Characteristics'!$C:$C,0))</f>
        <v>Electricity Supply</v>
      </c>
      <c r="B282" s="358" t="str">
        <f>INDEX('Policy Characteristics'!B:B,MATCH(PolicyLevers!$C282,'Policy Characteristics'!$C:$C,0))</f>
        <v>Reduce Plant Downtime</v>
      </c>
      <c r="C282" s="208" t="str">
        <f t="shared" si="21"/>
        <v>Percentage Reduction in Plant Downtime</v>
      </c>
      <c r="D282" s="192" t="s">
        <v>588</v>
      </c>
      <c r="E282" s="192" t="s">
        <v>701</v>
      </c>
      <c r="F282" s="192"/>
      <c r="G282" s="192"/>
      <c r="H282" s="184">
        <v>655</v>
      </c>
      <c r="I282" s="362" t="s">
        <v>332</v>
      </c>
      <c r="J282" s="208" t="str">
        <f>INDEX('Policy Characteristics'!D:D,MATCH(PolicyLevers!$C282,'Policy Characteristics'!$C:$C,0))</f>
        <v>Reduce Plant Downtime</v>
      </c>
      <c r="K282" s="208" t="str">
        <f>INDEX('Policy Characteristics'!E:E,MATCH(PolicyLevers!$C282,'Policy Characteristics'!$C:$C,0))</f>
        <v>elec reduce plant downtime</v>
      </c>
      <c r="L282" s="183">
        <f>INDEX('Policy Characteristics'!F:F,MATCH(PolicyLevers!$C282,'Policy Characteristics'!$C:$C,0))</f>
        <v>0</v>
      </c>
      <c r="M282" s="183">
        <f>INDEX('Policy Characteristics'!G:G,MATCH(PolicyLevers!$C282,'Policy Characteristics'!$C:$C,0))</f>
        <v>0</v>
      </c>
      <c r="N282" s="183">
        <f>INDEX('Policy Characteristics'!H:H,MATCH(PolicyLevers!$C282,'Policy Characteristics'!$C:$C,0))</f>
        <v>0</v>
      </c>
      <c r="O282" s="192">
        <f>INDEX('Policy Characteristics'!I:I,MATCH(PolicyLevers!$C282,'Policy Characteristics'!$C:$C,0))</f>
        <v>0</v>
      </c>
      <c r="P282" s="187"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2">
        <f>INDEX('Policy Characteristics'!K:K,MATCH(PolicyLevers!$C282,'Policy Characteristics'!$C:$C,0))</f>
        <v>0</v>
      </c>
      <c r="R282" s="192">
        <f>INDEX('Policy Characteristics'!L:L,MATCH(PolicyLevers!$C282,'Policy Characteristics'!$C:$C,0))</f>
        <v>0</v>
      </c>
      <c r="S282" s="213">
        <f>INDEX('Policy Characteristics'!M:M,MATCH(PolicyLevers!$C282,'Policy Characteristics'!$C:$C,0))</f>
        <v>0</v>
      </c>
      <c r="T282" s="192">
        <f>INDEX('Policy Characteristics'!N:N,MATCH(PolicyLevers!$C282,'Policy Characteristics'!$C:$C,0))</f>
        <v>0</v>
      </c>
      <c r="U282" s="183">
        <f>INDEX('Policy Characteristics'!O:O,MATCH(PolicyLevers!$C282,'Policy Characteristics'!$C:$C,0))</f>
        <v>0</v>
      </c>
    </row>
    <row r="283" spans="1:21" s="183" customFormat="1" x14ac:dyDescent="0.35">
      <c r="A283" s="351" t="str">
        <f>INDEX('Policy Characteristics'!A:A,MATCH(PolicyLevers!$C283,'Policy Characteristics'!$C:$C,0))</f>
        <v>Electricity Supply</v>
      </c>
      <c r="B283" s="358" t="str">
        <f>INDEX('Policy Characteristics'!B:B,MATCH(PolicyLevers!$C283,'Policy Characteristics'!$C:$C,0))</f>
        <v>Reduce Plant Downtime</v>
      </c>
      <c r="C283" s="208" t="str">
        <f t="shared" si="21"/>
        <v>Percentage Reduction in Plant Downtime</v>
      </c>
      <c r="D283" s="192" t="s">
        <v>588</v>
      </c>
      <c r="E283" s="192" t="s">
        <v>703</v>
      </c>
      <c r="F283" s="192"/>
      <c r="G283" s="192"/>
      <c r="H283" s="184">
        <v>656</v>
      </c>
      <c r="I283" s="362" t="s">
        <v>332</v>
      </c>
      <c r="J283" s="208" t="str">
        <f>INDEX('Policy Characteristics'!D:D,MATCH(PolicyLevers!$C283,'Policy Characteristics'!$C:$C,0))</f>
        <v>Reduce Plant Downtime</v>
      </c>
      <c r="K283" s="208" t="str">
        <f>INDEX('Policy Characteristics'!E:E,MATCH(PolicyLevers!$C283,'Policy Characteristics'!$C:$C,0))</f>
        <v>elec reduce plant downtime</v>
      </c>
      <c r="L283" s="183">
        <f>INDEX('Policy Characteristics'!F:F,MATCH(PolicyLevers!$C283,'Policy Characteristics'!$C:$C,0))</f>
        <v>0</v>
      </c>
      <c r="M283" s="183">
        <f>INDEX('Policy Characteristics'!G:G,MATCH(PolicyLevers!$C283,'Policy Characteristics'!$C:$C,0))</f>
        <v>0</v>
      </c>
      <c r="N283" s="183">
        <f>INDEX('Policy Characteristics'!H:H,MATCH(PolicyLevers!$C283,'Policy Characteristics'!$C:$C,0))</f>
        <v>0</v>
      </c>
      <c r="O283" s="192">
        <f>INDEX('Policy Characteristics'!I:I,MATCH(PolicyLevers!$C283,'Policy Characteristics'!$C:$C,0))</f>
        <v>0</v>
      </c>
      <c r="P283" s="187"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2">
        <f>INDEX('Policy Characteristics'!K:K,MATCH(PolicyLevers!$C283,'Policy Characteristics'!$C:$C,0))</f>
        <v>0</v>
      </c>
      <c r="R283" s="192">
        <f>INDEX('Policy Characteristics'!L:L,MATCH(PolicyLevers!$C283,'Policy Characteristics'!$C:$C,0))</f>
        <v>0</v>
      </c>
      <c r="S283" s="213">
        <f>INDEX('Policy Characteristics'!M:M,MATCH(PolicyLevers!$C283,'Policy Characteristics'!$C:$C,0))</f>
        <v>0</v>
      </c>
      <c r="T283" s="192">
        <f>INDEX('Policy Characteristics'!N:N,MATCH(PolicyLevers!$C283,'Policy Characteristics'!$C:$C,0))</f>
        <v>0</v>
      </c>
      <c r="U283" s="183">
        <f>INDEX('Policy Characteristics'!O:O,MATCH(PolicyLevers!$C283,'Policy Characteristics'!$C:$C,0))</f>
        <v>0</v>
      </c>
    </row>
    <row r="284" spans="1:21" s="183" customFormat="1" x14ac:dyDescent="0.35">
      <c r="A284" s="351" t="str">
        <f>INDEX('Policy Characteristics'!A:A,MATCH(PolicyLevers!$C284,'Policy Characteristics'!$C:$C,0))</f>
        <v>Electricity Supply</v>
      </c>
      <c r="B284" s="358" t="str">
        <f>INDEX('Policy Characteristics'!B:B,MATCH(PolicyLevers!$C284,'Policy Characteristics'!$C:$C,0))</f>
        <v>Reduce Plant Downtime</v>
      </c>
      <c r="C284" s="208" t="str">
        <f t="shared" si="21"/>
        <v>Percentage Reduction in Plant Downtime</v>
      </c>
      <c r="D284" s="192" t="s">
        <v>588</v>
      </c>
      <c r="E284" s="192" t="s">
        <v>704</v>
      </c>
      <c r="F284" s="192"/>
      <c r="G284" s="192"/>
      <c r="H284" s="184">
        <v>657</v>
      </c>
      <c r="I284" s="362" t="s">
        <v>332</v>
      </c>
      <c r="J284" s="208" t="str">
        <f>INDEX('Policy Characteristics'!D:D,MATCH(PolicyLevers!$C284,'Policy Characteristics'!$C:$C,0))</f>
        <v>Reduce Plant Downtime</v>
      </c>
      <c r="K284" s="208" t="str">
        <f>INDEX('Policy Characteristics'!E:E,MATCH(PolicyLevers!$C284,'Policy Characteristics'!$C:$C,0))</f>
        <v>elec reduce plant downtime</v>
      </c>
      <c r="L284" s="183">
        <f>INDEX('Policy Characteristics'!F:F,MATCH(PolicyLevers!$C284,'Policy Characteristics'!$C:$C,0))</f>
        <v>0</v>
      </c>
      <c r="M284" s="183">
        <f>INDEX('Policy Characteristics'!G:G,MATCH(PolicyLevers!$C284,'Policy Characteristics'!$C:$C,0))</f>
        <v>0</v>
      </c>
      <c r="N284" s="183">
        <f>INDEX('Policy Characteristics'!H:H,MATCH(PolicyLevers!$C284,'Policy Characteristics'!$C:$C,0))</f>
        <v>0</v>
      </c>
      <c r="O284" s="192">
        <f>INDEX('Policy Characteristics'!I:I,MATCH(PolicyLevers!$C284,'Policy Characteristics'!$C:$C,0))</f>
        <v>0</v>
      </c>
      <c r="P284" s="187"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2">
        <f>INDEX('Policy Characteristics'!K:K,MATCH(PolicyLevers!$C284,'Policy Characteristics'!$C:$C,0))</f>
        <v>0</v>
      </c>
      <c r="R284" s="192">
        <f>INDEX('Policy Characteristics'!L:L,MATCH(PolicyLevers!$C284,'Policy Characteristics'!$C:$C,0))</f>
        <v>0</v>
      </c>
      <c r="S284" s="213">
        <f>INDEX('Policy Characteristics'!M:M,MATCH(PolicyLevers!$C284,'Policy Characteristics'!$C:$C,0))</f>
        <v>0</v>
      </c>
      <c r="T284" s="192">
        <f>INDEX('Policy Characteristics'!N:N,MATCH(PolicyLevers!$C284,'Policy Characteristics'!$C:$C,0))</f>
        <v>0</v>
      </c>
      <c r="U284" s="183">
        <f>INDEX('Policy Characteristics'!O:O,MATCH(PolicyLevers!$C284,'Policy Characteristics'!$C:$C,0))</f>
        <v>0</v>
      </c>
    </row>
    <row r="285" spans="1:21" s="183" customFormat="1" x14ac:dyDescent="0.35">
      <c r="A285" s="351" t="str">
        <f>INDEX('Policy Characteristics'!A:A,MATCH(PolicyLevers!$C285,'Policy Characteristics'!$C:$C,0))</f>
        <v>Electricity Supply</v>
      </c>
      <c r="B285" s="358" t="str">
        <f>INDEX('Policy Characteristics'!B:B,MATCH(PolicyLevers!$C285,'Policy Characteristics'!$C:$C,0))</f>
        <v>Reduce Plant Downtime</v>
      </c>
      <c r="C285" s="208" t="str">
        <f t="shared" si="21"/>
        <v>Percentage Reduction in Plant Downtime</v>
      </c>
      <c r="D285" s="192" t="s">
        <v>591</v>
      </c>
      <c r="E285" s="192" t="s">
        <v>701</v>
      </c>
      <c r="F285" s="192"/>
      <c r="G285" s="192"/>
      <c r="H285" s="184">
        <v>658</v>
      </c>
      <c r="I285" s="362" t="s">
        <v>332</v>
      </c>
      <c r="J285" s="208" t="str">
        <f>INDEX('Policy Characteristics'!D:D,MATCH(PolicyLevers!$C285,'Policy Characteristics'!$C:$C,0))</f>
        <v>Reduce Plant Downtime</v>
      </c>
      <c r="K285" s="208" t="str">
        <f>INDEX('Policy Characteristics'!E:E,MATCH(PolicyLevers!$C285,'Policy Characteristics'!$C:$C,0))</f>
        <v>elec reduce plant downtime</v>
      </c>
      <c r="L285" s="183">
        <f>INDEX('Policy Characteristics'!F:F,MATCH(PolicyLevers!$C285,'Policy Characteristics'!$C:$C,0))</f>
        <v>0</v>
      </c>
      <c r="M285" s="183">
        <f>INDEX('Policy Characteristics'!G:G,MATCH(PolicyLevers!$C285,'Policy Characteristics'!$C:$C,0))</f>
        <v>0</v>
      </c>
      <c r="N285" s="183">
        <f>INDEX('Policy Characteristics'!H:H,MATCH(PolicyLevers!$C285,'Policy Characteristics'!$C:$C,0))</f>
        <v>0</v>
      </c>
      <c r="O285" s="192">
        <f>INDEX('Policy Characteristics'!I:I,MATCH(PolicyLevers!$C285,'Policy Characteristics'!$C:$C,0))</f>
        <v>0</v>
      </c>
      <c r="P285" s="187"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2">
        <f>INDEX('Policy Characteristics'!K:K,MATCH(PolicyLevers!$C285,'Policy Characteristics'!$C:$C,0))</f>
        <v>0</v>
      </c>
      <c r="R285" s="192">
        <f>INDEX('Policy Characteristics'!L:L,MATCH(PolicyLevers!$C285,'Policy Characteristics'!$C:$C,0))</f>
        <v>0</v>
      </c>
      <c r="S285" s="213">
        <f>INDEX('Policy Characteristics'!M:M,MATCH(PolicyLevers!$C285,'Policy Characteristics'!$C:$C,0))</f>
        <v>0</v>
      </c>
      <c r="T285" s="192">
        <f>INDEX('Policy Characteristics'!N:N,MATCH(PolicyLevers!$C285,'Policy Characteristics'!$C:$C,0))</f>
        <v>0</v>
      </c>
      <c r="U285" s="183">
        <f>INDEX('Policy Characteristics'!O:O,MATCH(PolicyLevers!$C285,'Policy Characteristics'!$C:$C,0))</f>
        <v>0</v>
      </c>
    </row>
    <row r="286" spans="1:21" s="183" customFormat="1" x14ac:dyDescent="0.35">
      <c r="A286" s="351" t="str">
        <f>INDEX('Policy Characteristics'!A:A,MATCH(PolicyLevers!$C286,'Policy Characteristics'!$C:$C,0))</f>
        <v>Electricity Supply</v>
      </c>
      <c r="B286" s="358" t="str">
        <f>INDEX('Policy Characteristics'!B:B,MATCH(PolicyLevers!$C286,'Policy Characteristics'!$C:$C,0))</f>
        <v>Reduce Plant Downtime</v>
      </c>
      <c r="C286" s="208" t="str">
        <f t="shared" si="21"/>
        <v>Percentage Reduction in Plant Downtime</v>
      </c>
      <c r="D286" s="192" t="s">
        <v>591</v>
      </c>
      <c r="E286" s="192" t="s">
        <v>703</v>
      </c>
      <c r="F286" s="192"/>
      <c r="G286" s="192"/>
      <c r="H286" s="184">
        <v>659</v>
      </c>
      <c r="I286" s="362" t="s">
        <v>332</v>
      </c>
      <c r="J286" s="208" t="str">
        <f>INDEX('Policy Characteristics'!D:D,MATCH(PolicyLevers!$C286,'Policy Characteristics'!$C:$C,0))</f>
        <v>Reduce Plant Downtime</v>
      </c>
      <c r="K286" s="208" t="str">
        <f>INDEX('Policy Characteristics'!E:E,MATCH(PolicyLevers!$C286,'Policy Characteristics'!$C:$C,0))</f>
        <v>elec reduce plant downtime</v>
      </c>
      <c r="L286" s="183">
        <f>INDEX('Policy Characteristics'!F:F,MATCH(PolicyLevers!$C286,'Policy Characteristics'!$C:$C,0))</f>
        <v>0</v>
      </c>
      <c r="M286" s="183">
        <f>INDEX('Policy Characteristics'!G:G,MATCH(PolicyLevers!$C286,'Policy Characteristics'!$C:$C,0))</f>
        <v>0</v>
      </c>
      <c r="N286" s="183">
        <f>INDEX('Policy Characteristics'!H:H,MATCH(PolicyLevers!$C286,'Policy Characteristics'!$C:$C,0))</f>
        <v>0</v>
      </c>
      <c r="O286" s="192">
        <f>INDEX('Policy Characteristics'!I:I,MATCH(PolicyLevers!$C286,'Policy Characteristics'!$C:$C,0))</f>
        <v>0</v>
      </c>
      <c r="P286" s="187"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2">
        <f>INDEX('Policy Characteristics'!K:K,MATCH(PolicyLevers!$C286,'Policy Characteristics'!$C:$C,0))</f>
        <v>0</v>
      </c>
      <c r="R286" s="192">
        <f>INDEX('Policy Characteristics'!L:L,MATCH(PolicyLevers!$C286,'Policy Characteristics'!$C:$C,0))</f>
        <v>0</v>
      </c>
      <c r="S286" s="213">
        <f>INDEX('Policy Characteristics'!M:M,MATCH(PolicyLevers!$C286,'Policy Characteristics'!$C:$C,0))</f>
        <v>0</v>
      </c>
      <c r="T286" s="192">
        <f>INDEX('Policy Characteristics'!N:N,MATCH(PolicyLevers!$C286,'Policy Characteristics'!$C:$C,0))</f>
        <v>0</v>
      </c>
      <c r="U286" s="183">
        <f>INDEX('Policy Characteristics'!O:O,MATCH(PolicyLevers!$C286,'Policy Characteristics'!$C:$C,0))</f>
        <v>0</v>
      </c>
    </row>
    <row r="287" spans="1:21" s="183" customFormat="1" x14ac:dyDescent="0.35">
      <c r="A287" s="351" t="str">
        <f>INDEX('Policy Characteristics'!A:A,MATCH(PolicyLevers!$C287,'Policy Characteristics'!$C:$C,0))</f>
        <v>Electricity Supply</v>
      </c>
      <c r="B287" s="358" t="str">
        <f>INDEX('Policy Characteristics'!B:B,MATCH(PolicyLevers!$C287,'Policy Characteristics'!$C:$C,0))</f>
        <v>Reduce Plant Downtime</v>
      </c>
      <c r="C287" s="208" t="str">
        <f t="shared" si="21"/>
        <v>Percentage Reduction in Plant Downtime</v>
      </c>
      <c r="D287" s="192" t="s">
        <v>591</v>
      </c>
      <c r="E287" s="192" t="s">
        <v>704</v>
      </c>
      <c r="F287" s="192"/>
      <c r="G287" s="192"/>
      <c r="H287" s="184">
        <v>660</v>
      </c>
      <c r="I287" s="362" t="s">
        <v>332</v>
      </c>
      <c r="J287" s="208" t="str">
        <f>INDEX('Policy Characteristics'!D:D,MATCH(PolicyLevers!$C287,'Policy Characteristics'!$C:$C,0))</f>
        <v>Reduce Plant Downtime</v>
      </c>
      <c r="K287" s="208" t="str">
        <f>INDEX('Policy Characteristics'!E:E,MATCH(PolicyLevers!$C287,'Policy Characteristics'!$C:$C,0))</f>
        <v>elec reduce plant downtime</v>
      </c>
      <c r="L287" s="183">
        <f>INDEX('Policy Characteristics'!F:F,MATCH(PolicyLevers!$C287,'Policy Characteristics'!$C:$C,0))</f>
        <v>0</v>
      </c>
      <c r="M287" s="183">
        <f>INDEX('Policy Characteristics'!G:G,MATCH(PolicyLevers!$C287,'Policy Characteristics'!$C:$C,0))</f>
        <v>0</v>
      </c>
      <c r="N287" s="183">
        <f>INDEX('Policy Characteristics'!H:H,MATCH(PolicyLevers!$C287,'Policy Characteristics'!$C:$C,0))</f>
        <v>0</v>
      </c>
      <c r="O287" s="192">
        <f>INDEX('Policy Characteristics'!I:I,MATCH(PolicyLevers!$C287,'Policy Characteristics'!$C:$C,0))</f>
        <v>0</v>
      </c>
      <c r="P287" s="187"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2">
        <f>INDEX('Policy Characteristics'!K:K,MATCH(PolicyLevers!$C287,'Policy Characteristics'!$C:$C,0))</f>
        <v>0</v>
      </c>
      <c r="R287" s="192">
        <f>INDEX('Policy Characteristics'!L:L,MATCH(PolicyLevers!$C287,'Policy Characteristics'!$C:$C,0))</f>
        <v>0</v>
      </c>
      <c r="S287" s="213">
        <f>INDEX('Policy Characteristics'!M:M,MATCH(PolicyLevers!$C287,'Policy Characteristics'!$C:$C,0))</f>
        <v>0</v>
      </c>
      <c r="T287" s="192">
        <f>INDEX('Policy Characteristics'!N:N,MATCH(PolicyLevers!$C287,'Policy Characteristics'!$C:$C,0))</f>
        <v>0</v>
      </c>
      <c r="U287" s="183">
        <f>INDEX('Policy Characteristics'!O:O,MATCH(PolicyLevers!$C287,'Policy Characteristics'!$C:$C,0))</f>
        <v>0</v>
      </c>
    </row>
    <row r="288" spans="1:21" s="183" customFormat="1" x14ac:dyDescent="0.35">
      <c r="A288" s="351" t="str">
        <f>INDEX('Policy Characteristics'!A:A,MATCH(PolicyLevers!$C288,'Policy Characteristics'!$C:$C,0))</f>
        <v>Electricity Supply</v>
      </c>
      <c r="B288" s="358" t="str">
        <f>INDEX('Policy Characteristics'!B:B,MATCH(PolicyLevers!$C288,'Policy Characteristics'!$C:$C,0))</f>
        <v>Reduce Plant Downtime</v>
      </c>
      <c r="C288" s="208" t="str">
        <f t="shared" si="21"/>
        <v>Percentage Reduction in Plant Downtime</v>
      </c>
      <c r="D288" s="192" t="s">
        <v>594</v>
      </c>
      <c r="E288" s="192" t="s">
        <v>701</v>
      </c>
      <c r="F288" s="192"/>
      <c r="G288" s="192"/>
      <c r="H288" s="184">
        <v>661</v>
      </c>
      <c r="I288" s="362" t="s">
        <v>332</v>
      </c>
      <c r="J288" s="208" t="str">
        <f>INDEX('Policy Characteristics'!D:D,MATCH(PolicyLevers!$C288,'Policy Characteristics'!$C:$C,0))</f>
        <v>Reduce Plant Downtime</v>
      </c>
      <c r="K288" s="208" t="str">
        <f>INDEX('Policy Characteristics'!E:E,MATCH(PolicyLevers!$C288,'Policy Characteristics'!$C:$C,0))</f>
        <v>elec reduce plant downtime</v>
      </c>
      <c r="L288" s="183">
        <f>INDEX('Policy Characteristics'!F:F,MATCH(PolicyLevers!$C288,'Policy Characteristics'!$C:$C,0))</f>
        <v>0</v>
      </c>
      <c r="M288" s="183">
        <f>INDEX('Policy Characteristics'!G:G,MATCH(PolicyLevers!$C288,'Policy Characteristics'!$C:$C,0))</f>
        <v>0</v>
      </c>
      <c r="N288" s="183">
        <f>INDEX('Policy Characteristics'!H:H,MATCH(PolicyLevers!$C288,'Policy Characteristics'!$C:$C,0))</f>
        <v>0</v>
      </c>
      <c r="O288" s="192">
        <f>INDEX('Policy Characteristics'!I:I,MATCH(PolicyLevers!$C288,'Policy Characteristics'!$C:$C,0))</f>
        <v>0</v>
      </c>
      <c r="P288" s="187"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2">
        <f>INDEX('Policy Characteristics'!K:K,MATCH(PolicyLevers!$C288,'Policy Characteristics'!$C:$C,0))</f>
        <v>0</v>
      </c>
      <c r="R288" s="192">
        <f>INDEX('Policy Characteristics'!L:L,MATCH(PolicyLevers!$C288,'Policy Characteristics'!$C:$C,0))</f>
        <v>0</v>
      </c>
      <c r="S288" s="213">
        <f>INDEX('Policy Characteristics'!M:M,MATCH(PolicyLevers!$C288,'Policy Characteristics'!$C:$C,0))</f>
        <v>0</v>
      </c>
      <c r="T288" s="192">
        <f>INDEX('Policy Characteristics'!N:N,MATCH(PolicyLevers!$C288,'Policy Characteristics'!$C:$C,0))</f>
        <v>0</v>
      </c>
      <c r="U288" s="183">
        <f>INDEX('Policy Characteristics'!O:O,MATCH(PolicyLevers!$C288,'Policy Characteristics'!$C:$C,0))</f>
        <v>0</v>
      </c>
    </row>
    <row r="289" spans="1:21" s="183" customFormat="1" x14ac:dyDescent="0.35">
      <c r="A289" s="351" t="str">
        <f>INDEX('Policy Characteristics'!A:A,MATCH(PolicyLevers!$C289,'Policy Characteristics'!$C:$C,0))</f>
        <v>Electricity Supply</v>
      </c>
      <c r="B289" s="358" t="str">
        <f>INDEX('Policy Characteristics'!B:B,MATCH(PolicyLevers!$C289,'Policy Characteristics'!$C:$C,0))</f>
        <v>Reduce Plant Downtime</v>
      </c>
      <c r="C289" s="208" t="str">
        <f t="shared" si="21"/>
        <v>Percentage Reduction in Plant Downtime</v>
      </c>
      <c r="D289" s="192" t="s">
        <v>594</v>
      </c>
      <c r="E289" s="192" t="s">
        <v>703</v>
      </c>
      <c r="F289" s="192"/>
      <c r="G289" s="192"/>
      <c r="H289" s="184">
        <v>662</v>
      </c>
      <c r="I289" s="362" t="s">
        <v>332</v>
      </c>
      <c r="J289" s="208" t="str">
        <f>INDEX('Policy Characteristics'!D:D,MATCH(PolicyLevers!$C289,'Policy Characteristics'!$C:$C,0))</f>
        <v>Reduce Plant Downtime</v>
      </c>
      <c r="K289" s="208" t="str">
        <f>INDEX('Policy Characteristics'!E:E,MATCH(PolicyLevers!$C289,'Policy Characteristics'!$C:$C,0))</f>
        <v>elec reduce plant downtime</v>
      </c>
      <c r="L289" s="183">
        <f>INDEX('Policy Characteristics'!F:F,MATCH(PolicyLevers!$C289,'Policy Characteristics'!$C:$C,0))</f>
        <v>0</v>
      </c>
      <c r="M289" s="183">
        <f>INDEX('Policy Characteristics'!G:G,MATCH(PolicyLevers!$C289,'Policy Characteristics'!$C:$C,0))</f>
        <v>0</v>
      </c>
      <c r="N289" s="183">
        <f>INDEX('Policy Characteristics'!H:H,MATCH(PolicyLevers!$C289,'Policy Characteristics'!$C:$C,0))</f>
        <v>0</v>
      </c>
      <c r="O289" s="192">
        <f>INDEX('Policy Characteristics'!I:I,MATCH(PolicyLevers!$C289,'Policy Characteristics'!$C:$C,0))</f>
        <v>0</v>
      </c>
      <c r="P289" s="187"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2">
        <f>INDEX('Policy Characteristics'!K:K,MATCH(PolicyLevers!$C289,'Policy Characteristics'!$C:$C,0))</f>
        <v>0</v>
      </c>
      <c r="R289" s="192">
        <f>INDEX('Policy Characteristics'!L:L,MATCH(PolicyLevers!$C289,'Policy Characteristics'!$C:$C,0))</f>
        <v>0</v>
      </c>
      <c r="S289" s="213">
        <f>INDEX('Policy Characteristics'!M:M,MATCH(PolicyLevers!$C289,'Policy Characteristics'!$C:$C,0))</f>
        <v>0</v>
      </c>
      <c r="T289" s="192">
        <f>INDEX('Policy Characteristics'!N:N,MATCH(PolicyLevers!$C289,'Policy Characteristics'!$C:$C,0))</f>
        <v>0</v>
      </c>
      <c r="U289" s="183">
        <f>INDEX('Policy Characteristics'!O:O,MATCH(PolicyLevers!$C289,'Policy Characteristics'!$C:$C,0))</f>
        <v>0</v>
      </c>
    </row>
    <row r="290" spans="1:21" s="183" customFormat="1" x14ac:dyDescent="0.35">
      <c r="A290" s="351" t="str">
        <f>INDEX('Policy Characteristics'!A:A,MATCH(PolicyLevers!$C290,'Policy Characteristics'!$C:$C,0))</f>
        <v>Electricity Supply</v>
      </c>
      <c r="B290" s="358" t="str">
        <f>INDEX('Policy Characteristics'!B:B,MATCH(PolicyLevers!$C290,'Policy Characteristics'!$C:$C,0))</f>
        <v>Reduce Plant Downtime</v>
      </c>
      <c r="C290" s="208" t="str">
        <f t="shared" si="21"/>
        <v>Percentage Reduction in Plant Downtime</v>
      </c>
      <c r="D290" s="192" t="s">
        <v>594</v>
      </c>
      <c r="E290" s="192" t="s">
        <v>704</v>
      </c>
      <c r="F290" s="192" t="s">
        <v>711</v>
      </c>
      <c r="G290" s="192" t="s">
        <v>595</v>
      </c>
      <c r="H290" s="184">
        <v>143</v>
      </c>
      <c r="I290" s="362" t="s">
        <v>310</v>
      </c>
      <c r="J290" s="208" t="str">
        <f>INDEX('Policy Characteristics'!D:D,MATCH(PolicyLevers!$C290,'Policy Characteristics'!$C:$C,0))</f>
        <v>Reduce Plant Downtime</v>
      </c>
      <c r="K290" s="208" t="str">
        <f>INDEX('Policy Characteristics'!E:E,MATCH(PolicyLevers!$C290,'Policy Characteristics'!$C:$C,0))</f>
        <v>elec reduce plant downtime</v>
      </c>
      <c r="L290" s="186">
        <f>INDEX('Policy Characteristics'!F:F,MATCH(PolicyLevers!$C290,'Policy Characteristics'!$C:$C,0))</f>
        <v>0</v>
      </c>
      <c r="M290" s="186">
        <f>INDEX('Policy Characteristics'!G:G,MATCH(PolicyLevers!$C290,'Policy Characteristics'!$C:$C,0))</f>
        <v>0</v>
      </c>
      <c r="N290" s="186">
        <f>INDEX('Policy Characteristics'!H:H,MATCH(PolicyLevers!$C290,'Policy Characteristics'!$C:$C,0))</f>
        <v>0</v>
      </c>
      <c r="O290" s="192">
        <f>INDEX('Policy Characteristics'!I:I,MATCH(PolicyLevers!$C290,'Policy Characteristics'!$C:$C,0))</f>
        <v>0</v>
      </c>
      <c r="P290" s="187"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2">
        <f>INDEX('Policy Characteristics'!K:K,MATCH(PolicyLevers!$C290,'Policy Characteristics'!$C:$C,0))</f>
        <v>0</v>
      </c>
      <c r="R290" s="192">
        <f>INDEX('Policy Characteristics'!L:L,MATCH(PolicyLevers!$C290,'Policy Characteristics'!$C:$C,0))</f>
        <v>0</v>
      </c>
      <c r="S290" s="213">
        <f>INDEX('Policy Characteristics'!M:M,MATCH(PolicyLevers!$C290,'Policy Characteristics'!$C:$C,0))</f>
        <v>0</v>
      </c>
      <c r="T290" s="192">
        <f>INDEX('Policy Characteristics'!N:N,MATCH(PolicyLevers!$C290,'Policy Characteristics'!$C:$C,0))</f>
        <v>0</v>
      </c>
      <c r="U290" s="183">
        <f>INDEX('Policy Characteristics'!O:O,MATCH(PolicyLevers!$C290,'Policy Characteristics'!$C:$C,0))</f>
        <v>0</v>
      </c>
    </row>
    <row r="291" spans="1:21" s="183" customFormat="1" x14ac:dyDescent="0.35">
      <c r="A291" s="351" t="str">
        <f>INDEX('Policy Characteristics'!A:A,MATCH(PolicyLevers!$C291,'Policy Characteristics'!$C:$C,0))</f>
        <v>Electricity Supply</v>
      </c>
      <c r="B291" s="358" t="str">
        <f>INDEX('Policy Characteristics'!B:B,MATCH(PolicyLevers!$C291,'Policy Characteristics'!$C:$C,0))</f>
        <v>Reduce Plant Downtime</v>
      </c>
      <c r="C291" s="208" t="str">
        <f t="shared" si="21"/>
        <v>Percentage Reduction in Plant Downtime</v>
      </c>
      <c r="D291" s="192" t="s">
        <v>596</v>
      </c>
      <c r="E291" s="192" t="s">
        <v>701</v>
      </c>
      <c r="F291" s="192"/>
      <c r="G291" s="192"/>
      <c r="H291" s="184">
        <v>663</v>
      </c>
      <c r="I291" s="362" t="s">
        <v>332</v>
      </c>
      <c r="J291" s="208" t="str">
        <f>INDEX('Policy Characteristics'!D:D,MATCH(PolicyLevers!$C291,'Policy Characteristics'!$C:$C,0))</f>
        <v>Reduce Plant Downtime</v>
      </c>
      <c r="K291" s="208" t="str">
        <f>INDEX('Policy Characteristics'!E:E,MATCH(PolicyLevers!$C291,'Policy Characteristics'!$C:$C,0))</f>
        <v>elec reduce plant downtime</v>
      </c>
      <c r="L291" s="183">
        <f>INDEX('Policy Characteristics'!F:F,MATCH(PolicyLevers!$C291,'Policy Characteristics'!$C:$C,0))</f>
        <v>0</v>
      </c>
      <c r="M291" s="183">
        <f>INDEX('Policy Characteristics'!G:G,MATCH(PolicyLevers!$C291,'Policy Characteristics'!$C:$C,0))</f>
        <v>0</v>
      </c>
      <c r="N291" s="183">
        <f>INDEX('Policy Characteristics'!H:H,MATCH(PolicyLevers!$C291,'Policy Characteristics'!$C:$C,0))</f>
        <v>0</v>
      </c>
      <c r="O291" s="192">
        <f>INDEX('Policy Characteristics'!I:I,MATCH(PolicyLevers!$C291,'Policy Characteristics'!$C:$C,0))</f>
        <v>0</v>
      </c>
      <c r="P291" s="187"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2">
        <f>INDEX('Policy Characteristics'!K:K,MATCH(PolicyLevers!$C291,'Policy Characteristics'!$C:$C,0))</f>
        <v>0</v>
      </c>
      <c r="R291" s="192">
        <f>INDEX('Policy Characteristics'!L:L,MATCH(PolicyLevers!$C291,'Policy Characteristics'!$C:$C,0))</f>
        <v>0</v>
      </c>
      <c r="S291" s="213">
        <f>INDEX('Policy Characteristics'!M:M,MATCH(PolicyLevers!$C291,'Policy Characteristics'!$C:$C,0))</f>
        <v>0</v>
      </c>
      <c r="T291" s="192">
        <f>INDEX('Policy Characteristics'!N:N,MATCH(PolicyLevers!$C291,'Policy Characteristics'!$C:$C,0))</f>
        <v>0</v>
      </c>
      <c r="U291" s="183">
        <f>INDEX('Policy Characteristics'!O:O,MATCH(PolicyLevers!$C291,'Policy Characteristics'!$C:$C,0))</f>
        <v>0</v>
      </c>
    </row>
    <row r="292" spans="1:21" s="183" customFormat="1" x14ac:dyDescent="0.35">
      <c r="A292" s="351" t="str">
        <f>INDEX('Policy Characteristics'!A:A,MATCH(PolicyLevers!$C292,'Policy Characteristics'!$C:$C,0))</f>
        <v>Electricity Supply</v>
      </c>
      <c r="B292" s="358" t="str">
        <f>INDEX('Policy Characteristics'!B:B,MATCH(PolicyLevers!$C292,'Policy Characteristics'!$C:$C,0))</f>
        <v>Reduce Plant Downtime</v>
      </c>
      <c r="C292" s="208" t="str">
        <f t="shared" si="21"/>
        <v>Percentage Reduction in Plant Downtime</v>
      </c>
      <c r="D292" s="192" t="s">
        <v>596</v>
      </c>
      <c r="E292" s="192" t="s">
        <v>703</v>
      </c>
      <c r="F292" s="192"/>
      <c r="G292" s="192"/>
      <c r="H292" s="184">
        <v>664</v>
      </c>
      <c r="I292" s="362" t="s">
        <v>332</v>
      </c>
      <c r="J292" s="208" t="str">
        <f>INDEX('Policy Characteristics'!D:D,MATCH(PolicyLevers!$C292,'Policy Characteristics'!$C:$C,0))</f>
        <v>Reduce Plant Downtime</v>
      </c>
      <c r="K292" s="208" t="str">
        <f>INDEX('Policy Characteristics'!E:E,MATCH(PolicyLevers!$C292,'Policy Characteristics'!$C:$C,0))</f>
        <v>elec reduce plant downtime</v>
      </c>
      <c r="L292" s="183">
        <f>INDEX('Policy Characteristics'!F:F,MATCH(PolicyLevers!$C292,'Policy Characteristics'!$C:$C,0))</f>
        <v>0</v>
      </c>
      <c r="M292" s="183">
        <f>INDEX('Policy Characteristics'!G:G,MATCH(PolicyLevers!$C292,'Policy Characteristics'!$C:$C,0))</f>
        <v>0</v>
      </c>
      <c r="N292" s="183">
        <f>INDEX('Policy Characteristics'!H:H,MATCH(PolicyLevers!$C292,'Policy Characteristics'!$C:$C,0))</f>
        <v>0</v>
      </c>
      <c r="O292" s="192">
        <f>INDEX('Policy Characteristics'!I:I,MATCH(PolicyLevers!$C292,'Policy Characteristics'!$C:$C,0))</f>
        <v>0</v>
      </c>
      <c r="P292" s="187"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2">
        <f>INDEX('Policy Characteristics'!K:K,MATCH(PolicyLevers!$C292,'Policy Characteristics'!$C:$C,0))</f>
        <v>0</v>
      </c>
      <c r="R292" s="192">
        <f>INDEX('Policy Characteristics'!L:L,MATCH(PolicyLevers!$C292,'Policy Characteristics'!$C:$C,0))</f>
        <v>0</v>
      </c>
      <c r="S292" s="213">
        <f>INDEX('Policy Characteristics'!M:M,MATCH(PolicyLevers!$C292,'Policy Characteristics'!$C:$C,0))</f>
        <v>0</v>
      </c>
      <c r="T292" s="192">
        <f>INDEX('Policy Characteristics'!N:N,MATCH(PolicyLevers!$C292,'Policy Characteristics'!$C:$C,0))</f>
        <v>0</v>
      </c>
      <c r="U292" s="183">
        <f>INDEX('Policy Characteristics'!O:O,MATCH(PolicyLevers!$C292,'Policy Characteristics'!$C:$C,0))</f>
        <v>0</v>
      </c>
    </row>
    <row r="293" spans="1:21" s="183" customFormat="1" x14ac:dyDescent="0.35">
      <c r="A293" s="351" t="str">
        <f>INDEX('Policy Characteristics'!A:A,MATCH(PolicyLevers!$C293,'Policy Characteristics'!$C:$C,0))</f>
        <v>Electricity Supply</v>
      </c>
      <c r="B293" s="358" t="str">
        <f>INDEX('Policy Characteristics'!B:B,MATCH(PolicyLevers!$C293,'Policy Characteristics'!$C:$C,0))</f>
        <v>Reduce Plant Downtime</v>
      </c>
      <c r="C293" s="208" t="str">
        <f t="shared" si="21"/>
        <v>Percentage Reduction in Plant Downtime</v>
      </c>
      <c r="D293" s="192" t="s">
        <v>596</v>
      </c>
      <c r="E293" s="192" t="s">
        <v>704</v>
      </c>
      <c r="F293" s="192" t="s">
        <v>711</v>
      </c>
      <c r="G293" s="192" t="s">
        <v>597</v>
      </c>
      <c r="H293" s="184">
        <v>144</v>
      </c>
      <c r="I293" s="362" t="s">
        <v>310</v>
      </c>
      <c r="J293" s="208" t="str">
        <f>INDEX('Policy Characteristics'!D:D,MATCH(PolicyLevers!$C293,'Policy Characteristics'!$C:$C,0))</f>
        <v>Reduce Plant Downtime</v>
      </c>
      <c r="K293" s="208" t="str">
        <f>INDEX('Policy Characteristics'!E:E,MATCH(PolicyLevers!$C293,'Policy Characteristics'!$C:$C,0))</f>
        <v>elec reduce plant downtime</v>
      </c>
      <c r="L293" s="186">
        <f>INDEX('Policy Characteristics'!F:F,MATCH(PolicyLevers!$C293,'Policy Characteristics'!$C:$C,0))</f>
        <v>0</v>
      </c>
      <c r="M293" s="186">
        <f>INDEX('Policy Characteristics'!G:G,MATCH(PolicyLevers!$C293,'Policy Characteristics'!$C:$C,0))</f>
        <v>0</v>
      </c>
      <c r="N293" s="186">
        <f>INDEX('Policy Characteristics'!H:H,MATCH(PolicyLevers!$C293,'Policy Characteristics'!$C:$C,0))</f>
        <v>0</v>
      </c>
      <c r="O293" s="192">
        <f>INDEX('Policy Characteristics'!I:I,MATCH(PolicyLevers!$C293,'Policy Characteristics'!$C:$C,0))</f>
        <v>0</v>
      </c>
      <c r="P293" s="187"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2">
        <f>INDEX('Policy Characteristics'!K:K,MATCH(PolicyLevers!$C293,'Policy Characteristics'!$C:$C,0))</f>
        <v>0</v>
      </c>
      <c r="R293" s="192">
        <f>INDEX('Policy Characteristics'!L:L,MATCH(PolicyLevers!$C293,'Policy Characteristics'!$C:$C,0))</f>
        <v>0</v>
      </c>
      <c r="S293" s="213">
        <f>INDEX('Policy Characteristics'!M:M,MATCH(PolicyLevers!$C293,'Policy Characteristics'!$C:$C,0))</f>
        <v>0</v>
      </c>
      <c r="T293" s="192">
        <f>INDEX('Policy Characteristics'!N:N,MATCH(PolicyLevers!$C293,'Policy Characteristics'!$C:$C,0))</f>
        <v>0</v>
      </c>
      <c r="U293" s="183">
        <f>INDEX('Policy Characteristics'!O:O,MATCH(PolicyLevers!$C293,'Policy Characteristics'!$C:$C,0))</f>
        <v>0</v>
      </c>
    </row>
    <row r="294" spans="1:21" s="183" customFormat="1" x14ac:dyDescent="0.35">
      <c r="A294" s="351" t="str">
        <f>INDEX('Policy Characteristics'!A:A,MATCH(PolicyLevers!$C294,'Policy Characteristics'!$C:$C,0))</f>
        <v>Electricity Supply</v>
      </c>
      <c r="B294" s="358" t="str">
        <f>INDEX('Policy Characteristics'!B:B,MATCH(PolicyLevers!$C294,'Policy Characteristics'!$C:$C,0))</f>
        <v>Reduce Plant Downtime</v>
      </c>
      <c r="C294" s="208" t="str">
        <f t="shared" si="21"/>
        <v>Percentage Reduction in Plant Downtime</v>
      </c>
      <c r="D294" s="192" t="s">
        <v>598</v>
      </c>
      <c r="E294" s="192" t="s">
        <v>701</v>
      </c>
      <c r="F294" s="192"/>
      <c r="G294" s="192"/>
      <c r="H294" s="184">
        <v>665</v>
      </c>
      <c r="I294" s="362" t="s">
        <v>332</v>
      </c>
      <c r="J294" s="208" t="str">
        <f>INDEX('Policy Characteristics'!D:D,MATCH(PolicyLevers!$C294,'Policy Characteristics'!$C:$C,0))</f>
        <v>Reduce Plant Downtime</v>
      </c>
      <c r="K294" s="208" t="str">
        <f>INDEX('Policy Characteristics'!E:E,MATCH(PolicyLevers!$C294,'Policy Characteristics'!$C:$C,0))</f>
        <v>elec reduce plant downtime</v>
      </c>
      <c r="L294" s="183">
        <f>INDEX('Policy Characteristics'!F:F,MATCH(PolicyLevers!$C294,'Policy Characteristics'!$C:$C,0))</f>
        <v>0</v>
      </c>
      <c r="M294" s="183">
        <f>INDEX('Policy Characteristics'!G:G,MATCH(PolicyLevers!$C294,'Policy Characteristics'!$C:$C,0))</f>
        <v>0</v>
      </c>
      <c r="N294" s="183">
        <f>INDEX('Policy Characteristics'!H:H,MATCH(PolicyLevers!$C294,'Policy Characteristics'!$C:$C,0))</f>
        <v>0</v>
      </c>
      <c r="O294" s="192">
        <f>INDEX('Policy Characteristics'!I:I,MATCH(PolicyLevers!$C294,'Policy Characteristics'!$C:$C,0))</f>
        <v>0</v>
      </c>
      <c r="P294" s="187"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2">
        <f>INDEX('Policy Characteristics'!K:K,MATCH(PolicyLevers!$C294,'Policy Characteristics'!$C:$C,0))</f>
        <v>0</v>
      </c>
      <c r="R294" s="192">
        <f>INDEX('Policy Characteristics'!L:L,MATCH(PolicyLevers!$C294,'Policy Characteristics'!$C:$C,0))</f>
        <v>0</v>
      </c>
      <c r="S294" s="213">
        <f>INDEX('Policy Characteristics'!M:M,MATCH(PolicyLevers!$C294,'Policy Characteristics'!$C:$C,0))</f>
        <v>0</v>
      </c>
      <c r="T294" s="192">
        <f>INDEX('Policy Characteristics'!N:N,MATCH(PolicyLevers!$C294,'Policy Characteristics'!$C:$C,0))</f>
        <v>0</v>
      </c>
      <c r="U294" s="183">
        <f>INDEX('Policy Characteristics'!O:O,MATCH(PolicyLevers!$C294,'Policy Characteristics'!$C:$C,0))</f>
        <v>0</v>
      </c>
    </row>
    <row r="295" spans="1:21" s="183" customFormat="1" x14ac:dyDescent="0.35">
      <c r="A295" s="351" t="str">
        <f>INDEX('Policy Characteristics'!A:A,MATCH(PolicyLevers!$C295,'Policy Characteristics'!$C:$C,0))</f>
        <v>Electricity Supply</v>
      </c>
      <c r="B295" s="358" t="str">
        <f>INDEX('Policy Characteristics'!B:B,MATCH(PolicyLevers!$C295,'Policy Characteristics'!$C:$C,0))</f>
        <v>Reduce Plant Downtime</v>
      </c>
      <c r="C295" s="208" t="str">
        <f t="shared" si="21"/>
        <v>Percentage Reduction in Plant Downtime</v>
      </c>
      <c r="D295" s="192" t="s">
        <v>598</v>
      </c>
      <c r="E295" s="192" t="s">
        <v>703</v>
      </c>
      <c r="F295" s="192"/>
      <c r="G295" s="192"/>
      <c r="H295" s="184">
        <v>666</v>
      </c>
      <c r="I295" s="362" t="s">
        <v>332</v>
      </c>
      <c r="J295" s="208" t="str">
        <f>INDEX('Policy Characteristics'!D:D,MATCH(PolicyLevers!$C295,'Policy Characteristics'!$C:$C,0))</f>
        <v>Reduce Plant Downtime</v>
      </c>
      <c r="K295" s="208" t="str">
        <f>INDEX('Policy Characteristics'!E:E,MATCH(PolicyLevers!$C295,'Policy Characteristics'!$C:$C,0))</f>
        <v>elec reduce plant downtime</v>
      </c>
      <c r="L295" s="183">
        <f>INDEX('Policy Characteristics'!F:F,MATCH(PolicyLevers!$C295,'Policy Characteristics'!$C:$C,0))</f>
        <v>0</v>
      </c>
      <c r="M295" s="183">
        <f>INDEX('Policy Characteristics'!G:G,MATCH(PolicyLevers!$C295,'Policy Characteristics'!$C:$C,0))</f>
        <v>0</v>
      </c>
      <c r="N295" s="183">
        <f>INDEX('Policy Characteristics'!H:H,MATCH(PolicyLevers!$C295,'Policy Characteristics'!$C:$C,0))</f>
        <v>0</v>
      </c>
      <c r="O295" s="192">
        <f>INDEX('Policy Characteristics'!I:I,MATCH(PolicyLevers!$C295,'Policy Characteristics'!$C:$C,0))</f>
        <v>0</v>
      </c>
      <c r="P295" s="187"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2">
        <f>INDEX('Policy Characteristics'!K:K,MATCH(PolicyLevers!$C295,'Policy Characteristics'!$C:$C,0))</f>
        <v>0</v>
      </c>
      <c r="R295" s="192">
        <f>INDEX('Policy Characteristics'!L:L,MATCH(PolicyLevers!$C295,'Policy Characteristics'!$C:$C,0))</f>
        <v>0</v>
      </c>
      <c r="S295" s="213">
        <f>INDEX('Policy Characteristics'!M:M,MATCH(PolicyLevers!$C295,'Policy Characteristics'!$C:$C,0))</f>
        <v>0</v>
      </c>
      <c r="T295" s="192">
        <f>INDEX('Policy Characteristics'!N:N,MATCH(PolicyLevers!$C295,'Policy Characteristics'!$C:$C,0))</f>
        <v>0</v>
      </c>
      <c r="U295" s="183">
        <f>INDEX('Policy Characteristics'!O:O,MATCH(PolicyLevers!$C295,'Policy Characteristics'!$C:$C,0))</f>
        <v>0</v>
      </c>
    </row>
    <row r="296" spans="1:21" s="183" customFormat="1" x14ac:dyDescent="0.35">
      <c r="A296" s="351" t="str">
        <f>INDEX('Policy Characteristics'!A:A,MATCH(PolicyLevers!$C296,'Policy Characteristics'!$C:$C,0))</f>
        <v>Electricity Supply</v>
      </c>
      <c r="B296" s="358" t="str">
        <f>INDEX('Policy Characteristics'!B:B,MATCH(PolicyLevers!$C296,'Policy Characteristics'!$C:$C,0))</f>
        <v>Reduce Plant Downtime</v>
      </c>
      <c r="C296" s="208" t="str">
        <f t="shared" si="21"/>
        <v>Percentage Reduction in Plant Downtime</v>
      </c>
      <c r="D296" s="192" t="s">
        <v>598</v>
      </c>
      <c r="E296" s="192" t="s">
        <v>704</v>
      </c>
      <c r="F296" s="192"/>
      <c r="G296" s="192"/>
      <c r="H296" s="184">
        <v>667</v>
      </c>
      <c r="I296" s="362" t="s">
        <v>332</v>
      </c>
      <c r="J296" s="208" t="str">
        <f>INDEX('Policy Characteristics'!D:D,MATCH(PolicyLevers!$C296,'Policy Characteristics'!$C:$C,0))</f>
        <v>Reduce Plant Downtime</v>
      </c>
      <c r="K296" s="208" t="str">
        <f>INDEX('Policy Characteristics'!E:E,MATCH(PolicyLevers!$C296,'Policy Characteristics'!$C:$C,0))</f>
        <v>elec reduce plant downtime</v>
      </c>
      <c r="L296" s="183">
        <f>INDEX('Policy Characteristics'!F:F,MATCH(PolicyLevers!$C296,'Policy Characteristics'!$C:$C,0))</f>
        <v>0</v>
      </c>
      <c r="M296" s="183">
        <f>INDEX('Policy Characteristics'!G:G,MATCH(PolicyLevers!$C296,'Policy Characteristics'!$C:$C,0))</f>
        <v>0</v>
      </c>
      <c r="N296" s="183">
        <f>INDEX('Policy Characteristics'!H:H,MATCH(PolicyLevers!$C296,'Policy Characteristics'!$C:$C,0))</f>
        <v>0</v>
      </c>
      <c r="O296" s="192">
        <f>INDEX('Policy Characteristics'!I:I,MATCH(PolicyLevers!$C296,'Policy Characteristics'!$C:$C,0))</f>
        <v>0</v>
      </c>
      <c r="P296" s="187"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2">
        <f>INDEX('Policy Characteristics'!K:K,MATCH(PolicyLevers!$C296,'Policy Characteristics'!$C:$C,0))</f>
        <v>0</v>
      </c>
      <c r="R296" s="192">
        <f>INDEX('Policy Characteristics'!L:L,MATCH(PolicyLevers!$C296,'Policy Characteristics'!$C:$C,0))</f>
        <v>0</v>
      </c>
      <c r="S296" s="213">
        <f>INDEX('Policy Characteristics'!M:M,MATCH(PolicyLevers!$C296,'Policy Characteristics'!$C:$C,0))</f>
        <v>0</v>
      </c>
      <c r="T296" s="192">
        <f>INDEX('Policy Characteristics'!N:N,MATCH(PolicyLevers!$C296,'Policy Characteristics'!$C:$C,0))</f>
        <v>0</v>
      </c>
      <c r="U296" s="183">
        <f>INDEX('Policy Characteristics'!O:O,MATCH(PolicyLevers!$C296,'Policy Characteristics'!$C:$C,0))</f>
        <v>0</v>
      </c>
    </row>
    <row r="297" spans="1:21" s="183" customFormat="1" x14ac:dyDescent="0.35">
      <c r="A297" s="351" t="str">
        <f>INDEX('Policy Characteristics'!A:A,MATCH(PolicyLevers!$C297,'Policy Characteristics'!$C:$C,0))</f>
        <v>Electricity Supply</v>
      </c>
      <c r="B297" s="358" t="str">
        <f>INDEX('Policy Characteristics'!B:B,MATCH(PolicyLevers!$C297,'Policy Characteristics'!$C:$C,0))</f>
        <v>Reduce Plant Downtime</v>
      </c>
      <c r="C297" s="208" t="str">
        <f t="shared" si="21"/>
        <v>Percentage Reduction in Plant Downtime</v>
      </c>
      <c r="D297" s="192" t="s">
        <v>600</v>
      </c>
      <c r="E297" s="192" t="s">
        <v>701</v>
      </c>
      <c r="F297" s="192"/>
      <c r="G297" s="192"/>
      <c r="H297" s="184">
        <v>668</v>
      </c>
      <c r="I297" s="362" t="s">
        <v>332</v>
      </c>
      <c r="J297" s="208" t="str">
        <f>INDEX('Policy Characteristics'!D:D,MATCH(PolicyLevers!$C297,'Policy Characteristics'!$C:$C,0))</f>
        <v>Reduce Plant Downtime</v>
      </c>
      <c r="K297" s="208" t="str">
        <f>INDEX('Policy Characteristics'!E:E,MATCH(PolicyLevers!$C297,'Policy Characteristics'!$C:$C,0))</f>
        <v>elec reduce plant downtime</v>
      </c>
      <c r="L297" s="183">
        <f>INDEX('Policy Characteristics'!F:F,MATCH(PolicyLevers!$C297,'Policy Characteristics'!$C:$C,0))</f>
        <v>0</v>
      </c>
      <c r="M297" s="183">
        <f>INDEX('Policy Characteristics'!G:G,MATCH(PolicyLevers!$C297,'Policy Characteristics'!$C:$C,0))</f>
        <v>0</v>
      </c>
      <c r="N297" s="183">
        <f>INDEX('Policy Characteristics'!H:H,MATCH(PolicyLevers!$C297,'Policy Characteristics'!$C:$C,0))</f>
        <v>0</v>
      </c>
      <c r="O297" s="192">
        <f>INDEX('Policy Characteristics'!I:I,MATCH(PolicyLevers!$C297,'Policy Characteristics'!$C:$C,0))</f>
        <v>0</v>
      </c>
      <c r="P297" s="187"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2">
        <f>INDEX('Policy Characteristics'!K:K,MATCH(PolicyLevers!$C297,'Policy Characteristics'!$C:$C,0))</f>
        <v>0</v>
      </c>
      <c r="R297" s="192">
        <f>INDEX('Policy Characteristics'!L:L,MATCH(PolicyLevers!$C297,'Policy Characteristics'!$C:$C,0))</f>
        <v>0</v>
      </c>
      <c r="S297" s="213">
        <f>INDEX('Policy Characteristics'!M:M,MATCH(PolicyLevers!$C297,'Policy Characteristics'!$C:$C,0))</f>
        <v>0</v>
      </c>
      <c r="T297" s="192">
        <f>INDEX('Policy Characteristics'!N:N,MATCH(PolicyLevers!$C297,'Policy Characteristics'!$C:$C,0))</f>
        <v>0</v>
      </c>
      <c r="U297" s="183">
        <f>INDEX('Policy Characteristics'!O:O,MATCH(PolicyLevers!$C297,'Policy Characteristics'!$C:$C,0))</f>
        <v>0</v>
      </c>
    </row>
    <row r="298" spans="1:21" s="183" customFormat="1" x14ac:dyDescent="0.35">
      <c r="A298" s="351" t="str">
        <f>INDEX('Policy Characteristics'!A:A,MATCH(PolicyLevers!$C298,'Policy Characteristics'!$C:$C,0))</f>
        <v>Electricity Supply</v>
      </c>
      <c r="B298" s="358" t="str">
        <f>INDEX('Policy Characteristics'!B:B,MATCH(PolicyLevers!$C298,'Policy Characteristics'!$C:$C,0))</f>
        <v>Reduce Plant Downtime</v>
      </c>
      <c r="C298" s="208" t="str">
        <f t="shared" si="21"/>
        <v>Percentage Reduction in Plant Downtime</v>
      </c>
      <c r="D298" s="192" t="s">
        <v>600</v>
      </c>
      <c r="E298" s="192" t="s">
        <v>703</v>
      </c>
      <c r="F298" s="192"/>
      <c r="G298" s="192"/>
      <c r="H298" s="184">
        <v>669</v>
      </c>
      <c r="I298" s="362" t="s">
        <v>332</v>
      </c>
      <c r="J298" s="208" t="str">
        <f>INDEX('Policy Characteristics'!D:D,MATCH(PolicyLevers!$C298,'Policy Characteristics'!$C:$C,0))</f>
        <v>Reduce Plant Downtime</v>
      </c>
      <c r="K298" s="208" t="str">
        <f>INDEX('Policy Characteristics'!E:E,MATCH(PolicyLevers!$C298,'Policy Characteristics'!$C:$C,0))</f>
        <v>elec reduce plant downtime</v>
      </c>
      <c r="L298" s="183">
        <f>INDEX('Policy Characteristics'!F:F,MATCH(PolicyLevers!$C298,'Policy Characteristics'!$C:$C,0))</f>
        <v>0</v>
      </c>
      <c r="M298" s="183">
        <f>INDEX('Policy Characteristics'!G:G,MATCH(PolicyLevers!$C298,'Policy Characteristics'!$C:$C,0))</f>
        <v>0</v>
      </c>
      <c r="N298" s="183">
        <f>INDEX('Policy Characteristics'!H:H,MATCH(PolicyLevers!$C298,'Policy Characteristics'!$C:$C,0))</f>
        <v>0</v>
      </c>
      <c r="O298" s="192">
        <f>INDEX('Policy Characteristics'!I:I,MATCH(PolicyLevers!$C298,'Policy Characteristics'!$C:$C,0))</f>
        <v>0</v>
      </c>
      <c r="P298" s="187"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2">
        <f>INDEX('Policy Characteristics'!K:K,MATCH(PolicyLevers!$C298,'Policy Characteristics'!$C:$C,0))</f>
        <v>0</v>
      </c>
      <c r="R298" s="192">
        <f>INDEX('Policy Characteristics'!L:L,MATCH(PolicyLevers!$C298,'Policy Characteristics'!$C:$C,0))</f>
        <v>0</v>
      </c>
      <c r="S298" s="213">
        <f>INDEX('Policy Characteristics'!M:M,MATCH(PolicyLevers!$C298,'Policy Characteristics'!$C:$C,0))</f>
        <v>0</v>
      </c>
      <c r="T298" s="192">
        <f>INDEX('Policy Characteristics'!N:N,MATCH(PolicyLevers!$C298,'Policy Characteristics'!$C:$C,0))</f>
        <v>0</v>
      </c>
      <c r="U298" s="183">
        <f>INDEX('Policy Characteristics'!O:O,MATCH(PolicyLevers!$C298,'Policy Characteristics'!$C:$C,0))</f>
        <v>0</v>
      </c>
    </row>
    <row r="299" spans="1:21" s="183" customFormat="1" x14ac:dyDescent="0.35">
      <c r="A299" s="351" t="str">
        <f>INDEX('Policy Characteristics'!A:A,MATCH(PolicyLevers!$C299,'Policy Characteristics'!$C:$C,0))</f>
        <v>Electricity Supply</v>
      </c>
      <c r="B299" s="358" t="str">
        <f>INDEX('Policy Characteristics'!B:B,MATCH(PolicyLevers!$C299,'Policy Characteristics'!$C:$C,0))</f>
        <v>Reduce Plant Downtime</v>
      </c>
      <c r="C299" s="208" t="str">
        <f t="shared" si="21"/>
        <v>Percentage Reduction in Plant Downtime</v>
      </c>
      <c r="D299" s="192" t="s">
        <v>600</v>
      </c>
      <c r="E299" s="192" t="s">
        <v>704</v>
      </c>
      <c r="F299" s="192"/>
      <c r="G299" s="192"/>
      <c r="H299" s="184">
        <v>670</v>
      </c>
      <c r="I299" s="362" t="s">
        <v>332</v>
      </c>
      <c r="J299" s="208" t="str">
        <f>INDEX('Policy Characteristics'!D:D,MATCH(PolicyLevers!$C299,'Policy Characteristics'!$C:$C,0))</f>
        <v>Reduce Plant Downtime</v>
      </c>
      <c r="K299" s="208" t="str">
        <f>INDEX('Policy Characteristics'!E:E,MATCH(PolicyLevers!$C299,'Policy Characteristics'!$C:$C,0))</f>
        <v>elec reduce plant downtime</v>
      </c>
      <c r="L299" s="183">
        <f>INDEX('Policy Characteristics'!F:F,MATCH(PolicyLevers!$C299,'Policy Characteristics'!$C:$C,0))</f>
        <v>0</v>
      </c>
      <c r="M299" s="183">
        <f>INDEX('Policy Characteristics'!G:G,MATCH(PolicyLevers!$C299,'Policy Characteristics'!$C:$C,0))</f>
        <v>0</v>
      </c>
      <c r="N299" s="183">
        <f>INDEX('Policy Characteristics'!H:H,MATCH(PolicyLevers!$C299,'Policy Characteristics'!$C:$C,0))</f>
        <v>0</v>
      </c>
      <c r="O299" s="192">
        <f>INDEX('Policy Characteristics'!I:I,MATCH(PolicyLevers!$C299,'Policy Characteristics'!$C:$C,0))</f>
        <v>0</v>
      </c>
      <c r="P299" s="187"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2">
        <f>INDEX('Policy Characteristics'!K:K,MATCH(PolicyLevers!$C299,'Policy Characteristics'!$C:$C,0))</f>
        <v>0</v>
      </c>
      <c r="R299" s="192">
        <f>INDEX('Policy Characteristics'!L:L,MATCH(PolicyLevers!$C299,'Policy Characteristics'!$C:$C,0))</f>
        <v>0</v>
      </c>
      <c r="S299" s="213">
        <f>INDEX('Policy Characteristics'!M:M,MATCH(PolicyLevers!$C299,'Policy Characteristics'!$C:$C,0))</f>
        <v>0</v>
      </c>
      <c r="T299" s="192">
        <f>INDEX('Policy Characteristics'!N:N,MATCH(PolicyLevers!$C299,'Policy Characteristics'!$C:$C,0))</f>
        <v>0</v>
      </c>
      <c r="U299" s="183">
        <f>INDEX('Policy Characteristics'!O:O,MATCH(PolicyLevers!$C299,'Policy Characteristics'!$C:$C,0))</f>
        <v>0</v>
      </c>
    </row>
    <row r="300" spans="1:21" s="183" customFormat="1" x14ac:dyDescent="0.35">
      <c r="A300" s="351" t="str">
        <f>INDEX('Policy Characteristics'!A:A,MATCH(PolicyLevers!$C300,'Policy Characteristics'!$C:$C,0))</f>
        <v>Electricity Supply</v>
      </c>
      <c r="B300" s="358" t="str">
        <f>INDEX('Policy Characteristics'!B:B,MATCH(PolicyLevers!$C300,'Policy Characteristics'!$C:$C,0))</f>
        <v>Reduce Plant Downtime</v>
      </c>
      <c r="C300" s="208" t="str">
        <f t="shared" si="21"/>
        <v>Percentage Reduction in Plant Downtime</v>
      </c>
      <c r="D300" s="192" t="s">
        <v>604</v>
      </c>
      <c r="E300" s="192" t="s">
        <v>701</v>
      </c>
      <c r="F300" s="192"/>
      <c r="G300" s="192"/>
      <c r="H300" s="184">
        <v>671</v>
      </c>
      <c r="I300" s="362" t="s">
        <v>332</v>
      </c>
      <c r="J300" s="208" t="str">
        <f>INDEX('Policy Characteristics'!D:D,MATCH(PolicyLevers!$C300,'Policy Characteristics'!$C:$C,0))</f>
        <v>Reduce Plant Downtime</v>
      </c>
      <c r="K300" s="208" t="str">
        <f>INDEX('Policy Characteristics'!E:E,MATCH(PolicyLevers!$C300,'Policy Characteristics'!$C:$C,0))</f>
        <v>elec reduce plant downtime</v>
      </c>
      <c r="L300" s="183">
        <f>INDEX('Policy Characteristics'!F:F,MATCH(PolicyLevers!$C300,'Policy Characteristics'!$C:$C,0))</f>
        <v>0</v>
      </c>
      <c r="M300" s="183">
        <f>INDEX('Policy Characteristics'!G:G,MATCH(PolicyLevers!$C300,'Policy Characteristics'!$C:$C,0))</f>
        <v>0</v>
      </c>
      <c r="N300" s="183">
        <f>INDEX('Policy Characteristics'!H:H,MATCH(PolicyLevers!$C300,'Policy Characteristics'!$C:$C,0))</f>
        <v>0</v>
      </c>
      <c r="O300" s="192">
        <f>INDEX('Policy Characteristics'!I:I,MATCH(PolicyLevers!$C300,'Policy Characteristics'!$C:$C,0))</f>
        <v>0</v>
      </c>
      <c r="P300" s="187"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2">
        <f>INDEX('Policy Characteristics'!K:K,MATCH(PolicyLevers!$C300,'Policy Characteristics'!$C:$C,0))</f>
        <v>0</v>
      </c>
      <c r="R300" s="192">
        <f>INDEX('Policy Characteristics'!L:L,MATCH(PolicyLevers!$C300,'Policy Characteristics'!$C:$C,0))</f>
        <v>0</v>
      </c>
      <c r="S300" s="213">
        <f>INDEX('Policy Characteristics'!M:M,MATCH(PolicyLevers!$C300,'Policy Characteristics'!$C:$C,0))</f>
        <v>0</v>
      </c>
      <c r="T300" s="192">
        <f>INDEX('Policy Characteristics'!N:N,MATCH(PolicyLevers!$C300,'Policy Characteristics'!$C:$C,0))</f>
        <v>0</v>
      </c>
      <c r="U300" s="183">
        <f>INDEX('Policy Characteristics'!O:O,MATCH(PolicyLevers!$C300,'Policy Characteristics'!$C:$C,0))</f>
        <v>0</v>
      </c>
    </row>
    <row r="301" spans="1:21" s="183" customFormat="1" x14ac:dyDescent="0.35">
      <c r="A301" s="351" t="str">
        <f>INDEX('Policy Characteristics'!A:A,MATCH(PolicyLevers!$C301,'Policy Characteristics'!$C:$C,0))</f>
        <v>Electricity Supply</v>
      </c>
      <c r="B301" s="358" t="str">
        <f>INDEX('Policy Characteristics'!B:B,MATCH(PolicyLevers!$C301,'Policy Characteristics'!$C:$C,0))</f>
        <v>Reduce Plant Downtime</v>
      </c>
      <c r="C301" s="208" t="str">
        <f t="shared" si="21"/>
        <v>Percentage Reduction in Plant Downtime</v>
      </c>
      <c r="D301" s="192" t="s">
        <v>604</v>
      </c>
      <c r="E301" s="192" t="s">
        <v>703</v>
      </c>
      <c r="F301" s="192"/>
      <c r="G301" s="192"/>
      <c r="H301" s="184">
        <v>672</v>
      </c>
      <c r="I301" s="362" t="s">
        <v>332</v>
      </c>
      <c r="J301" s="208" t="str">
        <f>INDEX('Policy Characteristics'!D:D,MATCH(PolicyLevers!$C301,'Policy Characteristics'!$C:$C,0))</f>
        <v>Reduce Plant Downtime</v>
      </c>
      <c r="K301" s="208" t="str">
        <f>INDEX('Policy Characteristics'!E:E,MATCH(PolicyLevers!$C301,'Policy Characteristics'!$C:$C,0))</f>
        <v>elec reduce plant downtime</v>
      </c>
      <c r="L301" s="183">
        <f>INDEX('Policy Characteristics'!F:F,MATCH(PolicyLevers!$C301,'Policy Characteristics'!$C:$C,0))</f>
        <v>0</v>
      </c>
      <c r="M301" s="183">
        <f>INDEX('Policy Characteristics'!G:G,MATCH(PolicyLevers!$C301,'Policy Characteristics'!$C:$C,0))</f>
        <v>0</v>
      </c>
      <c r="N301" s="183">
        <f>INDEX('Policy Characteristics'!H:H,MATCH(PolicyLevers!$C301,'Policy Characteristics'!$C:$C,0))</f>
        <v>0</v>
      </c>
      <c r="O301" s="192">
        <f>INDEX('Policy Characteristics'!I:I,MATCH(PolicyLevers!$C301,'Policy Characteristics'!$C:$C,0))</f>
        <v>0</v>
      </c>
      <c r="P301" s="187"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2">
        <f>INDEX('Policy Characteristics'!K:K,MATCH(PolicyLevers!$C301,'Policy Characteristics'!$C:$C,0))</f>
        <v>0</v>
      </c>
      <c r="R301" s="192">
        <f>INDEX('Policy Characteristics'!L:L,MATCH(PolicyLevers!$C301,'Policy Characteristics'!$C:$C,0))</f>
        <v>0</v>
      </c>
      <c r="S301" s="213">
        <f>INDEX('Policy Characteristics'!M:M,MATCH(PolicyLevers!$C301,'Policy Characteristics'!$C:$C,0))</f>
        <v>0</v>
      </c>
      <c r="T301" s="192">
        <f>INDEX('Policy Characteristics'!N:N,MATCH(PolicyLevers!$C301,'Policy Characteristics'!$C:$C,0))</f>
        <v>0</v>
      </c>
      <c r="U301" s="183">
        <f>INDEX('Policy Characteristics'!O:O,MATCH(PolicyLevers!$C301,'Policy Characteristics'!$C:$C,0))</f>
        <v>0</v>
      </c>
    </row>
    <row r="302" spans="1:21" s="183" customFormat="1" x14ac:dyDescent="0.35">
      <c r="A302" s="351" t="str">
        <f>INDEX('Policy Characteristics'!A:A,MATCH(PolicyLevers!$C302,'Policy Characteristics'!$C:$C,0))</f>
        <v>Electricity Supply</v>
      </c>
      <c r="B302" s="358" t="str">
        <f>INDEX('Policy Characteristics'!B:B,MATCH(PolicyLevers!$C302,'Policy Characteristics'!$C:$C,0))</f>
        <v>Reduce Plant Downtime</v>
      </c>
      <c r="C302" s="208" t="str">
        <f t="shared" si="21"/>
        <v>Percentage Reduction in Plant Downtime</v>
      </c>
      <c r="D302" s="192" t="s">
        <v>604</v>
      </c>
      <c r="E302" s="192" t="s">
        <v>704</v>
      </c>
      <c r="F302" s="192"/>
      <c r="G302" s="192"/>
      <c r="H302" s="184">
        <v>673</v>
      </c>
      <c r="I302" s="362" t="s">
        <v>332</v>
      </c>
      <c r="J302" s="208" t="str">
        <f>INDEX('Policy Characteristics'!D:D,MATCH(PolicyLevers!$C302,'Policy Characteristics'!$C:$C,0))</f>
        <v>Reduce Plant Downtime</v>
      </c>
      <c r="K302" s="208" t="str">
        <f>INDEX('Policy Characteristics'!E:E,MATCH(PolicyLevers!$C302,'Policy Characteristics'!$C:$C,0))</f>
        <v>elec reduce plant downtime</v>
      </c>
      <c r="L302" s="183">
        <f>INDEX('Policy Characteristics'!F:F,MATCH(PolicyLevers!$C302,'Policy Characteristics'!$C:$C,0))</f>
        <v>0</v>
      </c>
      <c r="M302" s="183">
        <f>INDEX('Policy Characteristics'!G:G,MATCH(PolicyLevers!$C302,'Policy Characteristics'!$C:$C,0))</f>
        <v>0</v>
      </c>
      <c r="N302" s="183">
        <f>INDEX('Policy Characteristics'!H:H,MATCH(PolicyLevers!$C302,'Policy Characteristics'!$C:$C,0))</f>
        <v>0</v>
      </c>
      <c r="O302" s="192">
        <f>INDEX('Policy Characteristics'!I:I,MATCH(PolicyLevers!$C302,'Policy Characteristics'!$C:$C,0))</f>
        <v>0</v>
      </c>
      <c r="P302" s="187"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2">
        <f>INDEX('Policy Characteristics'!K:K,MATCH(PolicyLevers!$C302,'Policy Characteristics'!$C:$C,0))</f>
        <v>0</v>
      </c>
      <c r="R302" s="192">
        <f>INDEX('Policy Characteristics'!L:L,MATCH(PolicyLevers!$C302,'Policy Characteristics'!$C:$C,0))</f>
        <v>0</v>
      </c>
      <c r="S302" s="213">
        <f>INDEX('Policy Characteristics'!M:M,MATCH(PolicyLevers!$C302,'Policy Characteristics'!$C:$C,0))</f>
        <v>0</v>
      </c>
      <c r="T302" s="192">
        <f>INDEX('Policy Characteristics'!N:N,MATCH(PolicyLevers!$C302,'Policy Characteristics'!$C:$C,0))</f>
        <v>0</v>
      </c>
      <c r="U302" s="183">
        <f>INDEX('Policy Characteristics'!O:O,MATCH(PolicyLevers!$C302,'Policy Characteristics'!$C:$C,0))</f>
        <v>0</v>
      </c>
    </row>
    <row r="303" spans="1:21" s="183" customFormat="1" x14ac:dyDescent="0.35">
      <c r="A303" s="351" t="str">
        <f>INDEX('Policy Characteristics'!A:A,MATCH(PolicyLevers!$C303,'Policy Characteristics'!$C:$C,0))</f>
        <v>Electricity Supply</v>
      </c>
      <c r="B303" s="358" t="str">
        <f>INDEX('Policy Characteristics'!B:B,MATCH(PolicyLevers!$C303,'Policy Characteristics'!$C:$C,0))</f>
        <v>Reduce Plant Downtime</v>
      </c>
      <c r="C303" s="208" t="str">
        <f t="shared" si="21"/>
        <v>Percentage Reduction in Plant Downtime</v>
      </c>
      <c r="D303" s="192" t="s">
        <v>606</v>
      </c>
      <c r="E303" s="192" t="s">
        <v>701</v>
      </c>
      <c r="F303" s="192"/>
      <c r="G303" s="192"/>
      <c r="H303" s="184">
        <v>674</v>
      </c>
      <c r="I303" s="362" t="s">
        <v>332</v>
      </c>
      <c r="J303" s="208" t="str">
        <f>INDEX('Policy Characteristics'!D:D,MATCH(PolicyLevers!$C303,'Policy Characteristics'!$C:$C,0))</f>
        <v>Reduce Plant Downtime</v>
      </c>
      <c r="K303" s="208" t="str">
        <f>INDEX('Policy Characteristics'!E:E,MATCH(PolicyLevers!$C303,'Policy Characteristics'!$C:$C,0))</f>
        <v>elec reduce plant downtime</v>
      </c>
      <c r="L303" s="183">
        <f>INDEX('Policy Characteristics'!F:F,MATCH(PolicyLevers!$C303,'Policy Characteristics'!$C:$C,0))</f>
        <v>0</v>
      </c>
      <c r="M303" s="183">
        <f>INDEX('Policy Characteristics'!G:G,MATCH(PolicyLevers!$C303,'Policy Characteristics'!$C:$C,0))</f>
        <v>0</v>
      </c>
      <c r="N303" s="183">
        <f>INDEX('Policy Characteristics'!H:H,MATCH(PolicyLevers!$C303,'Policy Characteristics'!$C:$C,0))</f>
        <v>0</v>
      </c>
      <c r="O303" s="192">
        <f>INDEX('Policy Characteristics'!I:I,MATCH(PolicyLevers!$C303,'Policy Characteristics'!$C:$C,0))</f>
        <v>0</v>
      </c>
      <c r="P303" s="187"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2">
        <f>INDEX('Policy Characteristics'!K:K,MATCH(PolicyLevers!$C303,'Policy Characteristics'!$C:$C,0))</f>
        <v>0</v>
      </c>
      <c r="R303" s="192">
        <f>INDEX('Policy Characteristics'!L:L,MATCH(PolicyLevers!$C303,'Policy Characteristics'!$C:$C,0))</f>
        <v>0</v>
      </c>
      <c r="S303" s="213">
        <f>INDEX('Policy Characteristics'!M:M,MATCH(PolicyLevers!$C303,'Policy Characteristics'!$C:$C,0))</f>
        <v>0</v>
      </c>
      <c r="T303" s="192">
        <f>INDEX('Policy Characteristics'!N:N,MATCH(PolicyLevers!$C303,'Policy Characteristics'!$C:$C,0))</f>
        <v>0</v>
      </c>
      <c r="U303" s="183">
        <f>INDEX('Policy Characteristics'!O:O,MATCH(PolicyLevers!$C303,'Policy Characteristics'!$C:$C,0))</f>
        <v>0</v>
      </c>
    </row>
    <row r="304" spans="1:21" s="183" customFormat="1" x14ac:dyDescent="0.35">
      <c r="A304" s="351" t="str">
        <f>INDEX('Policy Characteristics'!A:A,MATCH(PolicyLevers!$C304,'Policy Characteristics'!$C:$C,0))</f>
        <v>Electricity Supply</v>
      </c>
      <c r="B304" s="358" t="str">
        <f>INDEX('Policy Characteristics'!B:B,MATCH(PolicyLevers!$C304,'Policy Characteristics'!$C:$C,0))</f>
        <v>Reduce Plant Downtime</v>
      </c>
      <c r="C304" s="208" t="str">
        <f t="shared" si="21"/>
        <v>Percentage Reduction in Plant Downtime</v>
      </c>
      <c r="D304" s="192" t="s">
        <v>606</v>
      </c>
      <c r="E304" s="192" t="s">
        <v>703</v>
      </c>
      <c r="F304" s="192"/>
      <c r="G304" s="192"/>
      <c r="H304" s="184">
        <v>675</v>
      </c>
      <c r="I304" s="362" t="s">
        <v>332</v>
      </c>
      <c r="J304" s="208" t="str">
        <f>INDEX('Policy Characteristics'!D:D,MATCH(PolicyLevers!$C304,'Policy Characteristics'!$C:$C,0))</f>
        <v>Reduce Plant Downtime</v>
      </c>
      <c r="K304" s="208" t="str">
        <f>INDEX('Policy Characteristics'!E:E,MATCH(PolicyLevers!$C304,'Policy Characteristics'!$C:$C,0))</f>
        <v>elec reduce plant downtime</v>
      </c>
      <c r="L304" s="183">
        <f>INDEX('Policy Characteristics'!F:F,MATCH(PolicyLevers!$C304,'Policy Characteristics'!$C:$C,0))</f>
        <v>0</v>
      </c>
      <c r="M304" s="183">
        <f>INDEX('Policy Characteristics'!G:G,MATCH(PolicyLevers!$C304,'Policy Characteristics'!$C:$C,0))</f>
        <v>0</v>
      </c>
      <c r="N304" s="183">
        <f>INDEX('Policy Characteristics'!H:H,MATCH(PolicyLevers!$C304,'Policy Characteristics'!$C:$C,0))</f>
        <v>0</v>
      </c>
      <c r="O304" s="192">
        <f>INDEX('Policy Characteristics'!I:I,MATCH(PolicyLevers!$C304,'Policy Characteristics'!$C:$C,0))</f>
        <v>0</v>
      </c>
      <c r="P304" s="187"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2">
        <f>INDEX('Policy Characteristics'!K:K,MATCH(PolicyLevers!$C304,'Policy Characteristics'!$C:$C,0))</f>
        <v>0</v>
      </c>
      <c r="R304" s="192">
        <f>INDEX('Policy Characteristics'!L:L,MATCH(PolicyLevers!$C304,'Policy Characteristics'!$C:$C,0))</f>
        <v>0</v>
      </c>
      <c r="S304" s="213">
        <f>INDEX('Policy Characteristics'!M:M,MATCH(PolicyLevers!$C304,'Policy Characteristics'!$C:$C,0))</f>
        <v>0</v>
      </c>
      <c r="T304" s="192">
        <f>INDEX('Policy Characteristics'!N:N,MATCH(PolicyLevers!$C304,'Policy Characteristics'!$C:$C,0))</f>
        <v>0</v>
      </c>
      <c r="U304" s="183">
        <f>INDEX('Policy Characteristics'!O:O,MATCH(PolicyLevers!$C304,'Policy Characteristics'!$C:$C,0))</f>
        <v>0</v>
      </c>
    </row>
    <row r="305" spans="1:21" s="183" customFormat="1" x14ac:dyDescent="0.35">
      <c r="A305" s="351" t="str">
        <f>INDEX('Policy Characteristics'!A:A,MATCH(PolicyLevers!$C305,'Policy Characteristics'!$C:$C,0))</f>
        <v>Electricity Supply</v>
      </c>
      <c r="B305" s="358" t="str">
        <f>INDEX('Policy Characteristics'!B:B,MATCH(PolicyLevers!$C305,'Policy Characteristics'!$C:$C,0))</f>
        <v>Reduce Plant Downtime</v>
      </c>
      <c r="C305" s="208" t="str">
        <f t="shared" si="21"/>
        <v>Percentage Reduction in Plant Downtime</v>
      </c>
      <c r="D305" s="192" t="s">
        <v>606</v>
      </c>
      <c r="E305" s="192" t="s">
        <v>704</v>
      </c>
      <c r="F305" s="192"/>
      <c r="G305" s="192"/>
      <c r="H305" s="184">
        <v>676</v>
      </c>
      <c r="I305" s="362" t="s">
        <v>332</v>
      </c>
      <c r="J305" s="208" t="str">
        <f>INDEX('Policy Characteristics'!D:D,MATCH(PolicyLevers!$C305,'Policy Characteristics'!$C:$C,0))</f>
        <v>Reduce Plant Downtime</v>
      </c>
      <c r="K305" s="208" t="str">
        <f>INDEX('Policy Characteristics'!E:E,MATCH(PolicyLevers!$C305,'Policy Characteristics'!$C:$C,0))</f>
        <v>elec reduce plant downtime</v>
      </c>
      <c r="L305" s="183">
        <f>INDEX('Policy Characteristics'!F:F,MATCH(PolicyLevers!$C305,'Policy Characteristics'!$C:$C,0))</f>
        <v>0</v>
      </c>
      <c r="M305" s="183">
        <f>INDEX('Policy Characteristics'!G:G,MATCH(PolicyLevers!$C305,'Policy Characteristics'!$C:$C,0))</f>
        <v>0</v>
      </c>
      <c r="N305" s="183">
        <f>INDEX('Policy Characteristics'!H:H,MATCH(PolicyLevers!$C305,'Policy Characteristics'!$C:$C,0))</f>
        <v>0</v>
      </c>
      <c r="O305" s="192">
        <f>INDEX('Policy Characteristics'!I:I,MATCH(PolicyLevers!$C305,'Policy Characteristics'!$C:$C,0))</f>
        <v>0</v>
      </c>
      <c r="P305" s="187"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2">
        <f>INDEX('Policy Characteristics'!K:K,MATCH(PolicyLevers!$C305,'Policy Characteristics'!$C:$C,0))</f>
        <v>0</v>
      </c>
      <c r="R305" s="192">
        <f>INDEX('Policy Characteristics'!L:L,MATCH(PolicyLevers!$C305,'Policy Characteristics'!$C:$C,0))</f>
        <v>0</v>
      </c>
      <c r="S305" s="213">
        <f>INDEX('Policy Characteristics'!M:M,MATCH(PolicyLevers!$C305,'Policy Characteristics'!$C:$C,0))</f>
        <v>0</v>
      </c>
      <c r="T305" s="192">
        <f>INDEX('Policy Characteristics'!N:N,MATCH(PolicyLevers!$C305,'Policy Characteristics'!$C:$C,0))</f>
        <v>0</v>
      </c>
      <c r="U305" s="183">
        <f>INDEX('Policy Characteristics'!O:O,MATCH(PolicyLevers!$C305,'Policy Characteristics'!$C:$C,0))</f>
        <v>0</v>
      </c>
    </row>
    <row r="306" spans="1:21" s="183" customFormat="1" x14ac:dyDescent="0.35">
      <c r="A306" s="351" t="str">
        <f>INDEX('Policy Characteristics'!A:A,MATCH(PolicyLevers!$C306,'Policy Characteristics'!$C:$C,0))</f>
        <v>Electricity Supply</v>
      </c>
      <c r="B306" s="358" t="str">
        <f>INDEX('Policy Characteristics'!B:B,MATCH(PolicyLevers!$C306,'Policy Characteristics'!$C:$C,0))</f>
        <v>Reduce Plant Downtime</v>
      </c>
      <c r="C306" s="208" t="str">
        <f t="shared" si="21"/>
        <v>Percentage Reduction in Plant Downtime</v>
      </c>
      <c r="D306" s="192" t="s">
        <v>608</v>
      </c>
      <c r="E306" s="192" t="s">
        <v>701</v>
      </c>
      <c r="F306" s="192"/>
      <c r="G306" s="192"/>
      <c r="H306" s="184">
        <v>677</v>
      </c>
      <c r="I306" s="362" t="s">
        <v>332</v>
      </c>
      <c r="J306" s="208" t="str">
        <f>INDEX('Policy Characteristics'!D:D,MATCH(PolicyLevers!$C306,'Policy Characteristics'!$C:$C,0))</f>
        <v>Reduce Plant Downtime</v>
      </c>
      <c r="K306" s="208" t="str">
        <f>INDEX('Policy Characteristics'!E:E,MATCH(PolicyLevers!$C306,'Policy Characteristics'!$C:$C,0))</f>
        <v>elec reduce plant downtime</v>
      </c>
      <c r="L306" s="191">
        <f>INDEX('Policy Characteristics'!F:F,MATCH(PolicyLevers!$C306,'Policy Characteristics'!$C:$C,0))</f>
        <v>0</v>
      </c>
      <c r="M306" s="191">
        <f>INDEX('Policy Characteristics'!G:G,MATCH(PolicyLevers!$C306,'Policy Characteristics'!$C:$C,0))</f>
        <v>0</v>
      </c>
      <c r="N306" s="252">
        <f>INDEX('Policy Characteristics'!H:H,MATCH(PolicyLevers!$C306,'Policy Characteristics'!$C:$C,0))</f>
        <v>0</v>
      </c>
      <c r="O306" s="200">
        <f>INDEX('Policy Characteristics'!I:I,MATCH(PolicyLevers!$C306,'Policy Characteristics'!$C:$C,0))</f>
        <v>0</v>
      </c>
      <c r="P306" s="187"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2">
        <f>INDEX('Policy Characteristics'!K:K,MATCH(PolicyLevers!$C306,'Policy Characteristics'!$C:$C,0))</f>
        <v>0</v>
      </c>
      <c r="R306" s="192">
        <f>INDEX('Policy Characteristics'!L:L,MATCH(PolicyLevers!$C306,'Policy Characteristics'!$C:$C,0))</f>
        <v>0</v>
      </c>
      <c r="S306" s="213">
        <f>INDEX('Policy Characteristics'!M:M,MATCH(PolicyLevers!$C306,'Policy Characteristics'!$C:$C,0))</f>
        <v>0</v>
      </c>
      <c r="T306" s="192">
        <f>INDEX('Policy Characteristics'!N:N,MATCH(PolicyLevers!$C306,'Policy Characteristics'!$C:$C,0))</f>
        <v>0</v>
      </c>
      <c r="U306" s="183">
        <f>INDEX('Policy Characteristics'!O:O,MATCH(PolicyLevers!$C306,'Policy Characteristics'!$C:$C,0))</f>
        <v>0</v>
      </c>
    </row>
    <row r="307" spans="1:21" s="183" customFormat="1" x14ac:dyDescent="0.35">
      <c r="A307" s="351" t="str">
        <f>INDEX('Policy Characteristics'!A:A,MATCH(PolicyLevers!$C307,'Policy Characteristics'!$C:$C,0))</f>
        <v>Electricity Supply</v>
      </c>
      <c r="B307" s="358" t="str">
        <f>INDEX('Policy Characteristics'!B:B,MATCH(PolicyLevers!$C307,'Policy Characteristics'!$C:$C,0))</f>
        <v>Reduce Plant Downtime</v>
      </c>
      <c r="C307" s="208" t="str">
        <f t="shared" ref="C307:C320" si="22">C$276</f>
        <v>Percentage Reduction in Plant Downtime</v>
      </c>
      <c r="D307" s="192" t="s">
        <v>608</v>
      </c>
      <c r="E307" s="192" t="s">
        <v>703</v>
      </c>
      <c r="F307" s="192"/>
      <c r="G307" s="192"/>
      <c r="H307" s="184">
        <v>678</v>
      </c>
      <c r="I307" s="362" t="s">
        <v>332</v>
      </c>
      <c r="J307" s="208" t="str">
        <f>INDEX('Policy Characteristics'!D:D,MATCH(PolicyLevers!$C307,'Policy Characteristics'!$C:$C,0))</f>
        <v>Reduce Plant Downtime</v>
      </c>
      <c r="K307" s="208" t="str">
        <f>INDEX('Policy Characteristics'!E:E,MATCH(PolicyLevers!$C307,'Policy Characteristics'!$C:$C,0))</f>
        <v>elec reduce plant downtime</v>
      </c>
      <c r="L307" s="191">
        <f>INDEX('Policy Characteristics'!F:F,MATCH(PolicyLevers!$C307,'Policy Characteristics'!$C:$C,0))</f>
        <v>0</v>
      </c>
      <c r="M307" s="191">
        <f>INDEX('Policy Characteristics'!G:G,MATCH(PolicyLevers!$C307,'Policy Characteristics'!$C:$C,0))</f>
        <v>0</v>
      </c>
      <c r="N307" s="252">
        <f>INDEX('Policy Characteristics'!H:H,MATCH(PolicyLevers!$C307,'Policy Characteristics'!$C:$C,0))</f>
        <v>0</v>
      </c>
      <c r="O307" s="200">
        <f>INDEX('Policy Characteristics'!I:I,MATCH(PolicyLevers!$C307,'Policy Characteristics'!$C:$C,0))</f>
        <v>0</v>
      </c>
      <c r="P307" s="187"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2">
        <f>INDEX('Policy Characteristics'!K:K,MATCH(PolicyLevers!$C307,'Policy Characteristics'!$C:$C,0))</f>
        <v>0</v>
      </c>
      <c r="R307" s="192">
        <f>INDEX('Policy Characteristics'!L:L,MATCH(PolicyLevers!$C307,'Policy Characteristics'!$C:$C,0))</f>
        <v>0</v>
      </c>
      <c r="S307" s="213">
        <f>INDEX('Policy Characteristics'!M:M,MATCH(PolicyLevers!$C307,'Policy Characteristics'!$C:$C,0))</f>
        <v>0</v>
      </c>
      <c r="T307" s="192">
        <f>INDEX('Policy Characteristics'!N:N,MATCH(PolicyLevers!$C307,'Policy Characteristics'!$C:$C,0))</f>
        <v>0</v>
      </c>
      <c r="U307" s="183">
        <f>INDEX('Policy Characteristics'!O:O,MATCH(PolicyLevers!$C307,'Policy Characteristics'!$C:$C,0))</f>
        <v>0</v>
      </c>
    </row>
    <row r="308" spans="1:21" s="183" customFormat="1" x14ac:dyDescent="0.35">
      <c r="A308" s="351" t="str">
        <f>INDEX('Policy Characteristics'!A:A,MATCH(PolicyLevers!$C308,'Policy Characteristics'!$C:$C,0))</f>
        <v>Electricity Supply</v>
      </c>
      <c r="B308" s="358" t="str">
        <f>INDEX('Policy Characteristics'!B:B,MATCH(PolicyLevers!$C308,'Policy Characteristics'!$C:$C,0))</f>
        <v>Reduce Plant Downtime</v>
      </c>
      <c r="C308" s="208" t="str">
        <f t="shared" si="22"/>
        <v>Percentage Reduction in Plant Downtime</v>
      </c>
      <c r="D308" s="192" t="s">
        <v>608</v>
      </c>
      <c r="E308" s="192" t="s">
        <v>704</v>
      </c>
      <c r="F308" s="192"/>
      <c r="G308" s="192"/>
      <c r="H308" s="184">
        <v>679</v>
      </c>
      <c r="I308" s="362" t="s">
        <v>332</v>
      </c>
      <c r="J308" s="208" t="str">
        <f>INDEX('Policy Characteristics'!D:D,MATCH(PolicyLevers!$C308,'Policy Characteristics'!$C:$C,0))</f>
        <v>Reduce Plant Downtime</v>
      </c>
      <c r="K308" s="208" t="str">
        <f>INDEX('Policy Characteristics'!E:E,MATCH(PolicyLevers!$C308,'Policy Characteristics'!$C:$C,0))</f>
        <v>elec reduce plant downtime</v>
      </c>
      <c r="L308" s="191">
        <f>INDEX('Policy Characteristics'!F:F,MATCH(PolicyLevers!$C308,'Policy Characteristics'!$C:$C,0))</f>
        <v>0</v>
      </c>
      <c r="M308" s="191">
        <f>INDEX('Policy Characteristics'!G:G,MATCH(PolicyLevers!$C308,'Policy Characteristics'!$C:$C,0))</f>
        <v>0</v>
      </c>
      <c r="N308" s="252">
        <f>INDEX('Policy Characteristics'!H:H,MATCH(PolicyLevers!$C308,'Policy Characteristics'!$C:$C,0))</f>
        <v>0</v>
      </c>
      <c r="O308" s="200">
        <f>INDEX('Policy Characteristics'!I:I,MATCH(PolicyLevers!$C308,'Policy Characteristics'!$C:$C,0))</f>
        <v>0</v>
      </c>
      <c r="P308" s="187"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2">
        <f>INDEX('Policy Characteristics'!K:K,MATCH(PolicyLevers!$C308,'Policy Characteristics'!$C:$C,0))</f>
        <v>0</v>
      </c>
      <c r="R308" s="192">
        <f>INDEX('Policy Characteristics'!L:L,MATCH(PolicyLevers!$C308,'Policy Characteristics'!$C:$C,0))</f>
        <v>0</v>
      </c>
      <c r="S308" s="213">
        <f>INDEX('Policy Characteristics'!M:M,MATCH(PolicyLevers!$C308,'Policy Characteristics'!$C:$C,0))</f>
        <v>0</v>
      </c>
      <c r="T308" s="192">
        <f>INDEX('Policy Characteristics'!N:N,MATCH(PolicyLevers!$C308,'Policy Characteristics'!$C:$C,0))</f>
        <v>0</v>
      </c>
      <c r="U308" s="183">
        <f>INDEX('Policy Characteristics'!O:O,MATCH(PolicyLevers!$C308,'Policy Characteristics'!$C:$C,0))</f>
        <v>0</v>
      </c>
    </row>
    <row r="309" spans="1:21" s="183" customFormat="1" x14ac:dyDescent="0.35">
      <c r="A309" s="351" t="str">
        <f>INDEX('Policy Characteristics'!A:A,MATCH(PolicyLevers!$C309,'Policy Characteristics'!$C:$C,0))</f>
        <v>Electricity Supply</v>
      </c>
      <c r="B309" s="358" t="str">
        <f>INDEX('Policy Characteristics'!B:B,MATCH(PolicyLevers!$C309,'Policy Characteristics'!$C:$C,0))</f>
        <v>Reduce Plant Downtime</v>
      </c>
      <c r="C309" s="208" t="str">
        <f t="shared" si="22"/>
        <v>Percentage Reduction in Plant Downtime</v>
      </c>
      <c r="D309" s="192" t="s">
        <v>611</v>
      </c>
      <c r="E309" s="192" t="s">
        <v>701</v>
      </c>
      <c r="F309" s="192"/>
      <c r="G309" s="192"/>
      <c r="H309" s="184">
        <v>680</v>
      </c>
      <c r="I309" s="362" t="s">
        <v>332</v>
      </c>
      <c r="J309" s="208" t="str">
        <f>INDEX('Policy Characteristics'!D:D,MATCH(PolicyLevers!$C309,'Policy Characteristics'!$C:$C,0))</f>
        <v>Reduce Plant Downtime</v>
      </c>
      <c r="K309" s="208" t="str">
        <f>INDEX('Policy Characteristics'!E:E,MATCH(PolicyLevers!$C309,'Policy Characteristics'!$C:$C,0))</f>
        <v>elec reduce plant downtime</v>
      </c>
      <c r="L309" s="191">
        <f>INDEX('Policy Characteristics'!F:F,MATCH(PolicyLevers!$C309,'Policy Characteristics'!$C:$C,0))</f>
        <v>0</v>
      </c>
      <c r="M309" s="191">
        <f>INDEX('Policy Characteristics'!G:G,MATCH(PolicyLevers!$C309,'Policy Characteristics'!$C:$C,0))</f>
        <v>0</v>
      </c>
      <c r="N309" s="252">
        <f>INDEX('Policy Characteristics'!H:H,MATCH(PolicyLevers!$C309,'Policy Characteristics'!$C:$C,0))</f>
        <v>0</v>
      </c>
      <c r="O309" s="200">
        <f>INDEX('Policy Characteristics'!I:I,MATCH(PolicyLevers!$C309,'Policy Characteristics'!$C:$C,0))</f>
        <v>0</v>
      </c>
      <c r="P309" s="187"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2">
        <f>INDEX('Policy Characteristics'!K:K,MATCH(PolicyLevers!$C309,'Policy Characteristics'!$C:$C,0))</f>
        <v>0</v>
      </c>
      <c r="R309" s="192">
        <f>INDEX('Policy Characteristics'!L:L,MATCH(PolicyLevers!$C309,'Policy Characteristics'!$C:$C,0))</f>
        <v>0</v>
      </c>
      <c r="S309" s="213">
        <f>INDEX('Policy Characteristics'!M:M,MATCH(PolicyLevers!$C309,'Policy Characteristics'!$C:$C,0))</f>
        <v>0</v>
      </c>
      <c r="T309" s="192">
        <f>INDEX('Policy Characteristics'!N:N,MATCH(PolicyLevers!$C309,'Policy Characteristics'!$C:$C,0))</f>
        <v>0</v>
      </c>
      <c r="U309" s="183">
        <f>INDEX('Policy Characteristics'!O:O,MATCH(PolicyLevers!$C309,'Policy Characteristics'!$C:$C,0))</f>
        <v>0</v>
      </c>
    </row>
    <row r="310" spans="1:21" s="183" customFormat="1" x14ac:dyDescent="0.35">
      <c r="A310" s="351" t="str">
        <f>INDEX('Policy Characteristics'!A:A,MATCH(PolicyLevers!$C310,'Policy Characteristics'!$C:$C,0))</f>
        <v>Electricity Supply</v>
      </c>
      <c r="B310" s="358" t="str">
        <f>INDEX('Policy Characteristics'!B:B,MATCH(PolicyLevers!$C310,'Policy Characteristics'!$C:$C,0))</f>
        <v>Reduce Plant Downtime</v>
      </c>
      <c r="C310" s="208" t="str">
        <f t="shared" si="22"/>
        <v>Percentage Reduction in Plant Downtime</v>
      </c>
      <c r="D310" s="192" t="s">
        <v>611</v>
      </c>
      <c r="E310" s="192" t="s">
        <v>703</v>
      </c>
      <c r="F310" s="192"/>
      <c r="G310" s="192"/>
      <c r="H310" s="184">
        <v>681</v>
      </c>
      <c r="I310" s="362" t="s">
        <v>332</v>
      </c>
      <c r="J310" s="208" t="str">
        <f>INDEX('Policy Characteristics'!D:D,MATCH(PolicyLevers!$C310,'Policy Characteristics'!$C:$C,0))</f>
        <v>Reduce Plant Downtime</v>
      </c>
      <c r="K310" s="208" t="str">
        <f>INDEX('Policy Characteristics'!E:E,MATCH(PolicyLevers!$C310,'Policy Characteristics'!$C:$C,0))</f>
        <v>elec reduce plant downtime</v>
      </c>
      <c r="L310" s="191">
        <f>INDEX('Policy Characteristics'!F:F,MATCH(PolicyLevers!$C310,'Policy Characteristics'!$C:$C,0))</f>
        <v>0</v>
      </c>
      <c r="M310" s="191">
        <f>INDEX('Policy Characteristics'!G:G,MATCH(PolicyLevers!$C310,'Policy Characteristics'!$C:$C,0))</f>
        <v>0</v>
      </c>
      <c r="N310" s="252">
        <f>INDEX('Policy Characteristics'!H:H,MATCH(PolicyLevers!$C310,'Policy Characteristics'!$C:$C,0))</f>
        <v>0</v>
      </c>
      <c r="O310" s="200">
        <f>INDEX('Policy Characteristics'!I:I,MATCH(PolicyLevers!$C310,'Policy Characteristics'!$C:$C,0))</f>
        <v>0</v>
      </c>
      <c r="P310" s="187"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2">
        <f>INDEX('Policy Characteristics'!K:K,MATCH(PolicyLevers!$C310,'Policy Characteristics'!$C:$C,0))</f>
        <v>0</v>
      </c>
      <c r="R310" s="192">
        <f>INDEX('Policy Characteristics'!L:L,MATCH(PolicyLevers!$C310,'Policy Characteristics'!$C:$C,0))</f>
        <v>0</v>
      </c>
      <c r="S310" s="213">
        <f>INDEX('Policy Characteristics'!M:M,MATCH(PolicyLevers!$C310,'Policy Characteristics'!$C:$C,0))</f>
        <v>0</v>
      </c>
      <c r="T310" s="192">
        <f>INDEX('Policy Characteristics'!N:N,MATCH(PolicyLevers!$C310,'Policy Characteristics'!$C:$C,0))</f>
        <v>0</v>
      </c>
      <c r="U310" s="183">
        <f>INDEX('Policy Characteristics'!O:O,MATCH(PolicyLevers!$C310,'Policy Characteristics'!$C:$C,0))</f>
        <v>0</v>
      </c>
    </row>
    <row r="311" spans="1:21" s="183" customFormat="1" x14ac:dyDescent="0.35">
      <c r="A311" s="351" t="str">
        <f>INDEX('Policy Characteristics'!A:A,MATCH(PolicyLevers!$C311,'Policy Characteristics'!$C:$C,0))</f>
        <v>Electricity Supply</v>
      </c>
      <c r="B311" s="358" t="str">
        <f>INDEX('Policy Characteristics'!B:B,MATCH(PolicyLevers!$C311,'Policy Characteristics'!$C:$C,0))</f>
        <v>Reduce Plant Downtime</v>
      </c>
      <c r="C311" s="208" t="str">
        <f t="shared" si="22"/>
        <v>Percentage Reduction in Plant Downtime</v>
      </c>
      <c r="D311" s="192" t="s">
        <v>611</v>
      </c>
      <c r="E311" s="192" t="s">
        <v>704</v>
      </c>
      <c r="F311" s="192" t="s">
        <v>711</v>
      </c>
      <c r="G311" s="192" t="s">
        <v>612</v>
      </c>
      <c r="H311" s="184">
        <v>182</v>
      </c>
      <c r="I311" s="362" t="s">
        <v>310</v>
      </c>
      <c r="J311" s="208" t="str">
        <f>INDEX('Policy Characteristics'!D:D,MATCH(PolicyLevers!$C311,'Policy Characteristics'!$C:$C,0))</f>
        <v>Reduce Plant Downtime</v>
      </c>
      <c r="K311" s="190" t="str">
        <f>INDEX('Policy Characteristics'!E:E,MATCH(PolicyLevers!$C311,'Policy Characteristics'!$C:$C,0))</f>
        <v>elec reduce plant downtime</v>
      </c>
      <c r="L311" s="186">
        <f>INDEX('Policy Characteristics'!F:F,MATCH(PolicyLevers!$C311,'Policy Characteristics'!$C:$C,0))</f>
        <v>0</v>
      </c>
      <c r="M311" s="186">
        <f>INDEX('Policy Characteristics'!G:G,MATCH(PolicyLevers!$C311,'Policy Characteristics'!$C:$C,0))</f>
        <v>0</v>
      </c>
      <c r="N311" s="186">
        <f>INDEX('Policy Characteristics'!H:H,MATCH(PolicyLevers!$C311,'Policy Characteristics'!$C:$C,0))</f>
        <v>0</v>
      </c>
      <c r="O311" s="192">
        <f>INDEX('Policy Characteristics'!I:I,MATCH(PolicyLevers!$C311,'Policy Characteristics'!$C:$C,0))</f>
        <v>0</v>
      </c>
      <c r="P311" s="187"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2">
        <f>INDEX('Policy Characteristics'!K:K,MATCH(PolicyLevers!$C311,'Policy Characteristics'!$C:$C,0))</f>
        <v>0</v>
      </c>
      <c r="R311" s="192">
        <f>INDEX('Policy Characteristics'!L:L,MATCH(PolicyLevers!$C311,'Policy Characteristics'!$C:$C,0))</f>
        <v>0</v>
      </c>
      <c r="S311" s="213">
        <f>INDEX('Policy Characteristics'!M:M,MATCH(PolicyLevers!$C311,'Policy Characteristics'!$C:$C,0))</f>
        <v>0</v>
      </c>
      <c r="T311" s="192">
        <f>INDEX('Policy Characteristics'!N:N,MATCH(PolicyLevers!$C311,'Policy Characteristics'!$C:$C,0))</f>
        <v>0</v>
      </c>
      <c r="U311" s="183">
        <f>INDEX('Policy Characteristics'!O:O,MATCH(PolicyLevers!$C311,'Policy Characteristics'!$C:$C,0))</f>
        <v>0</v>
      </c>
    </row>
    <row r="312" spans="1:21" s="183" customFormat="1" x14ac:dyDescent="0.35">
      <c r="A312" s="351" t="str">
        <f>INDEX('Policy Characteristics'!A:A,MATCH(PolicyLevers!$C312,'Policy Characteristics'!$C:$C,0))</f>
        <v>Electricity Supply</v>
      </c>
      <c r="B312" s="358" t="str">
        <f>INDEX('Policy Characteristics'!B:B,MATCH(PolicyLevers!$C312,'Policy Characteristics'!$C:$C,0))</f>
        <v>Reduce Plant Downtime</v>
      </c>
      <c r="C312" s="208" t="str">
        <f t="shared" si="22"/>
        <v>Percentage Reduction in Plant Downtime</v>
      </c>
      <c r="D312" s="192" t="s">
        <v>613</v>
      </c>
      <c r="E312" s="192" t="s">
        <v>701</v>
      </c>
      <c r="G312" s="192"/>
      <c r="H312" s="184">
        <v>682</v>
      </c>
      <c r="I312" s="362" t="s">
        <v>332</v>
      </c>
      <c r="J312" s="208" t="str">
        <f>INDEX('Policy Characteristics'!D:D,MATCH(PolicyLevers!$C312,'Policy Characteristics'!$C:$C,0))</f>
        <v>Reduce Plant Downtime</v>
      </c>
      <c r="K312" s="190" t="str">
        <f>INDEX('Policy Characteristics'!E:E,MATCH(PolicyLevers!$C312,'Policy Characteristics'!$C:$C,0))</f>
        <v>elec reduce plant downtime</v>
      </c>
      <c r="L312" s="186">
        <f>INDEX('Policy Characteristics'!F:F,MATCH(PolicyLevers!$C312,'Policy Characteristics'!$C:$C,0))</f>
        <v>0</v>
      </c>
      <c r="M312" s="186">
        <f>INDEX('Policy Characteristics'!G:G,MATCH(PolicyLevers!$C312,'Policy Characteristics'!$C:$C,0))</f>
        <v>0</v>
      </c>
      <c r="N312" s="186">
        <f>INDEX('Policy Characteristics'!H:H,MATCH(PolicyLevers!$C312,'Policy Characteristics'!$C:$C,0))</f>
        <v>0</v>
      </c>
      <c r="O312" s="192">
        <f>INDEX('Policy Characteristics'!I:I,MATCH(PolicyLevers!$C312,'Policy Characteristics'!$C:$C,0))</f>
        <v>0</v>
      </c>
      <c r="P312" s="187"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2">
        <f>INDEX('Policy Characteristics'!K:K,MATCH(PolicyLevers!$C312,'Policy Characteristics'!$C:$C,0))</f>
        <v>0</v>
      </c>
      <c r="R312" s="192">
        <f>INDEX('Policy Characteristics'!L:L,MATCH(PolicyLevers!$C312,'Policy Characteristics'!$C:$C,0))</f>
        <v>0</v>
      </c>
      <c r="S312" s="213">
        <f>INDEX('Policy Characteristics'!M:M,MATCH(PolicyLevers!$C312,'Policy Characteristics'!$C:$C,0))</f>
        <v>0</v>
      </c>
      <c r="T312" s="192">
        <f>INDEX('Policy Characteristics'!N:N,MATCH(PolicyLevers!$C312,'Policy Characteristics'!$C:$C,0))</f>
        <v>0</v>
      </c>
      <c r="U312" s="183">
        <f>INDEX('Policy Characteristics'!O:O,MATCH(PolicyLevers!$C312,'Policy Characteristics'!$C:$C,0))</f>
        <v>0</v>
      </c>
    </row>
    <row r="313" spans="1:21" s="183" customFormat="1" x14ac:dyDescent="0.35">
      <c r="A313" s="351" t="str">
        <f>INDEX('Policy Characteristics'!A:A,MATCH(PolicyLevers!$C313,'Policy Characteristics'!$C:$C,0))</f>
        <v>Electricity Supply</v>
      </c>
      <c r="B313" s="358" t="str">
        <f>INDEX('Policy Characteristics'!B:B,MATCH(PolicyLevers!$C313,'Policy Characteristics'!$C:$C,0))</f>
        <v>Reduce Plant Downtime</v>
      </c>
      <c r="C313" s="208" t="str">
        <f t="shared" si="22"/>
        <v>Percentage Reduction in Plant Downtime</v>
      </c>
      <c r="D313" s="192" t="s">
        <v>613</v>
      </c>
      <c r="E313" s="192" t="s">
        <v>703</v>
      </c>
      <c r="H313" s="184">
        <v>683</v>
      </c>
      <c r="I313" s="362" t="s">
        <v>332</v>
      </c>
      <c r="J313" s="208" t="str">
        <f>INDEX('Policy Characteristics'!D:D,MATCH(PolicyLevers!$C313,'Policy Characteristics'!$C:$C,0))</f>
        <v>Reduce Plant Downtime</v>
      </c>
      <c r="K313" s="190" t="str">
        <f>INDEX('Policy Characteristics'!E:E,MATCH(PolicyLevers!$C313,'Policy Characteristics'!$C:$C,0))</f>
        <v>elec reduce plant downtime</v>
      </c>
      <c r="L313" s="186">
        <f>INDEX('Policy Characteristics'!F:F,MATCH(PolicyLevers!$C313,'Policy Characteristics'!$C:$C,0))</f>
        <v>0</v>
      </c>
      <c r="M313" s="186">
        <f>INDEX('Policy Characteristics'!G:G,MATCH(PolicyLevers!$C313,'Policy Characteristics'!$C:$C,0))</f>
        <v>0</v>
      </c>
      <c r="N313" s="186">
        <f>INDEX('Policy Characteristics'!H:H,MATCH(PolicyLevers!$C313,'Policy Characteristics'!$C:$C,0))</f>
        <v>0</v>
      </c>
      <c r="O313" s="192">
        <f>INDEX('Policy Characteristics'!I:I,MATCH(PolicyLevers!$C313,'Policy Characteristics'!$C:$C,0))</f>
        <v>0</v>
      </c>
      <c r="P313" s="187"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2">
        <f>INDEX('Policy Characteristics'!K:K,MATCH(PolicyLevers!$C313,'Policy Characteristics'!$C:$C,0))</f>
        <v>0</v>
      </c>
      <c r="R313" s="192">
        <f>INDEX('Policy Characteristics'!L:L,MATCH(PolicyLevers!$C313,'Policy Characteristics'!$C:$C,0))</f>
        <v>0</v>
      </c>
      <c r="S313" s="213">
        <f>INDEX('Policy Characteristics'!M:M,MATCH(PolicyLevers!$C313,'Policy Characteristics'!$C:$C,0))</f>
        <v>0</v>
      </c>
      <c r="T313" s="192">
        <f>INDEX('Policy Characteristics'!N:N,MATCH(PolicyLevers!$C313,'Policy Characteristics'!$C:$C,0))</f>
        <v>0</v>
      </c>
      <c r="U313" s="183">
        <f>INDEX('Policy Characteristics'!O:O,MATCH(PolicyLevers!$C313,'Policy Characteristics'!$C:$C,0))</f>
        <v>0</v>
      </c>
    </row>
    <row r="314" spans="1:21" s="183" customFormat="1" x14ac:dyDescent="0.35">
      <c r="A314" s="351" t="str">
        <f>INDEX('Policy Characteristics'!A:A,MATCH(PolicyLevers!$C314,'Policy Characteristics'!$C:$C,0))</f>
        <v>Electricity Supply</v>
      </c>
      <c r="B314" s="358" t="str">
        <f>INDEX('Policy Characteristics'!B:B,MATCH(PolicyLevers!$C314,'Policy Characteristics'!$C:$C,0))</f>
        <v>Reduce Plant Downtime</v>
      </c>
      <c r="C314" s="208" t="str">
        <f t="shared" si="22"/>
        <v>Percentage Reduction in Plant Downtime</v>
      </c>
      <c r="D314" s="192" t="s">
        <v>613</v>
      </c>
      <c r="E314" s="192" t="s">
        <v>704</v>
      </c>
      <c r="H314" s="184">
        <v>684</v>
      </c>
      <c r="I314" s="362" t="s">
        <v>332</v>
      </c>
      <c r="J314" s="208" t="str">
        <f>INDEX('Policy Characteristics'!D:D,MATCH(PolicyLevers!$C314,'Policy Characteristics'!$C:$C,0))</f>
        <v>Reduce Plant Downtime</v>
      </c>
      <c r="K314" s="190" t="str">
        <f>INDEX('Policy Characteristics'!E:E,MATCH(PolicyLevers!$C314,'Policy Characteristics'!$C:$C,0))</f>
        <v>elec reduce plant downtime</v>
      </c>
      <c r="L314" s="186">
        <f>INDEX('Policy Characteristics'!F:F,MATCH(PolicyLevers!$C314,'Policy Characteristics'!$C:$C,0))</f>
        <v>0</v>
      </c>
      <c r="M314" s="186">
        <f>INDEX('Policy Characteristics'!G:G,MATCH(PolicyLevers!$C314,'Policy Characteristics'!$C:$C,0))</f>
        <v>0</v>
      </c>
      <c r="N314" s="186">
        <f>INDEX('Policy Characteristics'!H:H,MATCH(PolicyLevers!$C314,'Policy Characteristics'!$C:$C,0))</f>
        <v>0</v>
      </c>
      <c r="O314" s="192">
        <f>INDEX('Policy Characteristics'!I:I,MATCH(PolicyLevers!$C314,'Policy Characteristics'!$C:$C,0))</f>
        <v>0</v>
      </c>
      <c r="P314" s="187"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2">
        <f>INDEX('Policy Characteristics'!K:K,MATCH(PolicyLevers!$C314,'Policy Characteristics'!$C:$C,0))</f>
        <v>0</v>
      </c>
      <c r="R314" s="192">
        <f>INDEX('Policy Characteristics'!L:L,MATCH(PolicyLevers!$C314,'Policy Characteristics'!$C:$C,0))</f>
        <v>0</v>
      </c>
      <c r="S314" s="213">
        <f>INDEX('Policy Characteristics'!M:M,MATCH(PolicyLevers!$C314,'Policy Characteristics'!$C:$C,0))</f>
        <v>0</v>
      </c>
      <c r="T314" s="192">
        <f>INDEX('Policy Characteristics'!N:N,MATCH(PolicyLevers!$C314,'Policy Characteristics'!$C:$C,0))</f>
        <v>0</v>
      </c>
      <c r="U314" s="183">
        <f>INDEX('Policy Characteristics'!O:O,MATCH(PolicyLevers!$C314,'Policy Characteristics'!$C:$C,0))</f>
        <v>0</v>
      </c>
    </row>
    <row r="315" spans="1:21" s="183" customFormat="1" x14ac:dyDescent="0.35">
      <c r="A315" s="351" t="str">
        <f>INDEX('Policy Characteristics'!A:A,MATCH(PolicyLevers!$C315,'Policy Characteristics'!$C:$C,0))</f>
        <v>Electricity Supply</v>
      </c>
      <c r="B315" s="358" t="str">
        <f>INDEX('Policy Characteristics'!B:B,MATCH(PolicyLevers!$C315,'Policy Characteristics'!$C:$C,0))</f>
        <v>Reduce Plant Downtime</v>
      </c>
      <c r="C315" s="208" t="str">
        <f t="shared" si="22"/>
        <v>Percentage Reduction in Plant Downtime</v>
      </c>
      <c r="D315" s="192" t="s">
        <v>615</v>
      </c>
      <c r="E315" s="192" t="s">
        <v>701</v>
      </c>
      <c r="G315" s="192"/>
      <c r="H315" s="184">
        <v>685</v>
      </c>
      <c r="I315" s="362" t="s">
        <v>332</v>
      </c>
      <c r="J315" s="208" t="str">
        <f>INDEX('Policy Characteristics'!D:D,MATCH(PolicyLevers!$C315,'Policy Characteristics'!$C:$C,0))</f>
        <v>Reduce Plant Downtime</v>
      </c>
      <c r="K315" s="190" t="str">
        <f>INDEX('Policy Characteristics'!E:E,MATCH(PolicyLevers!$C315,'Policy Characteristics'!$C:$C,0))</f>
        <v>elec reduce plant downtime</v>
      </c>
      <c r="L315" s="186">
        <f>INDEX('Policy Characteristics'!F:F,MATCH(PolicyLevers!$C315,'Policy Characteristics'!$C:$C,0))</f>
        <v>0</v>
      </c>
      <c r="M315" s="186">
        <f>INDEX('Policy Characteristics'!G:G,MATCH(PolicyLevers!$C315,'Policy Characteristics'!$C:$C,0))</f>
        <v>0</v>
      </c>
      <c r="N315" s="186">
        <f>INDEX('Policy Characteristics'!H:H,MATCH(PolicyLevers!$C315,'Policy Characteristics'!$C:$C,0))</f>
        <v>0</v>
      </c>
      <c r="O315" s="192">
        <f>INDEX('Policy Characteristics'!I:I,MATCH(PolicyLevers!$C315,'Policy Characteristics'!$C:$C,0))</f>
        <v>0</v>
      </c>
      <c r="P315" s="187"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2">
        <f>INDEX('Policy Characteristics'!K:K,MATCH(PolicyLevers!$C315,'Policy Characteristics'!$C:$C,0))</f>
        <v>0</v>
      </c>
      <c r="R315" s="192">
        <f>INDEX('Policy Characteristics'!L:L,MATCH(PolicyLevers!$C315,'Policy Characteristics'!$C:$C,0))</f>
        <v>0</v>
      </c>
      <c r="S315" s="213">
        <f>INDEX('Policy Characteristics'!M:M,MATCH(PolicyLevers!$C315,'Policy Characteristics'!$C:$C,0))</f>
        <v>0</v>
      </c>
      <c r="T315" s="192">
        <f>INDEX('Policy Characteristics'!N:N,MATCH(PolicyLevers!$C315,'Policy Characteristics'!$C:$C,0))</f>
        <v>0</v>
      </c>
      <c r="U315" s="183">
        <f>INDEX('Policy Characteristics'!O:O,MATCH(PolicyLevers!$C315,'Policy Characteristics'!$C:$C,0))</f>
        <v>0</v>
      </c>
    </row>
    <row r="316" spans="1:21" s="183" customFormat="1" x14ac:dyDescent="0.35">
      <c r="A316" s="351" t="str">
        <f>INDEX('Policy Characteristics'!A:A,MATCH(PolicyLevers!$C316,'Policy Characteristics'!$C:$C,0))</f>
        <v>Electricity Supply</v>
      </c>
      <c r="B316" s="358" t="str">
        <f>INDEX('Policy Characteristics'!B:B,MATCH(PolicyLevers!$C316,'Policy Characteristics'!$C:$C,0))</f>
        <v>Reduce Plant Downtime</v>
      </c>
      <c r="C316" s="208" t="str">
        <f t="shared" si="22"/>
        <v>Percentage Reduction in Plant Downtime</v>
      </c>
      <c r="D316" s="192" t="s">
        <v>615</v>
      </c>
      <c r="E316" s="192" t="s">
        <v>703</v>
      </c>
      <c r="H316" s="184">
        <v>686</v>
      </c>
      <c r="I316" s="362" t="s">
        <v>332</v>
      </c>
      <c r="J316" s="208" t="str">
        <f>INDEX('Policy Characteristics'!D:D,MATCH(PolicyLevers!$C316,'Policy Characteristics'!$C:$C,0))</f>
        <v>Reduce Plant Downtime</v>
      </c>
      <c r="K316" s="190" t="str">
        <f>INDEX('Policy Characteristics'!E:E,MATCH(PolicyLevers!$C316,'Policy Characteristics'!$C:$C,0))</f>
        <v>elec reduce plant downtime</v>
      </c>
      <c r="L316" s="186">
        <f>INDEX('Policy Characteristics'!F:F,MATCH(PolicyLevers!$C316,'Policy Characteristics'!$C:$C,0))</f>
        <v>0</v>
      </c>
      <c r="M316" s="186">
        <f>INDEX('Policy Characteristics'!G:G,MATCH(PolicyLevers!$C316,'Policy Characteristics'!$C:$C,0))</f>
        <v>0</v>
      </c>
      <c r="N316" s="186">
        <f>INDEX('Policy Characteristics'!H:H,MATCH(PolicyLevers!$C316,'Policy Characteristics'!$C:$C,0))</f>
        <v>0</v>
      </c>
      <c r="O316" s="192">
        <f>INDEX('Policy Characteristics'!I:I,MATCH(PolicyLevers!$C316,'Policy Characteristics'!$C:$C,0))</f>
        <v>0</v>
      </c>
      <c r="P316" s="187"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2">
        <f>INDEX('Policy Characteristics'!K:K,MATCH(PolicyLevers!$C316,'Policy Characteristics'!$C:$C,0))</f>
        <v>0</v>
      </c>
      <c r="R316" s="192">
        <f>INDEX('Policy Characteristics'!L:L,MATCH(PolicyLevers!$C316,'Policy Characteristics'!$C:$C,0))</f>
        <v>0</v>
      </c>
      <c r="S316" s="213">
        <f>INDEX('Policy Characteristics'!M:M,MATCH(PolicyLevers!$C316,'Policy Characteristics'!$C:$C,0))</f>
        <v>0</v>
      </c>
      <c r="T316" s="192">
        <f>INDEX('Policy Characteristics'!N:N,MATCH(PolicyLevers!$C316,'Policy Characteristics'!$C:$C,0))</f>
        <v>0</v>
      </c>
      <c r="U316" s="183">
        <f>INDEX('Policy Characteristics'!O:O,MATCH(PolicyLevers!$C316,'Policy Characteristics'!$C:$C,0))</f>
        <v>0</v>
      </c>
    </row>
    <row r="317" spans="1:21" s="183" customFormat="1" x14ac:dyDescent="0.35">
      <c r="A317" s="351" t="str">
        <f>INDEX('Policy Characteristics'!A:A,MATCH(PolicyLevers!$C317,'Policy Characteristics'!$C:$C,0))</f>
        <v>Electricity Supply</v>
      </c>
      <c r="B317" s="358" t="str">
        <f>INDEX('Policy Characteristics'!B:B,MATCH(PolicyLevers!$C317,'Policy Characteristics'!$C:$C,0))</f>
        <v>Reduce Plant Downtime</v>
      </c>
      <c r="C317" s="208" t="str">
        <f t="shared" si="22"/>
        <v>Percentage Reduction in Plant Downtime</v>
      </c>
      <c r="D317" s="192" t="s">
        <v>615</v>
      </c>
      <c r="E317" s="192" t="s">
        <v>704</v>
      </c>
      <c r="G317" s="192"/>
      <c r="H317" s="184">
        <v>687</v>
      </c>
      <c r="I317" s="362" t="s">
        <v>332</v>
      </c>
      <c r="J317" s="208" t="str">
        <f>INDEX('Policy Characteristics'!D:D,MATCH(PolicyLevers!$C317,'Policy Characteristics'!$C:$C,0))</f>
        <v>Reduce Plant Downtime</v>
      </c>
      <c r="K317" s="190" t="str">
        <f>INDEX('Policy Characteristics'!E:E,MATCH(PolicyLevers!$C317,'Policy Characteristics'!$C:$C,0))</f>
        <v>elec reduce plant downtime</v>
      </c>
      <c r="L317" s="186">
        <f>INDEX('Policy Characteristics'!F:F,MATCH(PolicyLevers!$C317,'Policy Characteristics'!$C:$C,0))</f>
        <v>0</v>
      </c>
      <c r="M317" s="186">
        <f>INDEX('Policy Characteristics'!G:G,MATCH(PolicyLevers!$C317,'Policy Characteristics'!$C:$C,0))</f>
        <v>0</v>
      </c>
      <c r="N317" s="186">
        <f>INDEX('Policy Characteristics'!H:H,MATCH(PolicyLevers!$C317,'Policy Characteristics'!$C:$C,0))</f>
        <v>0</v>
      </c>
      <c r="O317" s="192">
        <f>INDEX('Policy Characteristics'!I:I,MATCH(PolicyLevers!$C317,'Policy Characteristics'!$C:$C,0))</f>
        <v>0</v>
      </c>
      <c r="P317" s="187"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2">
        <f>INDEX('Policy Characteristics'!K:K,MATCH(PolicyLevers!$C317,'Policy Characteristics'!$C:$C,0))</f>
        <v>0</v>
      </c>
      <c r="R317" s="192">
        <f>INDEX('Policy Characteristics'!L:L,MATCH(PolicyLevers!$C317,'Policy Characteristics'!$C:$C,0))</f>
        <v>0</v>
      </c>
      <c r="S317" s="213">
        <f>INDEX('Policy Characteristics'!M:M,MATCH(PolicyLevers!$C317,'Policy Characteristics'!$C:$C,0))</f>
        <v>0</v>
      </c>
      <c r="T317" s="192">
        <f>INDEX('Policy Characteristics'!N:N,MATCH(PolicyLevers!$C317,'Policy Characteristics'!$C:$C,0))</f>
        <v>0</v>
      </c>
      <c r="U317" s="183">
        <f>INDEX('Policy Characteristics'!O:O,MATCH(PolicyLevers!$C317,'Policy Characteristics'!$C:$C,0))</f>
        <v>0</v>
      </c>
    </row>
    <row r="318" spans="1:21" s="183" customFormat="1" x14ac:dyDescent="0.35">
      <c r="A318" s="351" t="str">
        <f>INDEX('Policy Characteristics'!A:A,MATCH(PolicyLevers!$C318,'Policy Characteristics'!$C:$C,0))</f>
        <v>Electricity Supply</v>
      </c>
      <c r="B318" s="358" t="str">
        <f>INDEX('Policy Characteristics'!B:B,MATCH(PolicyLevers!$C318,'Policy Characteristics'!$C:$C,0))</f>
        <v>Reduce Plant Downtime</v>
      </c>
      <c r="C318" s="208" t="str">
        <f t="shared" si="22"/>
        <v>Percentage Reduction in Plant Downtime</v>
      </c>
      <c r="D318" s="192" t="s">
        <v>617</v>
      </c>
      <c r="E318" s="192" t="s">
        <v>701</v>
      </c>
      <c r="G318" s="192"/>
      <c r="H318" s="184">
        <v>688</v>
      </c>
      <c r="I318" s="362" t="s">
        <v>332</v>
      </c>
      <c r="J318" s="208" t="str">
        <f>INDEX('Policy Characteristics'!D:D,MATCH(PolicyLevers!$C318,'Policy Characteristics'!$C:$C,0))</f>
        <v>Reduce Plant Downtime</v>
      </c>
      <c r="K318" s="190" t="str">
        <f>INDEX('Policy Characteristics'!E:E,MATCH(PolicyLevers!$C318,'Policy Characteristics'!$C:$C,0))</f>
        <v>elec reduce plant downtime</v>
      </c>
      <c r="L318" s="186">
        <f>INDEX('Policy Characteristics'!F:F,MATCH(PolicyLevers!$C318,'Policy Characteristics'!$C:$C,0))</f>
        <v>0</v>
      </c>
      <c r="M318" s="186">
        <f>INDEX('Policy Characteristics'!G:G,MATCH(PolicyLevers!$C318,'Policy Characteristics'!$C:$C,0))</f>
        <v>0</v>
      </c>
      <c r="N318" s="186">
        <f>INDEX('Policy Characteristics'!H:H,MATCH(PolicyLevers!$C318,'Policy Characteristics'!$C:$C,0))</f>
        <v>0</v>
      </c>
      <c r="O318" s="192">
        <f>INDEX('Policy Characteristics'!I:I,MATCH(PolicyLevers!$C318,'Policy Characteristics'!$C:$C,0))</f>
        <v>0</v>
      </c>
      <c r="P318" s="187"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2">
        <f>INDEX('Policy Characteristics'!K:K,MATCH(PolicyLevers!$C318,'Policy Characteristics'!$C:$C,0))</f>
        <v>0</v>
      </c>
      <c r="R318" s="192">
        <f>INDEX('Policy Characteristics'!L:L,MATCH(PolicyLevers!$C318,'Policy Characteristics'!$C:$C,0))</f>
        <v>0</v>
      </c>
      <c r="S318" s="213">
        <f>INDEX('Policy Characteristics'!M:M,MATCH(PolicyLevers!$C318,'Policy Characteristics'!$C:$C,0))</f>
        <v>0</v>
      </c>
      <c r="T318" s="192">
        <f>INDEX('Policy Characteristics'!N:N,MATCH(PolicyLevers!$C318,'Policy Characteristics'!$C:$C,0))</f>
        <v>0</v>
      </c>
      <c r="U318" s="183">
        <f>INDEX('Policy Characteristics'!O:O,MATCH(PolicyLevers!$C318,'Policy Characteristics'!$C:$C,0))</f>
        <v>0</v>
      </c>
    </row>
    <row r="319" spans="1:21" s="183" customFormat="1" x14ac:dyDescent="0.35">
      <c r="A319" s="351" t="str">
        <f>INDEX('Policy Characteristics'!A:A,MATCH(PolicyLevers!$C319,'Policy Characteristics'!$C:$C,0))</f>
        <v>Electricity Supply</v>
      </c>
      <c r="B319" s="358" t="str">
        <f>INDEX('Policy Characteristics'!B:B,MATCH(PolicyLevers!$C319,'Policy Characteristics'!$C:$C,0))</f>
        <v>Reduce Plant Downtime</v>
      </c>
      <c r="C319" s="208" t="str">
        <f t="shared" si="22"/>
        <v>Percentage Reduction in Plant Downtime</v>
      </c>
      <c r="D319" s="192" t="s">
        <v>617</v>
      </c>
      <c r="E319" s="192" t="s">
        <v>703</v>
      </c>
      <c r="F319" s="192"/>
      <c r="G319" s="192"/>
      <c r="H319" s="184">
        <v>689</v>
      </c>
      <c r="I319" s="362" t="s">
        <v>332</v>
      </c>
      <c r="J319" s="208" t="str">
        <f>INDEX('Policy Characteristics'!D:D,MATCH(PolicyLevers!$C319,'Policy Characteristics'!$C:$C,0))</f>
        <v>Reduce Plant Downtime</v>
      </c>
      <c r="K319" s="190" t="str">
        <f>INDEX('Policy Characteristics'!E:E,MATCH(PolicyLevers!$C319,'Policy Characteristics'!$C:$C,0))</f>
        <v>elec reduce plant downtime</v>
      </c>
      <c r="L319" s="186">
        <f>INDEX('Policy Characteristics'!F:F,MATCH(PolicyLevers!$C319,'Policy Characteristics'!$C:$C,0))</f>
        <v>0</v>
      </c>
      <c r="M319" s="186">
        <f>INDEX('Policy Characteristics'!G:G,MATCH(PolicyLevers!$C319,'Policy Characteristics'!$C:$C,0))</f>
        <v>0</v>
      </c>
      <c r="N319" s="186">
        <f>INDEX('Policy Characteristics'!H:H,MATCH(PolicyLevers!$C319,'Policy Characteristics'!$C:$C,0))</f>
        <v>0</v>
      </c>
      <c r="O319" s="192">
        <f>INDEX('Policy Characteristics'!I:I,MATCH(PolicyLevers!$C319,'Policy Characteristics'!$C:$C,0))</f>
        <v>0</v>
      </c>
      <c r="P319" s="187"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2">
        <f>INDEX('Policy Characteristics'!K:K,MATCH(PolicyLevers!$C319,'Policy Characteristics'!$C:$C,0))</f>
        <v>0</v>
      </c>
      <c r="R319" s="192">
        <f>INDEX('Policy Characteristics'!L:L,MATCH(PolicyLevers!$C319,'Policy Characteristics'!$C:$C,0))</f>
        <v>0</v>
      </c>
      <c r="S319" s="213">
        <f>INDEX('Policy Characteristics'!M:M,MATCH(PolicyLevers!$C319,'Policy Characteristics'!$C:$C,0))</f>
        <v>0</v>
      </c>
      <c r="T319" s="192">
        <f>INDEX('Policy Characteristics'!N:N,MATCH(PolicyLevers!$C319,'Policy Characteristics'!$C:$C,0))</f>
        <v>0</v>
      </c>
      <c r="U319" s="183">
        <f>INDEX('Policy Characteristics'!O:O,MATCH(PolicyLevers!$C319,'Policy Characteristics'!$C:$C,0))</f>
        <v>0</v>
      </c>
    </row>
    <row r="320" spans="1:21" s="183" customFormat="1" x14ac:dyDescent="0.35">
      <c r="A320" s="351" t="str">
        <f>INDEX('Policy Characteristics'!A:A,MATCH(PolicyLevers!$C320,'Policy Characteristics'!$C:$C,0))</f>
        <v>Electricity Supply</v>
      </c>
      <c r="B320" s="358" t="str">
        <f>INDEX('Policy Characteristics'!B:B,MATCH(PolicyLevers!$C320,'Policy Characteristics'!$C:$C,0))</f>
        <v>Reduce Plant Downtime</v>
      </c>
      <c r="C320" s="208" t="str">
        <f t="shared" si="22"/>
        <v>Percentage Reduction in Plant Downtime</v>
      </c>
      <c r="D320" s="192" t="s">
        <v>617</v>
      </c>
      <c r="E320" s="192" t="s">
        <v>704</v>
      </c>
      <c r="F320" s="192"/>
      <c r="G320" s="192"/>
      <c r="H320" s="184">
        <v>690</v>
      </c>
      <c r="I320" s="362" t="s">
        <v>332</v>
      </c>
      <c r="J320" s="208" t="str">
        <f>INDEX('Policy Characteristics'!D:D,MATCH(PolicyLevers!$C320,'Policy Characteristics'!$C:$C,0))</f>
        <v>Reduce Plant Downtime</v>
      </c>
      <c r="K320" s="190" t="str">
        <f>INDEX('Policy Characteristics'!E:E,MATCH(PolicyLevers!$C320,'Policy Characteristics'!$C:$C,0))</f>
        <v>elec reduce plant downtime</v>
      </c>
      <c r="L320" s="186">
        <f>INDEX('Policy Characteristics'!F:F,MATCH(PolicyLevers!$C320,'Policy Characteristics'!$C:$C,0))</f>
        <v>0</v>
      </c>
      <c r="M320" s="186">
        <f>INDEX('Policy Characteristics'!G:G,MATCH(PolicyLevers!$C320,'Policy Characteristics'!$C:$C,0))</f>
        <v>0</v>
      </c>
      <c r="N320" s="186">
        <f>INDEX('Policy Characteristics'!H:H,MATCH(PolicyLevers!$C320,'Policy Characteristics'!$C:$C,0))</f>
        <v>0</v>
      </c>
      <c r="O320" s="192">
        <f>INDEX('Policy Characteristics'!I:I,MATCH(PolicyLevers!$C320,'Policy Characteristics'!$C:$C,0))</f>
        <v>0</v>
      </c>
      <c r="P320" s="187"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2">
        <f>INDEX('Policy Characteristics'!K:K,MATCH(PolicyLevers!$C320,'Policy Characteristics'!$C:$C,0))</f>
        <v>0</v>
      </c>
      <c r="R320" s="192">
        <f>INDEX('Policy Characteristics'!L:L,MATCH(PolicyLevers!$C320,'Policy Characteristics'!$C:$C,0))</f>
        <v>0</v>
      </c>
      <c r="S320" s="213">
        <f>INDEX('Policy Characteristics'!M:M,MATCH(PolicyLevers!$C320,'Policy Characteristics'!$C:$C,0))</f>
        <v>0</v>
      </c>
      <c r="T320" s="192">
        <f>INDEX('Policy Characteristics'!N:N,MATCH(PolicyLevers!$C320,'Policy Characteristics'!$C:$C,0))</f>
        <v>0</v>
      </c>
      <c r="U320" s="183">
        <f>INDEX('Policy Characteristics'!O:O,MATCH(PolicyLevers!$C320,'Policy Characteristics'!$C:$C,0))</f>
        <v>0</v>
      </c>
    </row>
    <row r="321" spans="1:21" s="183" customFormat="1" x14ac:dyDescent="0.35">
      <c r="A321" s="351" t="str">
        <f>INDEX('Policy Characteristics'!A:A,MATCH(PolicyLevers!$C321,'Policy Characteristics'!$C:$C,0))</f>
        <v>Electricity Supply</v>
      </c>
      <c r="B321" s="359" t="str">
        <f>INDEX('Policy Characteristics'!B:B,MATCH(PolicyLevers!$C321,'Policy Characteristics'!$C:$C,0))</f>
        <v>Reduce Soft Costs</v>
      </c>
      <c r="C321" s="184" t="s">
        <v>718</v>
      </c>
      <c r="D321" s="192" t="s">
        <v>594</v>
      </c>
      <c r="E321" s="192"/>
      <c r="F321" s="192" t="s">
        <v>595</v>
      </c>
      <c r="G321" s="192"/>
      <c r="H321" s="184">
        <v>194</v>
      </c>
      <c r="I321" s="362" t="s">
        <v>310</v>
      </c>
      <c r="J321" s="184" t="str">
        <f>INDEX('Policy Characteristics'!D:D,MATCH(PolicyLevers!$C321,'Policy Characteristics'!$C:$C,0))</f>
        <v>Reduce Soft Costs</v>
      </c>
      <c r="K321" s="183" t="str">
        <f>INDEX('Policy Characteristics'!E:E,MATCH(PolicyLevers!$C321,'Policy Characteristics'!$C:$C,0))</f>
        <v>elec reduce soft costs</v>
      </c>
      <c r="L321" s="186">
        <f>INDEX('Policy Characteristics'!F:F,MATCH(PolicyLevers!$C321,'Policy Characteristics'!$C:$C,0))</f>
        <v>0</v>
      </c>
      <c r="M321" s="186">
        <f>INDEX('Policy Characteristics'!G:G,MATCH(PolicyLevers!$C321,'Policy Characteristics'!$C:$C,0))</f>
        <v>0.9</v>
      </c>
      <c r="N321" s="186">
        <f>INDEX('Policy Characteristics'!H:H,MATCH(PolicyLevers!$C321,'Policy Characteristics'!$C:$C,0))</f>
        <v>0.01</v>
      </c>
      <c r="O321" s="192" t="str">
        <f>INDEX('Policy Characteristics'!I:I,MATCH(PolicyLevers!$C321,'Policy Characteristics'!$C:$C,0))</f>
        <v>% reduction in soft costs</v>
      </c>
      <c r="P321" s="187"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2" t="str">
        <f>INDEX('Policy Characteristics'!K:K,MATCH(PolicyLevers!$C321,'Policy Characteristics'!$C:$C,0))</f>
        <v>endogenous-learning.html#red-soft-costs</v>
      </c>
      <c r="R321" s="192" t="str">
        <f>INDEX('Policy Characteristics'!L:L,MATCH(PolicyLevers!$C321,'Policy Characteristics'!$C:$C,0))</f>
        <v>reduce-soft-costs.html</v>
      </c>
      <c r="S321" s="213">
        <f>INDEX('Policy Characteristics'!M:M,MATCH(PolicyLevers!$C321,'Policy Characteristics'!$C:$C,0))</f>
        <v>0</v>
      </c>
      <c r="T321" s="192">
        <f>INDEX('Policy Characteristics'!N:N,MATCH(PolicyLevers!$C321,'Policy Characteristics'!$C:$C,0))</f>
        <v>0</v>
      </c>
      <c r="U321" s="183">
        <f>INDEX('Policy Characteristics'!O:O,MATCH(PolicyLevers!$C321,'Policy Characteristics'!$C:$C,0))</f>
        <v>0</v>
      </c>
    </row>
    <row r="322" spans="1:21" s="183" customFormat="1" x14ac:dyDescent="0.35">
      <c r="A322" s="351" t="str">
        <f>INDEX('Policy Characteristics'!A:A,MATCH(PolicyLevers!$C322,'Policy Characteristics'!$C:$C,0))</f>
        <v>Electricity Supply</v>
      </c>
      <c r="B322" s="358" t="str">
        <f>INDEX('Policy Characteristics'!B:B,MATCH(PolicyLevers!$C322,'Policy Characteristics'!$C:$C,0))</f>
        <v>Reduce Soft Costs</v>
      </c>
      <c r="C322" s="208" t="str">
        <f t="shared" ref="C322:C323" si="23">C$321</f>
        <v>Percent Reduction in Soft Costs of Capacity Construction</v>
      </c>
      <c r="D322" s="192" t="s">
        <v>596</v>
      </c>
      <c r="E322" s="192"/>
      <c r="F322" s="192" t="s">
        <v>597</v>
      </c>
      <c r="G322" s="192"/>
      <c r="H322" s="184">
        <v>195</v>
      </c>
      <c r="I322" s="362" t="s">
        <v>310</v>
      </c>
      <c r="J322" s="230" t="str">
        <f>INDEX('Policy Characteristics'!D:D,MATCH(PolicyLevers!$C322,'Policy Characteristics'!$C:$C,0))</f>
        <v>Reduce Soft Costs</v>
      </c>
      <c r="K322" s="230" t="str">
        <f>INDEX('Policy Characteristics'!E:E,MATCH(PolicyLevers!$C322,'Policy Characteristics'!$C:$C,0))</f>
        <v>elec reduce soft costs</v>
      </c>
      <c r="L322" s="231">
        <f>INDEX('Policy Characteristics'!F:F,MATCH(PolicyLevers!$C322,'Policy Characteristics'!$C:$C,0))</f>
        <v>0</v>
      </c>
      <c r="M322" s="231">
        <f>INDEX('Policy Characteristics'!G:G,MATCH(PolicyLevers!$C322,'Policy Characteristics'!$C:$C,0))</f>
        <v>0.9</v>
      </c>
      <c r="N322" s="256">
        <f>INDEX('Policy Characteristics'!H:H,MATCH(PolicyLevers!$C322,'Policy Characteristics'!$C:$C,0))</f>
        <v>0.01</v>
      </c>
      <c r="O322" s="230" t="str">
        <f>INDEX('Policy Characteristics'!I:I,MATCH(PolicyLevers!$C322,'Policy Characteristics'!$C:$C,0))</f>
        <v>% reduction in soft costs</v>
      </c>
      <c r="P322" s="187"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0" t="str">
        <f>INDEX('Policy Characteristics'!K:K,MATCH(PolicyLevers!$C322,'Policy Characteristics'!$C:$C,0))</f>
        <v>endogenous-learning.html#red-soft-costs</v>
      </c>
      <c r="R322" s="230" t="str">
        <f>INDEX('Policy Characteristics'!L:L,MATCH(PolicyLevers!$C322,'Policy Characteristics'!$C:$C,0))</f>
        <v>reduce-soft-costs.html</v>
      </c>
      <c r="S322" s="213">
        <f>INDEX('Policy Characteristics'!M:M,MATCH(PolicyLevers!$C322,'Policy Characteristics'!$C:$C,0))</f>
        <v>0</v>
      </c>
      <c r="T322" s="192">
        <f>INDEX('Policy Characteristics'!N:N,MATCH(PolicyLevers!$C322,'Policy Characteristics'!$C:$C,0))</f>
        <v>0</v>
      </c>
      <c r="U322" s="183">
        <f>INDEX('Policy Characteristics'!O:O,MATCH(PolicyLevers!$C322,'Policy Characteristics'!$C:$C,0))</f>
        <v>0</v>
      </c>
    </row>
    <row r="323" spans="1:21" s="183" customFormat="1" x14ac:dyDescent="0.35">
      <c r="A323" s="351" t="str">
        <f>INDEX('Policy Characteristics'!A:A,MATCH(PolicyLevers!$C323,'Policy Characteristics'!$C:$C,0))</f>
        <v>Electricity Supply</v>
      </c>
      <c r="B323" s="358" t="str">
        <f>INDEX('Policy Characteristics'!B:B,MATCH(PolicyLevers!$C323,'Policy Characteristics'!$C:$C,0))</f>
        <v>Reduce Soft Costs</v>
      </c>
      <c r="C323" s="208" t="str">
        <f t="shared" si="23"/>
        <v>Percent Reduction in Soft Costs of Capacity Construction</v>
      </c>
      <c r="D323" s="192" t="s">
        <v>611</v>
      </c>
      <c r="E323" s="192"/>
      <c r="F323" s="192" t="s">
        <v>612</v>
      </c>
      <c r="G323" s="192"/>
      <c r="H323" s="184">
        <v>196</v>
      </c>
      <c r="I323" s="362" t="s">
        <v>310</v>
      </c>
      <c r="J323" s="230" t="str">
        <f>INDEX('Policy Characteristics'!D:D,MATCH(PolicyLevers!$C323,'Policy Characteristics'!$C:$C,0))</f>
        <v>Reduce Soft Costs</v>
      </c>
      <c r="K323" s="230" t="str">
        <f>INDEX('Policy Characteristics'!E:E,MATCH(PolicyLevers!$C323,'Policy Characteristics'!$C:$C,0))</f>
        <v>elec reduce soft costs</v>
      </c>
      <c r="L323" s="231">
        <f>INDEX('Policy Characteristics'!F:F,MATCH(PolicyLevers!$C323,'Policy Characteristics'!$C:$C,0))</f>
        <v>0</v>
      </c>
      <c r="M323" s="231">
        <f>INDEX('Policy Characteristics'!G:G,MATCH(PolicyLevers!$C323,'Policy Characteristics'!$C:$C,0))</f>
        <v>0.9</v>
      </c>
      <c r="N323" s="256">
        <f>INDEX('Policy Characteristics'!H:H,MATCH(PolicyLevers!$C323,'Policy Characteristics'!$C:$C,0))</f>
        <v>0.01</v>
      </c>
      <c r="O323" s="230" t="str">
        <f>INDEX('Policy Characteristics'!I:I,MATCH(PolicyLevers!$C323,'Policy Characteristics'!$C:$C,0))</f>
        <v>% reduction in soft costs</v>
      </c>
      <c r="P323" s="187"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0" t="str">
        <f>INDEX('Policy Characteristics'!K:K,MATCH(PolicyLevers!$C323,'Policy Characteristics'!$C:$C,0))</f>
        <v>endogenous-learning.html#red-soft-costs</v>
      </c>
      <c r="R323" s="230" t="str">
        <f>INDEX('Policy Characteristics'!L:L,MATCH(PolicyLevers!$C323,'Policy Characteristics'!$C:$C,0))</f>
        <v>reduce-soft-costs.html</v>
      </c>
      <c r="S323" s="213">
        <f>INDEX('Policy Characteristics'!M:M,MATCH(PolicyLevers!$C323,'Policy Characteristics'!$C:$C,0))</f>
        <v>0</v>
      </c>
      <c r="T323" s="192">
        <f>INDEX('Policy Characteristics'!N:N,MATCH(PolicyLevers!$C323,'Policy Characteristics'!$C:$C,0))</f>
        <v>0</v>
      </c>
      <c r="U323" s="183">
        <f>INDEX('Policy Characteristics'!O:O,MATCH(PolicyLevers!$C323,'Policy Characteristics'!$C:$C,0))</f>
        <v>0</v>
      </c>
    </row>
    <row r="324" spans="1:21" s="183" customFormat="1" x14ac:dyDescent="0.35">
      <c r="A324" s="351" t="str">
        <f>INDEX('Policy Characteristics'!A:A,MATCH(PolicyLevers!$C324,'Policy Characteristics'!$C:$C,0))</f>
        <v>Electricity Supply</v>
      </c>
      <c r="B324" s="354" t="str">
        <f>INDEX('Policy Characteristics'!B:B,MATCH(PolicyLevers!$C324,'Policy Characteristics'!$C:$C,0))</f>
        <v>Reduce Transmission &amp; Distribution Losses</v>
      </c>
      <c r="C324" s="183" t="s">
        <v>727</v>
      </c>
      <c r="D324" s="192"/>
      <c r="E324" s="192"/>
      <c r="F324" s="192"/>
      <c r="G324" s="192"/>
      <c r="H324" s="184">
        <v>145</v>
      </c>
      <c r="I324" s="362" t="s">
        <v>310</v>
      </c>
      <c r="J324" s="183" t="str">
        <f>INDEX('Policy Characteristics'!D:D,MATCH(PolicyLevers!$C324,'Policy Characteristics'!$C:$C,0))</f>
        <v>Reduce T&amp;D Losses</v>
      </c>
      <c r="K324" s="182" t="str">
        <f>INDEX('Policy Characteristics'!E:E,MATCH(PolicyLevers!$C324,'Policy Characteristics'!$C:$C,0))</f>
        <v>elec avoid TND loss</v>
      </c>
      <c r="L324" s="186">
        <f>INDEX('Policy Characteristics'!F:F,MATCH(PolicyLevers!$C324,'Policy Characteristics'!$C:$C,0))</f>
        <v>0</v>
      </c>
      <c r="M324" s="186">
        <f>INDEX('Policy Characteristics'!G:G,MATCH(PolicyLevers!$C324,'Policy Characteristics'!$C:$C,0))</f>
        <v>0.4</v>
      </c>
      <c r="N324" s="186">
        <f>INDEX('Policy Characteristics'!H:H,MATCH(PolicyLevers!$C324,'Policy Characteristics'!$C:$C,0))</f>
        <v>0.01</v>
      </c>
      <c r="O324" s="192" t="str">
        <f>INDEX('Policy Characteristics'!I:I,MATCH(PolicyLevers!$C324,'Policy Characteristics'!$C:$C,0))</f>
        <v>% of losses avoided</v>
      </c>
      <c r="P324" s="187"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2" t="str">
        <f>INDEX('Policy Characteristics'!K:K,MATCH(PolicyLevers!$C324,'Policy Characteristics'!$C:$C,0))</f>
        <v>electricity-sector-main.html#red-tnd-losses</v>
      </c>
      <c r="R324" s="192" t="str">
        <f>INDEX('Policy Characteristics'!L:L,MATCH(PolicyLevers!$C324,'Policy Characteristics'!$C:$C,0))</f>
        <v>reduce-tnd-losses.html</v>
      </c>
      <c r="S324" s="213" t="str">
        <f>INDEX('Policy Characteristics'!M:M,MATCH(PolicyLevers!$C324,'Policy Characteristics'!$C:$C,0))</f>
        <v>The World Bank.  Electric power transmission and distribution losses (% of output).  http://data.worldbank.org/indicator/EG.ELC.LOSS.ZS</v>
      </c>
      <c r="T324" s="192">
        <f>INDEX('Policy Characteristics'!N:N,MATCH(PolicyLevers!$C324,'Policy Characteristics'!$C:$C,0))</f>
        <v>0</v>
      </c>
      <c r="U324" s="183">
        <f>INDEX('Policy Characteristics'!O:O,MATCH(PolicyLevers!$C324,'Policy Characteristics'!$C:$C,0))</f>
        <v>0</v>
      </c>
    </row>
    <row r="325" spans="1:21" s="183" customFormat="1" x14ac:dyDescent="0.35">
      <c r="A325" s="351" t="str">
        <f>INDEX('Policy Characteristics'!A:A,MATCH(PolicyLevers!$C325,'Policy Characteristics'!$C:$C,0))</f>
        <v>Electricity Supply</v>
      </c>
      <c r="B325" s="356" t="str">
        <f>INDEX('Policy Characteristics'!B:B,MATCH(PolicyLevers!$C325,'Policy Characteristics'!$C:$C,0))</f>
        <v>Subsidy for Capacity Construction</v>
      </c>
      <c r="C325" s="183" t="s">
        <v>736</v>
      </c>
      <c r="D325" s="185" t="s">
        <v>578</v>
      </c>
      <c r="E325" s="185"/>
      <c r="F325" s="192" t="s">
        <v>579</v>
      </c>
      <c r="G325" s="192"/>
      <c r="H325" s="184">
        <v>691</v>
      </c>
      <c r="I325" s="362" t="s">
        <v>332</v>
      </c>
      <c r="J325" s="182" t="str">
        <f>INDEX('Policy Characteristics'!D:D,MATCH(PolicyLevers!$C325,'Policy Characteristics'!$C:$C,0))</f>
        <v>Subsidy for Capacity Construction</v>
      </c>
      <c r="K325" s="182" t="str">
        <f>INDEX('Policy Characteristics'!E:E,MATCH(PolicyLevers!$C325,'Policy Characteristics'!$C:$C,0))</f>
        <v>elec capacity construction subsidy</v>
      </c>
      <c r="L325" s="186">
        <f>INDEX('Policy Characteristics'!F:F,MATCH(PolicyLevers!$C325,'Policy Characteristics'!$C:$C,0))</f>
        <v>0</v>
      </c>
      <c r="M325" s="186">
        <f>INDEX('Policy Characteristics'!G:G,MATCH(PolicyLevers!$C325,'Policy Characteristics'!$C:$C,0))</f>
        <v>0.95</v>
      </c>
      <c r="N325" s="186">
        <f>INDEX('Policy Characteristics'!H:H,MATCH(PolicyLevers!$C325,'Policy Characteristics'!$C:$C,0))</f>
        <v>0.01</v>
      </c>
      <c r="O325" s="192" t="str">
        <f>INDEX('Policy Characteristics'!I:I,MATCH(PolicyLevers!$C325,'Policy Characteristics'!$C:$C,0))</f>
        <v>% of construction cost</v>
      </c>
      <c r="P325" s="187"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5" s="185" t="str">
        <f>INDEX('Policy Characteristics'!K:K,MATCH(PolicyLevers!$C325,'Policy Characteristics'!$C:$C,0))</f>
        <v>electricity-sector-main.html#subsidies</v>
      </c>
      <c r="R325" s="192">
        <f>INDEX('Policy Characteristics'!L:L,MATCH(PolicyLevers!$C325,'Policy Characteristics'!$C:$C,0))</f>
        <v>0</v>
      </c>
      <c r="S325" s="213">
        <f>INDEX('Policy Characteristics'!M:M,MATCH(PolicyLevers!$C325,'Policy Characteristics'!$C:$C,0))</f>
        <v>0</v>
      </c>
      <c r="T325" s="192">
        <f>INDEX('Policy Characteristics'!N:N,MATCH(PolicyLevers!$C325,'Policy Characteristics'!$C:$C,0))</f>
        <v>0</v>
      </c>
      <c r="U325" s="183">
        <f>INDEX('Policy Characteristics'!O:O,MATCH(PolicyLevers!$C325,'Policy Characteristics'!$C:$C,0))</f>
        <v>0</v>
      </c>
    </row>
    <row r="326" spans="1:21" s="183" customFormat="1" x14ac:dyDescent="0.35">
      <c r="A326" s="351" t="str">
        <f>INDEX('Policy Characteristics'!A:A,MATCH(PolicyLevers!$C326,'Policy Characteristics'!$C:$C,0))</f>
        <v>Electricity Supply</v>
      </c>
      <c r="B326" s="358" t="str">
        <f>INDEX('Policy Characteristics'!B:B,MATCH(PolicyLevers!$C326,'Policy Characteristics'!$C:$C,0))</f>
        <v>Subsidy for Capacity Construction</v>
      </c>
      <c r="C326" s="208" t="str">
        <f t="shared" ref="C326:C337" si="24">C$325</f>
        <v>Perc Subsidy for Elec Capacity Construction</v>
      </c>
      <c r="D326" s="192" t="s">
        <v>740</v>
      </c>
      <c r="E326" s="200"/>
      <c r="F326" s="192" t="s">
        <v>741</v>
      </c>
      <c r="G326" s="192"/>
      <c r="H326" s="184">
        <v>692</v>
      </c>
      <c r="I326" s="362" t="s">
        <v>332</v>
      </c>
      <c r="J326" s="208" t="str">
        <f>INDEX('Policy Characteristics'!D:D,MATCH(PolicyLevers!$C326,'Policy Characteristics'!$C:$C,0))</f>
        <v>Subsidy for Capacity Construction</v>
      </c>
      <c r="K326" s="208" t="str">
        <f>INDEX('Policy Characteristics'!E:E,MATCH(PolicyLevers!$C326,'Policy Characteristics'!$C:$C,0))</f>
        <v>elec capacity construction subsidy</v>
      </c>
      <c r="L326" s="191">
        <f>INDEX('Policy Characteristics'!F:F,MATCH(PolicyLevers!$C326,'Policy Characteristics'!$C:$C,0))</f>
        <v>0</v>
      </c>
      <c r="M326" s="191">
        <f>INDEX('Policy Characteristics'!G:G,MATCH(PolicyLevers!$C326,'Policy Characteristics'!$C:$C,0))</f>
        <v>0.95</v>
      </c>
      <c r="N326" s="252">
        <f>INDEX('Policy Characteristics'!H:H,MATCH(PolicyLevers!$C326,'Policy Characteristics'!$C:$C,0))</f>
        <v>0.01</v>
      </c>
      <c r="O326" s="208" t="str">
        <f>INDEX('Policy Characteristics'!I:I,MATCH(PolicyLevers!$C326,'Policy Characteristics'!$C:$C,0))</f>
        <v>% of construction cost</v>
      </c>
      <c r="P326" s="187"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6" s="208" t="str">
        <f>INDEX('Policy Characteristics'!K:K,MATCH(PolicyLevers!$C326,'Policy Characteristics'!$C:$C,0))</f>
        <v>electricity-sector-main.html#subsidies</v>
      </c>
      <c r="R326" s="192">
        <f>INDEX('Policy Characteristics'!L:L,MATCH(PolicyLevers!$C326,'Policy Characteristics'!$C:$C,0))</f>
        <v>0</v>
      </c>
      <c r="S326" s="213">
        <f>INDEX('Policy Characteristics'!M:M,MATCH(PolicyLevers!$C326,'Policy Characteristics'!$C:$C,0))</f>
        <v>0</v>
      </c>
      <c r="T326" s="192">
        <f>INDEX('Policy Characteristics'!N:N,MATCH(PolicyLevers!$C326,'Policy Characteristics'!$C:$C,0))</f>
        <v>0</v>
      </c>
      <c r="U326" s="183">
        <f>INDEX('Policy Characteristics'!O:O,MATCH(PolicyLevers!$C326,'Policy Characteristics'!$C:$C,0))</f>
        <v>0</v>
      </c>
    </row>
    <row r="327" spans="1:21" s="183" customFormat="1" x14ac:dyDescent="0.35">
      <c r="A327" s="351" t="str">
        <f>INDEX('Policy Characteristics'!A:A,MATCH(PolicyLevers!$C327,'Policy Characteristics'!$C:$C,0))</f>
        <v>Electricity Supply</v>
      </c>
      <c r="B327" s="358" t="str">
        <f>INDEX('Policy Characteristics'!B:B,MATCH(PolicyLevers!$C327,'Policy Characteristics'!$C:$C,0))</f>
        <v>Subsidy for Capacity Construction</v>
      </c>
      <c r="C327" s="208" t="str">
        <f t="shared" si="24"/>
        <v>Perc Subsidy for Elec Capacity Construction</v>
      </c>
      <c r="D327" s="192" t="s">
        <v>588</v>
      </c>
      <c r="E327" s="200"/>
      <c r="F327" s="192" t="s">
        <v>589</v>
      </c>
      <c r="G327" s="192"/>
      <c r="H327" s="184">
        <v>517</v>
      </c>
      <c r="I327" s="362" t="s">
        <v>310</v>
      </c>
      <c r="J327" s="208" t="str">
        <f>INDEX('Policy Characteristics'!D:D,MATCH(PolicyLevers!$C327,'Policy Characteristics'!$C:$C,0))</f>
        <v>Subsidy for Capacity Construction</v>
      </c>
      <c r="K327" s="208" t="str">
        <f>INDEX('Policy Characteristics'!E:E,MATCH(PolicyLevers!$C327,'Policy Characteristics'!$C:$C,0))</f>
        <v>elec capacity construction subsidy</v>
      </c>
      <c r="L327" s="191">
        <f>INDEX('Policy Characteristics'!F:F,MATCH(PolicyLevers!$C327,'Policy Characteristics'!$C:$C,0))</f>
        <v>0</v>
      </c>
      <c r="M327" s="191">
        <f>INDEX('Policy Characteristics'!G:G,MATCH(PolicyLevers!$C327,'Policy Characteristics'!$C:$C,0))</f>
        <v>0.95</v>
      </c>
      <c r="N327" s="252">
        <f>INDEX('Policy Characteristics'!H:H,MATCH(PolicyLevers!$C327,'Policy Characteristics'!$C:$C,0))</f>
        <v>0.01</v>
      </c>
      <c r="O327" s="208" t="str">
        <f>INDEX('Policy Characteristics'!I:I,MATCH(PolicyLevers!$C327,'Policy Characteristics'!$C:$C,0))</f>
        <v>% of construction cost</v>
      </c>
      <c r="P327" s="187"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7" s="208" t="str">
        <f>INDEX('Policy Characteristics'!K:K,MATCH(PolicyLevers!$C327,'Policy Characteristics'!$C:$C,0))</f>
        <v>electricity-sector-main.html#subsidies</v>
      </c>
      <c r="R327" s="192">
        <f>INDEX('Policy Characteristics'!L:L,MATCH(PolicyLevers!$C327,'Policy Characteristics'!$C:$C,0))</f>
        <v>0</v>
      </c>
      <c r="S327" s="212">
        <f>INDEX('Policy Characteristics'!M:M,MATCH(PolicyLevers!$C327,'Policy Characteristics'!$C:$C,0))</f>
        <v>0</v>
      </c>
      <c r="T327" s="192">
        <f>INDEX('Policy Characteristics'!N:N,MATCH(PolicyLevers!$C327,'Policy Characteristics'!$C:$C,0))</f>
        <v>0</v>
      </c>
      <c r="U327" s="183">
        <f>INDEX('Policy Characteristics'!O:O,MATCH(PolicyLevers!$C327,'Policy Characteristics'!$C:$C,0))</f>
        <v>0</v>
      </c>
    </row>
    <row r="328" spans="1:21" s="183" customFormat="1" x14ac:dyDescent="0.35">
      <c r="A328" s="351" t="str">
        <f>INDEX('Policy Characteristics'!A:A,MATCH(PolicyLevers!$C328,'Policy Characteristics'!$C:$C,0))</f>
        <v>Electricity Supply</v>
      </c>
      <c r="B328" s="358" t="str">
        <f>INDEX('Policy Characteristics'!B:B,MATCH(PolicyLevers!$C328,'Policy Characteristics'!$C:$C,0))</f>
        <v>Subsidy for Capacity Construction</v>
      </c>
      <c r="C328" s="208" t="str">
        <f t="shared" si="24"/>
        <v>Perc Subsidy for Elec Capacity Construction</v>
      </c>
      <c r="D328" s="192" t="s">
        <v>591</v>
      </c>
      <c r="E328" s="200"/>
      <c r="F328" s="192" t="s">
        <v>592</v>
      </c>
      <c r="G328" s="192"/>
      <c r="H328" s="184">
        <v>693</v>
      </c>
      <c r="I328" s="362" t="s">
        <v>332</v>
      </c>
      <c r="J328" s="208" t="str">
        <f>INDEX('Policy Characteristics'!D:D,MATCH(PolicyLevers!$C328,'Policy Characteristics'!$C:$C,0))</f>
        <v>Subsidy for Capacity Construction</v>
      </c>
      <c r="K328" s="208" t="str">
        <f>INDEX('Policy Characteristics'!E:E,MATCH(PolicyLevers!$C328,'Policy Characteristics'!$C:$C,0))</f>
        <v>elec capacity construction subsidy</v>
      </c>
      <c r="L328" s="191">
        <f>INDEX('Policy Characteristics'!F:F,MATCH(PolicyLevers!$C328,'Policy Characteristics'!$C:$C,0))</f>
        <v>0</v>
      </c>
      <c r="M328" s="191">
        <f>INDEX('Policy Characteristics'!G:G,MATCH(PolicyLevers!$C328,'Policy Characteristics'!$C:$C,0))</f>
        <v>0.95</v>
      </c>
      <c r="N328" s="252">
        <f>INDEX('Policy Characteristics'!H:H,MATCH(PolicyLevers!$C328,'Policy Characteristics'!$C:$C,0))</f>
        <v>0.01</v>
      </c>
      <c r="O328" s="208" t="str">
        <f>INDEX('Policy Characteristics'!I:I,MATCH(PolicyLevers!$C328,'Policy Characteristics'!$C:$C,0))</f>
        <v>% of construction cost</v>
      </c>
      <c r="P328" s="187"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8" s="208" t="str">
        <f>INDEX('Policy Characteristics'!K:K,MATCH(PolicyLevers!$C328,'Policy Characteristics'!$C:$C,0))</f>
        <v>electricity-sector-main.html#subsidies</v>
      </c>
      <c r="R328" s="192">
        <f>INDEX('Policy Characteristics'!L:L,MATCH(PolicyLevers!$C328,'Policy Characteristics'!$C:$C,0))</f>
        <v>0</v>
      </c>
      <c r="S328" s="213">
        <f>INDEX('Policy Characteristics'!M:M,MATCH(PolicyLevers!$C328,'Policy Characteristics'!$C:$C,0))</f>
        <v>0</v>
      </c>
      <c r="T328" s="192">
        <f>INDEX('Policy Characteristics'!N:N,MATCH(PolicyLevers!$C328,'Policy Characteristics'!$C:$C,0))</f>
        <v>0</v>
      </c>
      <c r="U328" s="183">
        <f>INDEX('Policy Characteristics'!O:O,MATCH(PolicyLevers!$C328,'Policy Characteristics'!$C:$C,0))</f>
        <v>0</v>
      </c>
    </row>
    <row r="329" spans="1:21" s="183" customFormat="1" x14ac:dyDescent="0.35">
      <c r="A329" s="351" t="str">
        <f>INDEX('Policy Characteristics'!A:A,MATCH(PolicyLevers!$C329,'Policy Characteristics'!$C:$C,0))</f>
        <v>Electricity Supply</v>
      </c>
      <c r="B329" s="358" t="str">
        <f>INDEX('Policy Characteristics'!B:B,MATCH(PolicyLevers!$C329,'Policy Characteristics'!$C:$C,0))</f>
        <v>Subsidy for Capacity Construction</v>
      </c>
      <c r="C329" s="208" t="str">
        <f t="shared" si="24"/>
        <v>Perc Subsidy for Elec Capacity Construction</v>
      </c>
      <c r="D329" s="192" t="s">
        <v>594</v>
      </c>
      <c r="E329" s="200"/>
      <c r="F329" s="192" t="s">
        <v>595</v>
      </c>
      <c r="G329" s="192"/>
      <c r="H329" s="184">
        <v>518</v>
      </c>
      <c r="I329" s="362" t="s">
        <v>310</v>
      </c>
      <c r="J329" s="208" t="str">
        <f>INDEX('Policy Characteristics'!D:D,MATCH(PolicyLevers!$C329,'Policy Characteristics'!$C:$C,0))</f>
        <v>Subsidy for Capacity Construction</v>
      </c>
      <c r="K329" s="208" t="str">
        <f>INDEX('Policy Characteristics'!E:E,MATCH(PolicyLevers!$C329,'Policy Characteristics'!$C:$C,0))</f>
        <v>elec capacity construction subsidy</v>
      </c>
      <c r="L329" s="191">
        <f>INDEX('Policy Characteristics'!F:F,MATCH(PolicyLevers!$C329,'Policy Characteristics'!$C:$C,0))</f>
        <v>0</v>
      </c>
      <c r="M329" s="191">
        <f>INDEX('Policy Characteristics'!G:G,MATCH(PolicyLevers!$C329,'Policy Characteristics'!$C:$C,0))</f>
        <v>0.95</v>
      </c>
      <c r="N329" s="252">
        <f>INDEX('Policy Characteristics'!H:H,MATCH(PolicyLevers!$C329,'Policy Characteristics'!$C:$C,0))</f>
        <v>0.01</v>
      </c>
      <c r="O329" s="208" t="str">
        <f>INDEX('Policy Characteristics'!I:I,MATCH(PolicyLevers!$C329,'Policy Characteristics'!$C:$C,0))</f>
        <v>% of construction cost</v>
      </c>
      <c r="P329" s="194"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9" s="208" t="str">
        <f>INDEX('Policy Characteristics'!K:K,MATCH(PolicyLevers!$C329,'Policy Characteristics'!$C:$C,0))</f>
        <v>electricity-sector-main.html#subsidies</v>
      </c>
      <c r="R329" s="192">
        <f>INDEX('Policy Characteristics'!L:L,MATCH(PolicyLevers!$C329,'Policy Characteristics'!$C:$C,0))</f>
        <v>0</v>
      </c>
      <c r="S329" s="212">
        <f>INDEX('Policy Characteristics'!M:M,MATCH(PolicyLevers!$C329,'Policy Characteristics'!$C:$C,0))</f>
        <v>0</v>
      </c>
      <c r="T329" s="192">
        <f>INDEX('Policy Characteristics'!N:N,MATCH(PolicyLevers!$C329,'Policy Characteristics'!$C:$C,0))</f>
        <v>0</v>
      </c>
      <c r="U329" s="183">
        <f>INDEX('Policy Characteristics'!O:O,MATCH(PolicyLevers!$C329,'Policy Characteristics'!$C:$C,0))</f>
        <v>0</v>
      </c>
    </row>
    <row r="330" spans="1:21" s="183" customFormat="1" x14ac:dyDescent="0.35">
      <c r="A330" s="351" t="str">
        <f>INDEX('Policy Characteristics'!A:A,MATCH(PolicyLevers!$C330,'Policy Characteristics'!$C:$C,0))</f>
        <v>Electricity Supply</v>
      </c>
      <c r="B330" s="358" t="str">
        <f>INDEX('Policy Characteristics'!B:B,MATCH(PolicyLevers!$C330,'Policy Characteristics'!$C:$C,0))</f>
        <v>Subsidy for Capacity Construction</v>
      </c>
      <c r="C330" s="208" t="str">
        <f t="shared" si="24"/>
        <v>Perc Subsidy for Elec Capacity Construction</v>
      </c>
      <c r="D330" s="192" t="s">
        <v>596</v>
      </c>
      <c r="E330" s="200"/>
      <c r="F330" s="192" t="s">
        <v>597</v>
      </c>
      <c r="G330" s="192"/>
      <c r="H330" s="184">
        <v>519</v>
      </c>
      <c r="I330" s="362" t="s">
        <v>310</v>
      </c>
      <c r="J330" s="208" t="str">
        <f>INDEX('Policy Characteristics'!D:D,MATCH(PolicyLevers!$C330,'Policy Characteristics'!$C:$C,0))</f>
        <v>Subsidy for Capacity Construction</v>
      </c>
      <c r="K330" s="208" t="str">
        <f>INDEX('Policy Characteristics'!E:E,MATCH(PolicyLevers!$C330,'Policy Characteristics'!$C:$C,0))</f>
        <v>elec capacity construction subsidy</v>
      </c>
      <c r="L330" s="191">
        <f>INDEX('Policy Characteristics'!F:F,MATCH(PolicyLevers!$C330,'Policy Characteristics'!$C:$C,0))</f>
        <v>0</v>
      </c>
      <c r="M330" s="191">
        <f>INDEX('Policy Characteristics'!G:G,MATCH(PolicyLevers!$C330,'Policy Characteristics'!$C:$C,0))</f>
        <v>0.95</v>
      </c>
      <c r="N330" s="252">
        <f>INDEX('Policy Characteristics'!H:H,MATCH(PolicyLevers!$C330,'Policy Characteristics'!$C:$C,0))</f>
        <v>0.01</v>
      </c>
      <c r="O330" s="208" t="str">
        <f>INDEX('Policy Characteristics'!I:I,MATCH(PolicyLevers!$C330,'Policy Characteristics'!$C:$C,0))</f>
        <v>% of construction cost</v>
      </c>
      <c r="P330" s="194"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0" s="208" t="str">
        <f>INDEX('Policy Characteristics'!K:K,MATCH(PolicyLevers!$C330,'Policy Characteristics'!$C:$C,0))</f>
        <v>electricity-sector-main.html#subsidies</v>
      </c>
      <c r="R330" s="192">
        <f>INDEX('Policy Characteristics'!L:L,MATCH(PolicyLevers!$C330,'Policy Characteristics'!$C:$C,0))</f>
        <v>0</v>
      </c>
      <c r="S330" s="212">
        <f>INDEX('Policy Characteristics'!M:M,MATCH(PolicyLevers!$C330,'Policy Characteristics'!$C:$C,0))</f>
        <v>0</v>
      </c>
      <c r="T330" s="192">
        <f>INDEX('Policy Characteristics'!N:N,MATCH(PolicyLevers!$C330,'Policy Characteristics'!$C:$C,0))</f>
        <v>0</v>
      </c>
      <c r="U330" s="183">
        <f>INDEX('Policy Characteristics'!O:O,MATCH(PolicyLevers!$C330,'Policy Characteristics'!$C:$C,0))</f>
        <v>0</v>
      </c>
    </row>
    <row r="331" spans="1:21" s="183" customFormat="1" x14ac:dyDescent="0.35">
      <c r="A331" s="351" t="str">
        <f>INDEX('Policy Characteristics'!A:A,MATCH(PolicyLevers!$C331,'Policy Characteristics'!$C:$C,0))</f>
        <v>Electricity Supply</v>
      </c>
      <c r="B331" s="358" t="str">
        <f>INDEX('Policy Characteristics'!B:B,MATCH(PolicyLevers!$C331,'Policy Characteristics'!$C:$C,0))</f>
        <v>Subsidy for Capacity Construction</v>
      </c>
      <c r="C331" s="208" t="str">
        <f t="shared" si="24"/>
        <v>Perc Subsidy for Elec Capacity Construction</v>
      </c>
      <c r="D331" s="192" t="s">
        <v>598</v>
      </c>
      <c r="E331" s="200"/>
      <c r="F331" s="192" t="s">
        <v>599</v>
      </c>
      <c r="G331" s="192"/>
      <c r="H331" s="184">
        <v>520</v>
      </c>
      <c r="I331" s="362" t="s">
        <v>310</v>
      </c>
      <c r="J331" s="208" t="str">
        <f>INDEX('Policy Characteristics'!D:D,MATCH(PolicyLevers!$C331,'Policy Characteristics'!$C:$C,0))</f>
        <v>Subsidy for Capacity Construction</v>
      </c>
      <c r="K331" s="208" t="str">
        <f>INDEX('Policy Characteristics'!E:E,MATCH(PolicyLevers!$C331,'Policy Characteristics'!$C:$C,0))</f>
        <v>elec capacity construction subsidy</v>
      </c>
      <c r="L331" s="191">
        <f>INDEX('Policy Characteristics'!F:F,MATCH(PolicyLevers!$C331,'Policy Characteristics'!$C:$C,0))</f>
        <v>0</v>
      </c>
      <c r="M331" s="191">
        <f>INDEX('Policy Characteristics'!G:G,MATCH(PolicyLevers!$C331,'Policy Characteristics'!$C:$C,0))</f>
        <v>0.95</v>
      </c>
      <c r="N331" s="252">
        <f>INDEX('Policy Characteristics'!H:H,MATCH(PolicyLevers!$C331,'Policy Characteristics'!$C:$C,0))</f>
        <v>0.01</v>
      </c>
      <c r="O331" s="208" t="str">
        <f>INDEX('Policy Characteristics'!I:I,MATCH(PolicyLevers!$C331,'Policy Characteristics'!$C:$C,0))</f>
        <v>% of construction cost</v>
      </c>
      <c r="P331" s="183"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1" s="208" t="str">
        <f>INDEX('Policy Characteristics'!K:K,MATCH(PolicyLevers!$C331,'Policy Characteristics'!$C:$C,0))</f>
        <v>electricity-sector-main.html#subsidies</v>
      </c>
      <c r="R331" s="192">
        <f>INDEX('Policy Characteristics'!L:L,MATCH(PolicyLevers!$C331,'Policy Characteristics'!$C:$C,0))</f>
        <v>0</v>
      </c>
      <c r="S331" s="212">
        <f>INDEX('Policy Characteristics'!M:M,MATCH(PolicyLevers!$C331,'Policy Characteristics'!$C:$C,0))</f>
        <v>0</v>
      </c>
      <c r="T331" s="192">
        <f>INDEX('Policy Characteristics'!N:N,MATCH(PolicyLevers!$C331,'Policy Characteristics'!$C:$C,0))</f>
        <v>0</v>
      </c>
      <c r="U331" s="183">
        <f>INDEX('Policy Characteristics'!O:O,MATCH(PolicyLevers!$C331,'Policy Characteristics'!$C:$C,0))</f>
        <v>0</v>
      </c>
    </row>
    <row r="332" spans="1:21" s="183" customFormat="1" x14ac:dyDescent="0.35">
      <c r="A332" s="351" t="str">
        <f>INDEX('Policy Characteristics'!A:A,MATCH(PolicyLevers!$C332,'Policy Characteristics'!$C:$C,0))</f>
        <v>Electricity Supply</v>
      </c>
      <c r="B332" s="358" t="str">
        <f>INDEX('Policy Characteristics'!B:B,MATCH(PolicyLevers!$C332,'Policy Characteristics'!$C:$C,0))</f>
        <v>Subsidy for Capacity Construction</v>
      </c>
      <c r="C332" s="208" t="str">
        <f t="shared" si="24"/>
        <v>Perc Subsidy for Elec Capacity Construction</v>
      </c>
      <c r="D332" s="192" t="s">
        <v>600</v>
      </c>
      <c r="E332" s="200"/>
      <c r="F332" s="192" t="s">
        <v>601</v>
      </c>
      <c r="G332" s="192"/>
      <c r="H332" s="184">
        <v>521</v>
      </c>
      <c r="I332" s="362" t="s">
        <v>310</v>
      </c>
      <c r="J332" s="208" t="str">
        <f>INDEX('Policy Characteristics'!D:D,MATCH(PolicyLevers!$C332,'Policy Characteristics'!$C:$C,0))</f>
        <v>Subsidy for Capacity Construction</v>
      </c>
      <c r="K332" s="208" t="str">
        <f>INDEX('Policy Characteristics'!E:E,MATCH(PolicyLevers!$C332,'Policy Characteristics'!$C:$C,0))</f>
        <v>elec capacity construction subsidy</v>
      </c>
      <c r="L332" s="191">
        <f>INDEX('Policy Characteristics'!F:F,MATCH(PolicyLevers!$C332,'Policy Characteristics'!$C:$C,0))</f>
        <v>0</v>
      </c>
      <c r="M332" s="191">
        <f>INDEX('Policy Characteristics'!G:G,MATCH(PolicyLevers!$C332,'Policy Characteristics'!$C:$C,0))</f>
        <v>0.95</v>
      </c>
      <c r="N332" s="252">
        <f>INDEX('Policy Characteristics'!H:H,MATCH(PolicyLevers!$C332,'Policy Characteristics'!$C:$C,0))</f>
        <v>0.01</v>
      </c>
      <c r="O332" s="208" t="str">
        <f>INDEX('Policy Characteristics'!I:I,MATCH(PolicyLevers!$C332,'Policy Characteristics'!$C:$C,0))</f>
        <v>% of construction cost</v>
      </c>
      <c r="P332" s="187"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2" s="208" t="str">
        <f>INDEX('Policy Characteristics'!K:K,MATCH(PolicyLevers!$C332,'Policy Characteristics'!$C:$C,0))</f>
        <v>electricity-sector-main.html#subsidies</v>
      </c>
      <c r="R332" s="192">
        <f>INDEX('Policy Characteristics'!L:L,MATCH(PolicyLevers!$C332,'Policy Characteristics'!$C:$C,0))</f>
        <v>0</v>
      </c>
      <c r="S332" s="212">
        <f>INDEX('Policy Characteristics'!M:M,MATCH(PolicyLevers!$C332,'Policy Characteristics'!$C:$C,0))</f>
        <v>0</v>
      </c>
      <c r="T332" s="192">
        <f>INDEX('Policy Characteristics'!N:N,MATCH(PolicyLevers!$C332,'Policy Characteristics'!$C:$C,0))</f>
        <v>0</v>
      </c>
      <c r="U332" s="183">
        <f>INDEX('Policy Characteristics'!O:O,MATCH(PolicyLevers!$C332,'Policy Characteristics'!$C:$C,0))</f>
        <v>0</v>
      </c>
    </row>
    <row r="333" spans="1:21" s="183" customFormat="1" x14ac:dyDescent="0.35">
      <c r="A333" s="351" t="str">
        <f>INDEX('Policy Characteristics'!A:A,MATCH(PolicyLevers!$C333,'Policy Characteristics'!$C:$C,0))</f>
        <v>Electricity Supply</v>
      </c>
      <c r="B333" s="358" t="str">
        <f>INDEX('Policy Characteristics'!B:B,MATCH(PolicyLevers!$C333,'Policy Characteristics'!$C:$C,0))</f>
        <v>Subsidy for Capacity Construction</v>
      </c>
      <c r="C333" s="208" t="str">
        <f t="shared" si="24"/>
        <v>Perc Subsidy for Elec Capacity Construction</v>
      </c>
      <c r="D333" s="192" t="s">
        <v>608</v>
      </c>
      <c r="E333" s="200"/>
      <c r="F333" s="393" t="s">
        <v>2370</v>
      </c>
      <c r="G333" s="192"/>
      <c r="H333" s="184">
        <v>694</v>
      </c>
      <c r="I333" s="362" t="s">
        <v>332</v>
      </c>
      <c r="J333" s="208" t="str">
        <f>INDEX('Policy Characteristics'!D:D,MATCH(PolicyLevers!$C333,'Policy Characteristics'!$C:$C,0))</f>
        <v>Subsidy for Capacity Construction</v>
      </c>
      <c r="K333" s="208" t="str">
        <f>INDEX('Policy Characteristics'!E:E,MATCH(PolicyLevers!$C333,'Policy Characteristics'!$C:$C,0))</f>
        <v>elec capacity construction subsidy</v>
      </c>
      <c r="L333" s="191">
        <f>INDEX('Policy Characteristics'!F:F,MATCH(PolicyLevers!$C333,'Policy Characteristics'!$C:$C,0))</f>
        <v>0</v>
      </c>
      <c r="M333" s="191">
        <f>INDEX('Policy Characteristics'!G:G,MATCH(PolicyLevers!$C333,'Policy Characteristics'!$C:$C,0))</f>
        <v>0.95</v>
      </c>
      <c r="N333" s="252">
        <f>INDEX('Policy Characteristics'!H:H,MATCH(PolicyLevers!$C333,'Policy Characteristics'!$C:$C,0))</f>
        <v>0.01</v>
      </c>
      <c r="O333" s="208" t="str">
        <f>INDEX('Policy Characteristics'!I:I,MATCH(PolicyLevers!$C333,'Policy Characteristics'!$C:$C,0))</f>
        <v>% of construction cost</v>
      </c>
      <c r="P333" s="187"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3" s="208" t="str">
        <f>INDEX('Policy Characteristics'!K:K,MATCH(PolicyLevers!$C333,'Policy Characteristics'!$C:$C,0))</f>
        <v>electricity-sector-main.html#subsidies</v>
      </c>
      <c r="R333" s="192">
        <f>INDEX('Policy Characteristics'!L:L,MATCH(PolicyLevers!$C333,'Policy Characteristics'!$C:$C,0))</f>
        <v>0</v>
      </c>
      <c r="S333" s="213">
        <f>INDEX('Policy Characteristics'!M:M,MATCH(PolicyLevers!$C333,'Policy Characteristics'!$C:$C,0))</f>
        <v>0</v>
      </c>
      <c r="T333" s="192">
        <f>INDEX('Policy Characteristics'!N:N,MATCH(PolicyLevers!$C333,'Policy Characteristics'!$C:$C,0))</f>
        <v>0</v>
      </c>
      <c r="U333" s="183">
        <f>INDEX('Policy Characteristics'!O:O,MATCH(PolicyLevers!$C333,'Policy Characteristics'!$C:$C,0))</f>
        <v>0</v>
      </c>
    </row>
    <row r="334" spans="1:21" s="183" customFormat="1" x14ac:dyDescent="0.35">
      <c r="A334" s="351" t="str">
        <f>INDEX('Policy Characteristics'!A:A,MATCH(PolicyLevers!$C334,'Policy Characteristics'!$C:$C,0))</f>
        <v>Electricity Supply</v>
      </c>
      <c r="B334" s="358" t="str">
        <f>INDEX('Policy Characteristics'!B:B,MATCH(PolicyLevers!$C334,'Policy Characteristics'!$C:$C,0))</f>
        <v>Subsidy for Capacity Construction</v>
      </c>
      <c r="C334" s="208" t="str">
        <f t="shared" si="24"/>
        <v>Perc Subsidy for Elec Capacity Construction</v>
      </c>
      <c r="D334" s="192" t="s">
        <v>611</v>
      </c>
      <c r="E334" s="200"/>
      <c r="F334" s="192" t="s">
        <v>612</v>
      </c>
      <c r="G334" s="192"/>
      <c r="H334" s="184">
        <v>522</v>
      </c>
      <c r="I334" s="362" t="s">
        <v>310</v>
      </c>
      <c r="J334" s="208" t="str">
        <f>INDEX('Policy Characteristics'!D:D,MATCH(PolicyLevers!$C334,'Policy Characteristics'!$C:$C,0))</f>
        <v>Subsidy for Capacity Construction</v>
      </c>
      <c r="K334" s="208" t="str">
        <f>INDEX('Policy Characteristics'!E:E,MATCH(PolicyLevers!$C334,'Policy Characteristics'!$C:$C,0))</f>
        <v>elec capacity construction subsidy</v>
      </c>
      <c r="L334" s="191">
        <f>INDEX('Policy Characteristics'!F:F,MATCH(PolicyLevers!$C334,'Policy Characteristics'!$C:$C,0))</f>
        <v>0</v>
      </c>
      <c r="M334" s="191">
        <f>INDEX('Policy Characteristics'!G:G,MATCH(PolicyLevers!$C334,'Policy Characteristics'!$C:$C,0))</f>
        <v>0.95</v>
      </c>
      <c r="N334" s="252">
        <f>INDEX('Policy Characteristics'!H:H,MATCH(PolicyLevers!$C334,'Policy Characteristics'!$C:$C,0))</f>
        <v>0.01</v>
      </c>
      <c r="O334" s="208" t="str">
        <f>INDEX('Policy Characteristics'!I:I,MATCH(PolicyLevers!$C334,'Policy Characteristics'!$C:$C,0))</f>
        <v>% of construction cost</v>
      </c>
      <c r="P334" s="194"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4" s="208" t="str">
        <f>INDEX('Policy Characteristics'!K:K,MATCH(PolicyLevers!$C334,'Policy Characteristics'!$C:$C,0))</f>
        <v>electricity-sector-main.html#subsidies</v>
      </c>
      <c r="R334" s="192">
        <f>INDEX('Policy Characteristics'!L:L,MATCH(PolicyLevers!$C334,'Policy Characteristics'!$C:$C,0))</f>
        <v>0</v>
      </c>
      <c r="S334" s="212">
        <f>INDEX('Policy Characteristics'!M:M,MATCH(PolicyLevers!$C334,'Policy Characteristics'!$C:$C,0))</f>
        <v>0</v>
      </c>
      <c r="T334" s="192">
        <f>INDEX('Policy Characteristics'!N:N,MATCH(PolicyLevers!$C334,'Policy Characteristics'!$C:$C,0))</f>
        <v>0</v>
      </c>
      <c r="U334" s="183">
        <f>INDEX('Policy Characteristics'!O:O,MATCH(PolicyLevers!$C334,'Policy Characteristics'!$C:$C,0))</f>
        <v>0</v>
      </c>
    </row>
    <row r="335" spans="1:21" s="183" customFormat="1" x14ac:dyDescent="0.35">
      <c r="A335" s="351" t="str">
        <f>INDEX('Policy Characteristics'!A:A,MATCH(PolicyLevers!$C335,'Policy Characteristics'!$C:$C,0))</f>
        <v>Electricity Supply</v>
      </c>
      <c r="B335" s="358" t="str">
        <f>INDEX('Policy Characteristics'!B:B,MATCH(PolicyLevers!$C335,'Policy Characteristics'!$C:$C,0))</f>
        <v>Subsidy for Capacity Construction</v>
      </c>
      <c r="C335" s="208" t="str">
        <f t="shared" si="24"/>
        <v>Perc Subsidy for Elec Capacity Construction</v>
      </c>
      <c r="D335" s="192" t="s">
        <v>613</v>
      </c>
      <c r="E335" s="185"/>
      <c r="F335" s="192" t="s">
        <v>614</v>
      </c>
      <c r="G335" s="192"/>
      <c r="H335" s="184">
        <v>695</v>
      </c>
      <c r="I335" s="362" t="s">
        <v>332</v>
      </c>
      <c r="J335" s="208" t="str">
        <f>INDEX('Policy Characteristics'!D:D,MATCH(PolicyLevers!$C335,'Policy Characteristics'!$C:$C,0))</f>
        <v>Subsidy for Capacity Construction</v>
      </c>
      <c r="K335" s="208" t="str">
        <f>INDEX('Policy Characteristics'!E:E,MATCH(PolicyLevers!$C335,'Policy Characteristics'!$C:$C,0))</f>
        <v>elec capacity construction subsidy</v>
      </c>
      <c r="L335" s="191">
        <f>INDEX('Policy Characteristics'!F:F,MATCH(PolicyLevers!$C335,'Policy Characteristics'!$C:$C,0))</f>
        <v>0</v>
      </c>
      <c r="M335" s="191">
        <f>INDEX('Policy Characteristics'!G:G,MATCH(PolicyLevers!$C335,'Policy Characteristics'!$C:$C,0))</f>
        <v>0.95</v>
      </c>
      <c r="N335" s="252">
        <f>INDEX('Policy Characteristics'!H:H,MATCH(PolicyLevers!$C335,'Policy Characteristics'!$C:$C,0))</f>
        <v>0.01</v>
      </c>
      <c r="O335" s="208" t="str">
        <f>INDEX('Policy Characteristics'!I:I,MATCH(PolicyLevers!$C335,'Policy Characteristics'!$C:$C,0))</f>
        <v>% of construction cost</v>
      </c>
      <c r="P335" s="187"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5" s="208" t="str">
        <f>INDEX('Policy Characteristics'!K:K,MATCH(PolicyLevers!$C335,'Policy Characteristics'!$C:$C,0))</f>
        <v>electricity-sector-main.html#subsidies</v>
      </c>
      <c r="R335" s="192">
        <f>INDEX('Policy Characteristics'!L:L,MATCH(PolicyLevers!$C335,'Policy Characteristics'!$C:$C,0))</f>
        <v>0</v>
      </c>
      <c r="S335" s="213">
        <f>INDEX('Policy Characteristics'!M:M,MATCH(PolicyLevers!$C335,'Policy Characteristics'!$C:$C,0))</f>
        <v>0</v>
      </c>
      <c r="T335" s="192">
        <f>INDEX('Policy Characteristics'!N:N,MATCH(PolicyLevers!$C335,'Policy Characteristics'!$C:$C,0))</f>
        <v>0</v>
      </c>
      <c r="U335" s="183">
        <f>INDEX('Policy Characteristics'!O:O,MATCH(PolicyLevers!$C335,'Policy Characteristics'!$C:$C,0))</f>
        <v>0</v>
      </c>
    </row>
    <row r="336" spans="1:21" s="183" customFormat="1" x14ac:dyDescent="0.35">
      <c r="A336" s="351" t="str">
        <f>INDEX('Policy Characteristics'!A:A,MATCH(PolicyLevers!$C336,'Policy Characteristics'!$C:$C,0))</f>
        <v>Electricity Supply</v>
      </c>
      <c r="B336" s="358" t="str">
        <f>INDEX('Policy Characteristics'!B:B,MATCH(PolicyLevers!$C336,'Policy Characteristics'!$C:$C,0))</f>
        <v>Subsidy for Capacity Construction</v>
      </c>
      <c r="C336" s="208" t="str">
        <f t="shared" si="24"/>
        <v>Perc Subsidy for Elec Capacity Construction</v>
      </c>
      <c r="D336" s="192" t="s">
        <v>615</v>
      </c>
      <c r="E336" s="185"/>
      <c r="F336" s="192" t="s">
        <v>616</v>
      </c>
      <c r="G336" s="192"/>
      <c r="H336" s="184">
        <v>696</v>
      </c>
      <c r="I336" s="362" t="s">
        <v>332</v>
      </c>
      <c r="J336" s="208" t="str">
        <f>INDEX('Policy Characteristics'!D:D,MATCH(PolicyLevers!$C336,'Policy Characteristics'!$C:$C,0))</f>
        <v>Subsidy for Capacity Construction</v>
      </c>
      <c r="K336" s="208" t="str">
        <f>INDEX('Policy Characteristics'!E:E,MATCH(PolicyLevers!$C336,'Policy Characteristics'!$C:$C,0))</f>
        <v>elec capacity construction subsidy</v>
      </c>
      <c r="L336" s="191">
        <f>INDEX('Policy Characteristics'!F:F,MATCH(PolicyLevers!$C336,'Policy Characteristics'!$C:$C,0))</f>
        <v>0</v>
      </c>
      <c r="M336" s="191">
        <f>INDEX('Policy Characteristics'!G:G,MATCH(PolicyLevers!$C336,'Policy Characteristics'!$C:$C,0))</f>
        <v>0.95</v>
      </c>
      <c r="N336" s="252">
        <f>INDEX('Policy Characteristics'!H:H,MATCH(PolicyLevers!$C336,'Policy Characteristics'!$C:$C,0))</f>
        <v>0.01</v>
      </c>
      <c r="O336" s="208" t="str">
        <f>INDEX('Policy Characteristics'!I:I,MATCH(PolicyLevers!$C336,'Policy Characteristics'!$C:$C,0))</f>
        <v>% of construction cost</v>
      </c>
      <c r="P336" s="187"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6" s="208" t="str">
        <f>INDEX('Policy Characteristics'!K:K,MATCH(PolicyLevers!$C336,'Policy Characteristics'!$C:$C,0))</f>
        <v>electricity-sector-main.html#subsidies</v>
      </c>
      <c r="R336" s="192">
        <f>INDEX('Policy Characteristics'!L:L,MATCH(PolicyLevers!$C336,'Policy Characteristics'!$C:$C,0))</f>
        <v>0</v>
      </c>
      <c r="S336" s="213">
        <f>INDEX('Policy Characteristics'!M:M,MATCH(PolicyLevers!$C336,'Policy Characteristics'!$C:$C,0))</f>
        <v>0</v>
      </c>
      <c r="T336" s="192">
        <f>INDEX('Policy Characteristics'!N:N,MATCH(PolicyLevers!$C336,'Policy Characteristics'!$C:$C,0))</f>
        <v>0</v>
      </c>
      <c r="U336" s="183">
        <f>INDEX('Policy Characteristics'!O:O,MATCH(PolicyLevers!$C336,'Policy Characteristics'!$C:$C,0))</f>
        <v>0</v>
      </c>
    </row>
    <row r="337" spans="1:21" s="183" customFormat="1" x14ac:dyDescent="0.35">
      <c r="A337" s="351" t="str">
        <f>INDEX('Policy Characteristics'!A:A,MATCH(PolicyLevers!$C337,'Policy Characteristics'!$C:$C,0))</f>
        <v>Electricity Supply</v>
      </c>
      <c r="B337" s="358" t="str">
        <f>INDEX('Policy Characteristics'!B:B,MATCH(PolicyLevers!$C337,'Policy Characteristics'!$C:$C,0))</f>
        <v>Subsidy for Capacity Construction</v>
      </c>
      <c r="C337" s="208" t="str">
        <f t="shared" si="24"/>
        <v>Perc Subsidy for Elec Capacity Construction</v>
      </c>
      <c r="D337" s="192" t="s">
        <v>617</v>
      </c>
      <c r="E337" s="185"/>
      <c r="F337" s="192" t="s">
        <v>618</v>
      </c>
      <c r="G337" s="192"/>
      <c r="H337" s="184">
        <v>697</v>
      </c>
      <c r="I337" s="362" t="s">
        <v>332</v>
      </c>
      <c r="J337" s="208" t="str">
        <f>INDEX('Policy Characteristics'!D:D,MATCH(PolicyLevers!$C337,'Policy Characteristics'!$C:$C,0))</f>
        <v>Subsidy for Capacity Construction</v>
      </c>
      <c r="K337" s="208" t="str">
        <f>INDEX('Policy Characteristics'!E:E,MATCH(PolicyLevers!$C337,'Policy Characteristics'!$C:$C,0))</f>
        <v>elec capacity construction subsidy</v>
      </c>
      <c r="L337" s="191">
        <f>INDEX('Policy Characteristics'!F:F,MATCH(PolicyLevers!$C337,'Policy Characteristics'!$C:$C,0))</f>
        <v>0</v>
      </c>
      <c r="M337" s="191">
        <f>INDEX('Policy Characteristics'!G:G,MATCH(PolicyLevers!$C337,'Policy Characteristics'!$C:$C,0))</f>
        <v>0.95</v>
      </c>
      <c r="N337" s="252">
        <f>INDEX('Policy Characteristics'!H:H,MATCH(PolicyLevers!$C337,'Policy Characteristics'!$C:$C,0))</f>
        <v>0.01</v>
      </c>
      <c r="O337" s="208" t="str">
        <f>INDEX('Policy Characteristics'!I:I,MATCH(PolicyLevers!$C337,'Policy Characteristics'!$C:$C,0))</f>
        <v>% of construction cost</v>
      </c>
      <c r="P337" s="187"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7" s="208" t="str">
        <f>INDEX('Policy Characteristics'!K:K,MATCH(PolicyLevers!$C337,'Policy Characteristics'!$C:$C,0))</f>
        <v>electricity-sector-main.html#subsidies</v>
      </c>
      <c r="R337" s="192">
        <f>INDEX('Policy Characteristics'!L:L,MATCH(PolicyLevers!$C337,'Policy Characteristics'!$C:$C,0))</f>
        <v>0</v>
      </c>
      <c r="S337" s="213">
        <f>INDEX('Policy Characteristics'!M:M,MATCH(PolicyLevers!$C337,'Policy Characteristics'!$C:$C,0))</f>
        <v>0</v>
      </c>
      <c r="T337" s="192">
        <f>INDEX('Policy Characteristics'!N:N,MATCH(PolicyLevers!$C337,'Policy Characteristics'!$C:$C,0))</f>
        <v>0</v>
      </c>
      <c r="U337" s="183">
        <f>INDEX('Policy Characteristics'!O:O,MATCH(PolicyLevers!$C337,'Policy Characteristics'!$C:$C,0))</f>
        <v>0</v>
      </c>
    </row>
    <row r="338" spans="1:21" s="190" customFormat="1" x14ac:dyDescent="0.35">
      <c r="A338" s="351" t="str">
        <f>INDEX('Policy Characteristics'!A:A,MATCH(PolicyLevers!$C338,'Policy Characteristics'!$C:$C,0))</f>
        <v>Electricity Supply</v>
      </c>
      <c r="B338" s="356" t="str">
        <f>INDEX('Policy Characteristics'!B:B,MATCH(PolicyLevers!$C338,'Policy Characteristics'!$C:$C,0))</f>
        <v>Subsidy for Electricity Production</v>
      </c>
      <c r="C338" s="182" t="s">
        <v>748</v>
      </c>
      <c r="D338" s="185" t="s">
        <v>578</v>
      </c>
      <c r="E338" s="185"/>
      <c r="F338" s="192" t="s">
        <v>579</v>
      </c>
      <c r="G338" s="185"/>
      <c r="H338" s="184">
        <v>698</v>
      </c>
      <c r="I338" s="362" t="s">
        <v>332</v>
      </c>
      <c r="J338" s="182" t="str">
        <f>INDEX('Policy Characteristics'!D:D,MATCH(PolicyLevers!$C338,'Policy Characteristics'!$C:$C,0))</f>
        <v>Subsidy for Electricity Production</v>
      </c>
      <c r="K338" s="182" t="str">
        <f>INDEX('Policy Characteristics'!E:E,MATCH(PolicyLevers!$C338,'Policy Characteristics'!$C:$C,0))</f>
        <v>elec generation subsidy</v>
      </c>
      <c r="L338" s="182">
        <f>INDEX('Policy Characteristics'!F:F,MATCH(PolicyLevers!$C338,'Policy Characteristics'!$C:$C,0))</f>
        <v>0</v>
      </c>
      <c r="M338" s="182">
        <f>INDEX('Policy Characteristics'!G:G,MATCH(PolicyLevers!$C338,'Policy Characteristics'!$C:$C,0))</f>
        <v>60</v>
      </c>
      <c r="N338" s="182">
        <f>INDEX('Policy Characteristics'!H:H,MATCH(PolicyLevers!$C338,'Policy Characteristics'!$C:$C,0))</f>
        <v>1</v>
      </c>
      <c r="O338" s="185" t="str">
        <f>INDEX('Policy Characteristics'!I:I,MATCH(PolicyLevers!$C338,'Policy Characteristics'!$C:$C,0))</f>
        <v>$/MWh</v>
      </c>
      <c r="P338" s="187"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0" t="str">
        <f>INDEX('Policy Characteristics'!K:K,MATCH(PolicyLevers!$C338,'Policy Characteristics'!$C:$C,0))</f>
        <v>electricity-sector-main.html#subsidies</v>
      </c>
      <c r="R338" s="192" t="str">
        <f>INDEX('Policy Characteristics'!L:L,MATCH(PolicyLevers!$C338,'Policy Characteristics'!$C:$C,0))</f>
        <v>subsidy-for-electricity-production.html</v>
      </c>
      <c r="S338" s="213"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0">
        <f>INDEX('Policy Characteristics'!N:N,MATCH(PolicyLevers!$C338,'Policy Characteristics'!$C:$C,0))</f>
        <v>0</v>
      </c>
      <c r="U338" s="190">
        <f>INDEX('Policy Characteristics'!O:O,MATCH(PolicyLevers!$C338,'Policy Characteristics'!$C:$C,0))</f>
        <v>0</v>
      </c>
    </row>
    <row r="339" spans="1:21" s="190" customFormat="1" x14ac:dyDescent="0.35">
      <c r="A339" s="351" t="str">
        <f>INDEX('Policy Characteristics'!A:A,MATCH(PolicyLevers!$C339,'Policy Characteristics'!$C:$C,0))</f>
        <v>Electricity Supply</v>
      </c>
      <c r="B339" s="355" t="str">
        <f>INDEX('Policy Characteristics'!B:B,MATCH(PolicyLevers!$C339,'Policy Characteristics'!$C:$C,0))</f>
        <v>Subsidy for Electricity Production</v>
      </c>
      <c r="C339" s="190" t="str">
        <f t="shared" ref="C339:C350" si="25">C$338</f>
        <v>Subsidy for Elec Production by Fuel</v>
      </c>
      <c r="D339" s="192" t="s">
        <v>740</v>
      </c>
      <c r="E339" s="200"/>
      <c r="F339" s="192" t="s">
        <v>741</v>
      </c>
      <c r="G339" s="200"/>
      <c r="H339" s="184">
        <v>699</v>
      </c>
      <c r="I339" s="362" t="s">
        <v>332</v>
      </c>
      <c r="J339" s="190" t="str">
        <f>INDEX('Policy Characteristics'!D:D,MATCH(PolicyLevers!$C339,'Policy Characteristics'!$C:$C,0))</f>
        <v>Subsidy for Electricity Production</v>
      </c>
      <c r="K339" s="190" t="str">
        <f>INDEX('Policy Characteristics'!E:E,MATCH(PolicyLevers!$C339,'Policy Characteristics'!$C:$C,0))</f>
        <v>elec generation subsidy</v>
      </c>
      <c r="L339" s="190">
        <f>INDEX('Policy Characteristics'!F:F,MATCH(PolicyLevers!$C339,'Policy Characteristics'!$C:$C,0))</f>
        <v>0</v>
      </c>
      <c r="M339" s="190">
        <f>INDEX('Policy Characteristics'!G:G,MATCH(PolicyLevers!$C339,'Policy Characteristics'!$C:$C,0))</f>
        <v>60</v>
      </c>
      <c r="N339" s="190">
        <f>INDEX('Policy Characteristics'!H:H,MATCH(PolicyLevers!$C339,'Policy Characteristics'!$C:$C,0))</f>
        <v>1</v>
      </c>
      <c r="O339" s="200" t="str">
        <f>INDEX('Policy Characteristics'!I:I,MATCH(PolicyLevers!$C339,'Policy Characteristics'!$C:$C,0))</f>
        <v>$/MWh</v>
      </c>
      <c r="P339" s="187"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0" t="str">
        <f>INDEX('Policy Characteristics'!K:K,MATCH(PolicyLevers!$C339,'Policy Characteristics'!$C:$C,0))</f>
        <v>electricity-sector-main.html#subsidies</v>
      </c>
      <c r="R339" s="192" t="str">
        <f>INDEX('Policy Characteristics'!L:L,MATCH(PolicyLevers!$C339,'Policy Characteristics'!$C:$C,0))</f>
        <v>subsidy-for-electricity-production.html</v>
      </c>
      <c r="S339" s="213"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0">
        <f>INDEX('Policy Characteristics'!N:N,MATCH(PolicyLevers!$C339,'Policy Characteristics'!$C:$C,0))</f>
        <v>0</v>
      </c>
      <c r="U339" s="190">
        <f>INDEX('Policy Characteristics'!O:O,MATCH(PolicyLevers!$C339,'Policy Characteristics'!$C:$C,0))</f>
        <v>0</v>
      </c>
    </row>
    <row r="340" spans="1:21" s="190" customFormat="1" x14ac:dyDescent="0.35">
      <c r="A340" s="351" t="str">
        <f>INDEX('Policy Characteristics'!A:A,MATCH(PolicyLevers!$C340,'Policy Characteristics'!$C:$C,0))</f>
        <v>Electricity Supply</v>
      </c>
      <c r="B340" s="355" t="str">
        <f>INDEX('Policy Characteristics'!B:B,MATCH(PolicyLevers!$C340,'Policy Characteristics'!$C:$C,0))</f>
        <v>Subsidy for Electricity Production</v>
      </c>
      <c r="C340" s="190" t="str">
        <f t="shared" si="25"/>
        <v>Subsidy for Elec Production by Fuel</v>
      </c>
      <c r="D340" s="192" t="s">
        <v>588</v>
      </c>
      <c r="E340" s="200"/>
      <c r="F340" s="192" t="s">
        <v>589</v>
      </c>
      <c r="G340" s="200"/>
      <c r="H340" s="43">
        <v>37</v>
      </c>
      <c r="I340" s="362" t="s">
        <v>310</v>
      </c>
      <c r="J340" s="190" t="str">
        <f>INDEX('Policy Characteristics'!D:D,MATCH(PolicyLevers!$C340,'Policy Characteristics'!$C:$C,0))</f>
        <v>Subsidy for Electricity Production</v>
      </c>
      <c r="K340" s="190" t="str">
        <f>INDEX('Policy Characteristics'!E:E,MATCH(PolicyLevers!$C340,'Policy Characteristics'!$C:$C,0))</f>
        <v>elec generation subsidy</v>
      </c>
      <c r="L340" s="183">
        <f>INDEX('Policy Characteristics'!F:F,MATCH(PolicyLevers!$C340,'Policy Characteristics'!$C:$C,0))</f>
        <v>0</v>
      </c>
      <c r="M340" s="183">
        <f>INDEX('Policy Characteristics'!G:G,MATCH(PolicyLevers!$C340,'Policy Characteristics'!$C:$C,0))</f>
        <v>60</v>
      </c>
      <c r="N340" s="183">
        <f>INDEX('Policy Characteristics'!H:H,MATCH(PolicyLevers!$C340,'Policy Characteristics'!$C:$C,0))</f>
        <v>1</v>
      </c>
      <c r="O340" s="232" t="str">
        <f>INDEX('Policy Characteristics'!I:I,MATCH(PolicyLevers!$C340,'Policy Characteristics'!$C:$C,0))</f>
        <v>$/MWh</v>
      </c>
      <c r="P340" s="219"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5" t="str">
        <f>INDEX('Policy Characteristics'!K:K,MATCH(PolicyLevers!$C340,'Policy Characteristics'!$C:$C,0))</f>
        <v>electricity-sector-main.html#subsidies</v>
      </c>
      <c r="R340" s="192" t="str">
        <f>INDEX('Policy Characteristics'!L:L,MATCH(PolicyLevers!$C340,'Policy Characteristics'!$C:$C,0))</f>
        <v>subsidy-for-electricity-production.html</v>
      </c>
      <c r="S340" s="206"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5">
        <f>INDEX('Policy Characteristics'!N:N,MATCH(PolicyLevers!$C340,'Policy Characteristics'!$C:$C,0))</f>
        <v>0</v>
      </c>
      <c r="U340" s="190">
        <f>INDEX('Policy Characteristics'!O:O,MATCH(PolicyLevers!$C340,'Policy Characteristics'!$C:$C,0))</f>
        <v>0</v>
      </c>
    </row>
    <row r="341" spans="1:21" s="190" customFormat="1" x14ac:dyDescent="0.35">
      <c r="A341" s="351" t="str">
        <f>INDEX('Policy Characteristics'!A:A,MATCH(PolicyLevers!$C341,'Policy Characteristics'!$C:$C,0))</f>
        <v>Electricity Supply</v>
      </c>
      <c r="B341" s="355" t="str">
        <f>INDEX('Policy Characteristics'!B:B,MATCH(PolicyLevers!$C341,'Policy Characteristics'!$C:$C,0))</f>
        <v>Subsidy for Electricity Production</v>
      </c>
      <c r="C341" s="190" t="str">
        <f t="shared" si="25"/>
        <v>Subsidy for Elec Production by Fuel</v>
      </c>
      <c r="D341" s="192" t="s">
        <v>591</v>
      </c>
      <c r="E341" s="200"/>
      <c r="F341" s="192" t="s">
        <v>592</v>
      </c>
      <c r="G341" s="200"/>
      <c r="H341" s="43">
        <v>700</v>
      </c>
      <c r="I341" s="362" t="s">
        <v>332</v>
      </c>
      <c r="J341" s="190" t="str">
        <f>INDEX('Policy Characteristics'!D:D,MATCH(PolicyLevers!$C341,'Policy Characteristics'!$C:$C,0))</f>
        <v>Subsidy for Electricity Production</v>
      </c>
      <c r="K341" s="190" t="str">
        <f>INDEX('Policy Characteristics'!E:E,MATCH(PolicyLevers!$C341,'Policy Characteristics'!$C:$C,0))</f>
        <v>elec generation subsidy</v>
      </c>
      <c r="L341" s="190">
        <f>INDEX('Policy Characteristics'!F:F,MATCH(PolicyLevers!$C341,'Policy Characteristics'!$C:$C,0))</f>
        <v>0</v>
      </c>
      <c r="M341" s="190">
        <f>INDEX('Policy Characteristics'!G:G,MATCH(PolicyLevers!$C341,'Policy Characteristics'!$C:$C,0))</f>
        <v>60</v>
      </c>
      <c r="N341" s="190">
        <f>INDEX('Policy Characteristics'!H:H,MATCH(PolicyLevers!$C341,'Policy Characteristics'!$C:$C,0))</f>
        <v>1</v>
      </c>
      <c r="O341" s="200" t="str">
        <f>INDEX('Policy Characteristics'!I:I,MATCH(PolicyLevers!$C341,'Policy Characteristics'!$C:$C,0))</f>
        <v>$/MWh</v>
      </c>
      <c r="P341" s="219"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0" t="str">
        <f>INDEX('Policy Characteristics'!K:K,MATCH(PolicyLevers!$C341,'Policy Characteristics'!$C:$C,0))</f>
        <v>electricity-sector-main.html#subsidies</v>
      </c>
      <c r="R341" s="192" t="str">
        <f>INDEX('Policy Characteristics'!L:L,MATCH(PolicyLevers!$C341,'Policy Characteristics'!$C:$C,0))</f>
        <v>subsidy-for-electricity-production.html</v>
      </c>
      <c r="S341" s="220"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0">
        <f>INDEX('Policy Characteristics'!N:N,MATCH(PolicyLevers!$C341,'Policy Characteristics'!$C:$C,0))</f>
        <v>0</v>
      </c>
      <c r="U341" s="190">
        <f>INDEX('Policy Characteristics'!O:O,MATCH(PolicyLevers!$C341,'Policy Characteristics'!$C:$C,0))</f>
        <v>0</v>
      </c>
    </row>
    <row r="342" spans="1:21" x14ac:dyDescent="0.35">
      <c r="A342" s="351" t="str">
        <f>INDEX('Policy Characteristics'!A:A,MATCH(PolicyLevers!$C342,'Policy Characteristics'!$C:$C,0))</f>
        <v>Electricity Supply</v>
      </c>
      <c r="B342" s="355" t="str">
        <f>INDEX('Policy Characteristics'!B:B,MATCH(PolicyLevers!$C342,'Policy Characteristics'!$C:$C,0))</f>
        <v>Subsidy for Electricity Production</v>
      </c>
      <c r="C342" s="190" t="str">
        <f t="shared" si="25"/>
        <v>Subsidy for Elec Production by Fuel</v>
      </c>
      <c r="D342" s="192" t="s">
        <v>594</v>
      </c>
      <c r="E342" s="200"/>
      <c r="F342" s="192" t="s">
        <v>595</v>
      </c>
      <c r="G342" s="200"/>
      <c r="H342" s="43">
        <v>39</v>
      </c>
      <c r="I342" s="362" t="s">
        <v>310</v>
      </c>
      <c r="J342" s="190" t="str">
        <f>INDEX('Policy Characteristics'!D:D,MATCH(PolicyLevers!$C342,'Policy Characteristics'!$C:$C,0))</f>
        <v>Subsidy for Electricity Production</v>
      </c>
      <c r="K342" s="190" t="str">
        <f>INDEX('Policy Characteristics'!E:E,MATCH(PolicyLevers!$C342,'Policy Characteristics'!$C:$C,0))</f>
        <v>elec generation subsidy</v>
      </c>
      <c r="L342" s="190">
        <f>INDEX('Policy Characteristics'!F:F,MATCH(PolicyLevers!$C342,'Policy Characteristics'!$C:$C,0))</f>
        <v>0</v>
      </c>
      <c r="M342" s="190">
        <f>INDEX('Policy Characteristics'!G:G,MATCH(PolicyLevers!$C342,'Policy Characteristics'!$C:$C,0))</f>
        <v>60</v>
      </c>
      <c r="N342" s="190">
        <f>INDEX('Policy Characteristics'!H:H,MATCH(PolicyLevers!$C342,'Policy Characteristics'!$C:$C,0))</f>
        <v>1</v>
      </c>
      <c r="O342" s="200" t="str">
        <f>INDEX('Policy Characteristics'!I:I,MATCH(PolicyLevers!$C342,'Policy Characteristics'!$C:$C,0))</f>
        <v>$/MWh</v>
      </c>
      <c r="P342" s="219"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5" t="str">
        <f>INDEX('Policy Characteristics'!K:K,MATCH(PolicyLevers!$C342,'Policy Characteristics'!$C:$C,0))</f>
        <v>electricity-sector-main.html#subsidies</v>
      </c>
      <c r="R342" s="192" t="str">
        <f>INDEX('Policy Characteristics'!L:L,MATCH(PolicyLevers!$C342,'Policy Characteristics'!$C:$C,0))</f>
        <v>subsidy-for-electricity-production.html</v>
      </c>
      <c r="S342" s="220"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5">
        <f>INDEX('Policy Characteristics'!N:N,MATCH(PolicyLevers!$C342,'Policy Characteristics'!$C:$C,0))</f>
        <v>0</v>
      </c>
      <c r="U342" s="182">
        <f>INDEX('Policy Characteristics'!O:O,MATCH(PolicyLevers!$C342,'Policy Characteristics'!$C:$C,0))</f>
        <v>0</v>
      </c>
    </row>
    <row r="343" spans="1:21" x14ac:dyDescent="0.35">
      <c r="A343" s="351" t="str">
        <f>INDEX('Policy Characteristics'!A:A,MATCH(PolicyLevers!$C343,'Policy Characteristics'!$C:$C,0))</f>
        <v>Electricity Supply</v>
      </c>
      <c r="B343" s="355" t="str">
        <f>INDEX('Policy Characteristics'!B:B,MATCH(PolicyLevers!$C343,'Policy Characteristics'!$C:$C,0))</f>
        <v>Subsidy for Electricity Production</v>
      </c>
      <c r="C343" s="190" t="str">
        <f t="shared" si="25"/>
        <v>Subsidy for Elec Production by Fuel</v>
      </c>
      <c r="D343" s="192" t="s">
        <v>596</v>
      </c>
      <c r="E343" s="200"/>
      <c r="F343" s="192" t="s">
        <v>597</v>
      </c>
      <c r="G343" s="200"/>
      <c r="H343" s="43">
        <v>40</v>
      </c>
      <c r="I343" s="362" t="s">
        <v>310</v>
      </c>
      <c r="J343" s="190" t="str">
        <f>INDEX('Policy Characteristics'!D:D,MATCH(PolicyLevers!$C343,'Policy Characteristics'!$C:$C,0))</f>
        <v>Subsidy for Electricity Production</v>
      </c>
      <c r="K343" s="190" t="str">
        <f>INDEX('Policy Characteristics'!E:E,MATCH(PolicyLevers!$C343,'Policy Characteristics'!$C:$C,0))</f>
        <v>elec generation subsidy</v>
      </c>
      <c r="L343" s="190">
        <f>INDEX('Policy Characteristics'!F:F,MATCH(PolicyLevers!$C343,'Policy Characteristics'!$C:$C,0))</f>
        <v>0</v>
      </c>
      <c r="M343" s="190">
        <f>INDEX('Policy Characteristics'!G:G,MATCH(PolicyLevers!$C343,'Policy Characteristics'!$C:$C,0))</f>
        <v>60</v>
      </c>
      <c r="N343" s="190">
        <f>INDEX('Policy Characteristics'!H:H,MATCH(PolicyLevers!$C343,'Policy Characteristics'!$C:$C,0))</f>
        <v>1</v>
      </c>
      <c r="O343" s="200" t="str">
        <f>INDEX('Policy Characteristics'!I:I,MATCH(PolicyLevers!$C343,'Policy Characteristics'!$C:$C,0))</f>
        <v>$/MWh</v>
      </c>
      <c r="P343" s="219"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5" t="str">
        <f>INDEX('Policy Characteristics'!K:K,MATCH(PolicyLevers!$C343,'Policy Characteristics'!$C:$C,0))</f>
        <v>electricity-sector-main.html#subsidies</v>
      </c>
      <c r="R343" s="192" t="str">
        <f>INDEX('Policy Characteristics'!L:L,MATCH(PolicyLevers!$C343,'Policy Characteristics'!$C:$C,0))</f>
        <v>subsidy-for-electricity-production.html</v>
      </c>
      <c r="S343" s="220"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5">
        <f>INDEX('Policy Characteristics'!N:N,MATCH(PolicyLevers!$C343,'Policy Characteristics'!$C:$C,0))</f>
        <v>0</v>
      </c>
      <c r="U343" s="182">
        <f>INDEX('Policy Characteristics'!O:O,MATCH(PolicyLevers!$C343,'Policy Characteristics'!$C:$C,0))</f>
        <v>0</v>
      </c>
    </row>
    <row r="344" spans="1:21" x14ac:dyDescent="0.35">
      <c r="A344" s="351" t="str">
        <f>INDEX('Policy Characteristics'!A:A,MATCH(PolicyLevers!$C344,'Policy Characteristics'!$C:$C,0))</f>
        <v>Electricity Supply</v>
      </c>
      <c r="B344" s="355" t="str">
        <f>INDEX('Policy Characteristics'!B:B,MATCH(PolicyLevers!$C344,'Policy Characteristics'!$C:$C,0))</f>
        <v>Subsidy for Electricity Production</v>
      </c>
      <c r="C344" s="190" t="str">
        <f t="shared" si="25"/>
        <v>Subsidy for Elec Production by Fuel</v>
      </c>
      <c r="D344" s="192" t="s">
        <v>598</v>
      </c>
      <c r="E344" s="200"/>
      <c r="F344" s="192" t="s">
        <v>599</v>
      </c>
      <c r="G344" s="200"/>
      <c r="H344" s="43">
        <v>41</v>
      </c>
      <c r="I344" s="362" t="s">
        <v>310</v>
      </c>
      <c r="J344" s="190" t="str">
        <f>INDEX('Policy Characteristics'!D:D,MATCH(PolicyLevers!$C344,'Policy Characteristics'!$C:$C,0))</f>
        <v>Subsidy for Electricity Production</v>
      </c>
      <c r="K344" s="190" t="str">
        <f>INDEX('Policy Characteristics'!E:E,MATCH(PolicyLevers!$C344,'Policy Characteristics'!$C:$C,0))</f>
        <v>elec generation subsidy</v>
      </c>
      <c r="L344" s="190">
        <f>INDEX('Policy Characteristics'!F:F,MATCH(PolicyLevers!$C344,'Policy Characteristics'!$C:$C,0))</f>
        <v>0</v>
      </c>
      <c r="M344" s="190">
        <f>INDEX('Policy Characteristics'!G:G,MATCH(PolicyLevers!$C344,'Policy Characteristics'!$C:$C,0))</f>
        <v>60</v>
      </c>
      <c r="N344" s="190">
        <f>INDEX('Policy Characteristics'!H:H,MATCH(PolicyLevers!$C344,'Policy Characteristics'!$C:$C,0))</f>
        <v>1</v>
      </c>
      <c r="O344" s="200" t="str">
        <f>INDEX('Policy Characteristics'!I:I,MATCH(PolicyLevers!$C344,'Policy Characteristics'!$C:$C,0))</f>
        <v>$/MWh</v>
      </c>
      <c r="P344" s="219"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5" t="str">
        <f>INDEX('Policy Characteristics'!K:K,MATCH(PolicyLevers!$C344,'Policy Characteristics'!$C:$C,0))</f>
        <v>electricity-sector-main.html#subsidies</v>
      </c>
      <c r="R344" s="192" t="str">
        <f>INDEX('Policy Characteristics'!L:L,MATCH(PolicyLevers!$C344,'Policy Characteristics'!$C:$C,0))</f>
        <v>subsidy-for-electricity-production.html</v>
      </c>
      <c r="S344" s="220"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5">
        <f>INDEX('Policy Characteristics'!N:N,MATCH(PolicyLevers!$C344,'Policy Characteristics'!$C:$C,0))</f>
        <v>0</v>
      </c>
      <c r="U344" s="182">
        <f>INDEX('Policy Characteristics'!O:O,MATCH(PolicyLevers!$C344,'Policy Characteristics'!$C:$C,0))</f>
        <v>0</v>
      </c>
    </row>
    <row r="345" spans="1:21" x14ac:dyDescent="0.35">
      <c r="A345" s="351" t="str">
        <f>INDEX('Policy Characteristics'!A:A,MATCH(PolicyLevers!$C345,'Policy Characteristics'!$C:$C,0))</f>
        <v>Electricity Supply</v>
      </c>
      <c r="B345" s="355" t="str">
        <f>INDEX('Policy Characteristics'!B:B,MATCH(PolicyLevers!$C345,'Policy Characteristics'!$C:$C,0))</f>
        <v>Subsidy for Electricity Production</v>
      </c>
      <c r="C345" s="190" t="str">
        <f t="shared" si="25"/>
        <v>Subsidy for Elec Production by Fuel</v>
      </c>
      <c r="D345" s="192" t="s">
        <v>600</v>
      </c>
      <c r="E345" s="200"/>
      <c r="F345" s="192" t="s">
        <v>601</v>
      </c>
      <c r="G345" s="200"/>
      <c r="H345" s="43">
        <v>42</v>
      </c>
      <c r="I345" s="362" t="s">
        <v>310</v>
      </c>
      <c r="J345" s="190" t="str">
        <f>INDEX('Policy Characteristics'!D:D,MATCH(PolicyLevers!$C345,'Policy Characteristics'!$C:$C,0))</f>
        <v>Subsidy for Electricity Production</v>
      </c>
      <c r="K345" s="190" t="str">
        <f>INDEX('Policy Characteristics'!E:E,MATCH(PolicyLevers!$C345,'Policy Characteristics'!$C:$C,0))</f>
        <v>elec generation subsidy</v>
      </c>
      <c r="L345" s="190">
        <f>INDEX('Policy Characteristics'!F:F,MATCH(PolicyLevers!$C345,'Policy Characteristics'!$C:$C,0))</f>
        <v>0</v>
      </c>
      <c r="M345" s="190">
        <f>INDEX('Policy Characteristics'!G:G,MATCH(PolicyLevers!$C345,'Policy Characteristics'!$C:$C,0))</f>
        <v>60</v>
      </c>
      <c r="N345" s="190">
        <f>INDEX('Policy Characteristics'!H:H,MATCH(PolicyLevers!$C345,'Policy Characteristics'!$C:$C,0))</f>
        <v>1</v>
      </c>
      <c r="O345" s="200" t="str">
        <f>INDEX('Policy Characteristics'!I:I,MATCH(PolicyLevers!$C345,'Policy Characteristics'!$C:$C,0))</f>
        <v>$/MWh</v>
      </c>
      <c r="P345" s="219"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5" t="str">
        <f>INDEX('Policy Characteristics'!K:K,MATCH(PolicyLevers!$C345,'Policy Characteristics'!$C:$C,0))</f>
        <v>electricity-sector-main.html#subsidies</v>
      </c>
      <c r="R345" s="192" t="str">
        <f>INDEX('Policy Characteristics'!L:L,MATCH(PolicyLevers!$C345,'Policy Characteristics'!$C:$C,0))</f>
        <v>subsidy-for-electricity-production.html</v>
      </c>
      <c r="S345" s="220"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5">
        <f>INDEX('Policy Characteristics'!N:N,MATCH(PolicyLevers!$C345,'Policy Characteristics'!$C:$C,0))</f>
        <v>0</v>
      </c>
      <c r="U345" s="182">
        <f>INDEX('Policy Characteristics'!O:O,MATCH(PolicyLevers!$C345,'Policy Characteristics'!$C:$C,0))</f>
        <v>0</v>
      </c>
    </row>
    <row r="346" spans="1:21" x14ac:dyDescent="0.35">
      <c r="A346" s="351" t="str">
        <f>INDEX('Policy Characteristics'!A:A,MATCH(PolicyLevers!$C346,'Policy Characteristics'!$C:$C,0))</f>
        <v>Electricity Supply</v>
      </c>
      <c r="B346" s="355" t="str">
        <f>INDEX('Policy Characteristics'!B:B,MATCH(PolicyLevers!$C346,'Policy Characteristics'!$C:$C,0))</f>
        <v>Subsidy for Electricity Production</v>
      </c>
      <c r="C346" s="190" t="str">
        <f t="shared" si="25"/>
        <v>Subsidy for Elec Production by Fuel</v>
      </c>
      <c r="D346" s="192" t="s">
        <v>608</v>
      </c>
      <c r="E346" s="200"/>
      <c r="F346" s="393" t="s">
        <v>2370</v>
      </c>
      <c r="G346" s="200"/>
      <c r="H346" s="43">
        <v>701</v>
      </c>
      <c r="I346" s="362" t="s">
        <v>332</v>
      </c>
      <c r="J346" s="190" t="str">
        <f>INDEX('Policy Characteristics'!D:D,MATCH(PolicyLevers!$C346,'Policy Characteristics'!$C:$C,0))</f>
        <v>Subsidy for Electricity Production</v>
      </c>
      <c r="K346" s="190" t="str">
        <f>INDEX('Policy Characteristics'!E:E,MATCH(PolicyLevers!$C346,'Policy Characteristics'!$C:$C,0))</f>
        <v>elec generation subsidy</v>
      </c>
      <c r="L346" s="191">
        <f>INDEX('Policy Characteristics'!F:F,MATCH(PolicyLevers!$C346,'Policy Characteristics'!$C:$C,0))</f>
        <v>0</v>
      </c>
      <c r="M346" s="191">
        <f>INDEX('Policy Characteristics'!G:G,MATCH(PolicyLevers!$C346,'Policy Characteristics'!$C:$C,0))</f>
        <v>60</v>
      </c>
      <c r="N346" s="252">
        <f>INDEX('Policy Characteristics'!H:H,MATCH(PolicyLevers!$C346,'Policy Characteristics'!$C:$C,0))</f>
        <v>1</v>
      </c>
      <c r="O346" s="200" t="str">
        <f>INDEX('Policy Characteristics'!I:I,MATCH(PolicyLevers!$C346,'Policy Characteristics'!$C:$C,0))</f>
        <v>$/MWh</v>
      </c>
      <c r="P346" s="182"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5" t="str">
        <f>INDEX('Policy Characteristics'!K:K,MATCH(PolicyLevers!$C346,'Policy Characteristics'!$C:$C,0))</f>
        <v>electricity-sector-main.html#subsidies</v>
      </c>
      <c r="R346" s="192" t="str">
        <f>INDEX('Policy Characteristics'!L:L,MATCH(PolicyLevers!$C346,'Policy Characteristics'!$C:$C,0))</f>
        <v>subsidy-for-electricity-production.html</v>
      </c>
      <c r="S346" s="220"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5">
        <f>INDEX('Policy Characteristics'!N:N,MATCH(PolicyLevers!$C346,'Policy Characteristics'!$C:$C,0))</f>
        <v>0</v>
      </c>
      <c r="U346" s="182">
        <f>INDEX('Policy Characteristics'!O:O,MATCH(PolicyLevers!$C346,'Policy Characteristics'!$C:$C,0))</f>
        <v>0</v>
      </c>
    </row>
    <row r="347" spans="1:21" x14ac:dyDescent="0.35">
      <c r="A347" s="351" t="str">
        <f>INDEX('Policy Characteristics'!A:A,MATCH(PolicyLevers!$C347,'Policy Characteristics'!$C:$C,0))</f>
        <v>Electricity Supply</v>
      </c>
      <c r="B347" s="355" t="str">
        <f>INDEX('Policy Characteristics'!B:B,MATCH(PolicyLevers!$C347,'Policy Characteristics'!$C:$C,0))</f>
        <v>Subsidy for Electricity Production</v>
      </c>
      <c r="C347" s="190" t="str">
        <f t="shared" si="25"/>
        <v>Subsidy for Elec Production by Fuel</v>
      </c>
      <c r="D347" s="192" t="s">
        <v>611</v>
      </c>
      <c r="E347" s="200"/>
      <c r="F347" s="192" t="s">
        <v>612</v>
      </c>
      <c r="G347" s="200"/>
      <c r="H347" s="43">
        <v>184</v>
      </c>
      <c r="I347" s="362" t="s">
        <v>310</v>
      </c>
      <c r="J347" s="190" t="str">
        <f>INDEX('Policy Characteristics'!D:D,MATCH(PolicyLevers!$C347,'Policy Characteristics'!$C:$C,0))</f>
        <v>Subsidy for Electricity Production</v>
      </c>
      <c r="K347" s="190" t="str">
        <f>INDEX('Policy Characteristics'!E:E,MATCH(PolicyLevers!$C347,'Policy Characteristics'!$C:$C,0))</f>
        <v>elec generation subsidy</v>
      </c>
      <c r="L347" s="190">
        <f>INDEX('Policy Characteristics'!F:F,MATCH(PolicyLevers!$C347,'Policy Characteristics'!$C:$C,0))</f>
        <v>0</v>
      </c>
      <c r="M347" s="190">
        <f>INDEX('Policy Characteristics'!G:G,MATCH(PolicyLevers!$C347,'Policy Characteristics'!$C:$C,0))</f>
        <v>60</v>
      </c>
      <c r="N347" s="190">
        <f>INDEX('Policy Characteristics'!H:H,MATCH(PolicyLevers!$C347,'Policy Characteristics'!$C:$C,0))</f>
        <v>1</v>
      </c>
      <c r="O347" s="200" t="str">
        <f>INDEX('Policy Characteristics'!I:I,MATCH(PolicyLevers!$C347,'Policy Characteristics'!$C:$C,0))</f>
        <v>$/MWh</v>
      </c>
      <c r="P347" s="219"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5" t="str">
        <f>INDEX('Policy Characteristics'!K:K,MATCH(PolicyLevers!$C347,'Policy Characteristics'!$C:$C,0))</f>
        <v>electricity-sector-main.html#subsidies</v>
      </c>
      <c r="R347" s="192" t="str">
        <f>INDEX('Policy Characteristics'!L:L,MATCH(PolicyLevers!$C347,'Policy Characteristics'!$C:$C,0))</f>
        <v>subsidy-for-electricity-production.html</v>
      </c>
      <c r="S347" s="220"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5">
        <f>INDEX('Policy Characteristics'!N:N,MATCH(PolicyLevers!$C347,'Policy Characteristics'!$C:$C,0))</f>
        <v>0</v>
      </c>
      <c r="U347" s="182">
        <f>INDEX('Policy Characteristics'!O:O,MATCH(PolicyLevers!$C347,'Policy Characteristics'!$C:$C,0))</f>
        <v>0</v>
      </c>
    </row>
    <row r="348" spans="1:21" x14ac:dyDescent="0.35">
      <c r="A348" s="351" t="str">
        <f>INDEX('Policy Characteristics'!A:A,MATCH(PolicyLevers!$C348,'Policy Characteristics'!$C:$C,0))</f>
        <v>Electricity Supply</v>
      </c>
      <c r="B348" s="355" t="str">
        <f>INDEX('Policy Characteristics'!B:B,MATCH(PolicyLevers!$C348,'Policy Characteristics'!$C:$C,0))</f>
        <v>Subsidy for Electricity Production</v>
      </c>
      <c r="C348" s="190" t="str">
        <f t="shared" si="25"/>
        <v>Subsidy for Elec Production by Fuel</v>
      </c>
      <c r="D348" s="192" t="s">
        <v>613</v>
      </c>
      <c r="E348" s="185"/>
      <c r="F348" s="192" t="s">
        <v>614</v>
      </c>
      <c r="G348" s="200"/>
      <c r="H348" s="43">
        <v>702</v>
      </c>
      <c r="I348" s="362" t="s">
        <v>332</v>
      </c>
      <c r="J348" s="190" t="str">
        <f>INDEX('Policy Characteristics'!D:D,MATCH(PolicyLevers!$C348,'Policy Characteristics'!$C:$C,0))</f>
        <v>Subsidy for Electricity Production</v>
      </c>
      <c r="K348" s="190" t="str">
        <f>INDEX('Policy Characteristics'!E:E,MATCH(PolicyLevers!$C348,'Policy Characteristics'!$C:$C,0))</f>
        <v>elec generation subsidy</v>
      </c>
      <c r="L348" s="190">
        <f>INDEX('Policy Characteristics'!F:F,MATCH(PolicyLevers!$C348,'Policy Characteristics'!$C:$C,0))</f>
        <v>0</v>
      </c>
      <c r="M348" s="190">
        <f>INDEX('Policy Characteristics'!G:G,MATCH(PolicyLevers!$C348,'Policy Characteristics'!$C:$C,0))</f>
        <v>60</v>
      </c>
      <c r="N348" s="190">
        <f>INDEX('Policy Characteristics'!H:H,MATCH(PolicyLevers!$C348,'Policy Characteristics'!$C:$C,0))</f>
        <v>1</v>
      </c>
      <c r="O348" s="200" t="str">
        <f>INDEX('Policy Characteristics'!I:I,MATCH(PolicyLevers!$C348,'Policy Characteristics'!$C:$C,0))</f>
        <v>$/MWh</v>
      </c>
      <c r="P348" s="187"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5" t="str">
        <f>INDEX('Policy Characteristics'!K:K,MATCH(PolicyLevers!$C348,'Policy Characteristics'!$C:$C,0))</f>
        <v>electricity-sector-main.html#subsidies</v>
      </c>
      <c r="R348" s="192" t="str">
        <f>INDEX('Policy Characteristics'!L:L,MATCH(PolicyLevers!$C348,'Policy Characteristics'!$C:$C,0))</f>
        <v>subsidy-for-electricity-production.html</v>
      </c>
      <c r="S348" s="220"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5">
        <f>INDEX('Policy Characteristics'!N:N,MATCH(PolicyLevers!$C348,'Policy Characteristics'!$C:$C,0))</f>
        <v>0</v>
      </c>
      <c r="U348" s="182">
        <f>INDEX('Policy Characteristics'!O:O,MATCH(PolicyLevers!$C348,'Policy Characteristics'!$C:$C,0))</f>
        <v>0</v>
      </c>
    </row>
    <row r="349" spans="1:21" x14ac:dyDescent="0.35">
      <c r="A349" s="351" t="str">
        <f>INDEX('Policy Characteristics'!A:A,MATCH(PolicyLevers!$C349,'Policy Characteristics'!$C:$C,0))</f>
        <v>Electricity Supply</v>
      </c>
      <c r="B349" s="355" t="str">
        <f>INDEX('Policy Characteristics'!B:B,MATCH(PolicyLevers!$C349,'Policy Characteristics'!$C:$C,0))</f>
        <v>Subsidy for Electricity Production</v>
      </c>
      <c r="C349" s="190" t="str">
        <f t="shared" si="25"/>
        <v>Subsidy for Elec Production by Fuel</v>
      </c>
      <c r="D349" s="192" t="s">
        <v>615</v>
      </c>
      <c r="E349" s="185"/>
      <c r="F349" s="192" t="s">
        <v>616</v>
      </c>
      <c r="G349" s="200"/>
      <c r="H349" s="43">
        <v>703</v>
      </c>
      <c r="I349" s="362" t="s">
        <v>332</v>
      </c>
      <c r="J349" s="190" t="str">
        <f>INDEX('Policy Characteristics'!D:D,MATCH(PolicyLevers!$C349,'Policy Characteristics'!$C:$C,0))</f>
        <v>Subsidy for Electricity Production</v>
      </c>
      <c r="K349" s="190" t="str">
        <f>INDEX('Policy Characteristics'!E:E,MATCH(PolicyLevers!$C349,'Policy Characteristics'!$C:$C,0))</f>
        <v>elec generation subsidy</v>
      </c>
      <c r="L349" s="190">
        <f>INDEX('Policy Characteristics'!F:F,MATCH(PolicyLevers!$C349,'Policy Characteristics'!$C:$C,0))</f>
        <v>0</v>
      </c>
      <c r="M349" s="190">
        <f>INDEX('Policy Characteristics'!G:G,MATCH(PolicyLevers!$C349,'Policy Characteristics'!$C:$C,0))</f>
        <v>60</v>
      </c>
      <c r="N349" s="190">
        <f>INDEX('Policy Characteristics'!H:H,MATCH(PolicyLevers!$C349,'Policy Characteristics'!$C:$C,0))</f>
        <v>1</v>
      </c>
      <c r="O349" s="200" t="str">
        <f>INDEX('Policy Characteristics'!I:I,MATCH(PolicyLevers!$C349,'Policy Characteristics'!$C:$C,0))</f>
        <v>$/MWh</v>
      </c>
      <c r="P349" s="187"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5" t="str">
        <f>INDEX('Policy Characteristics'!K:K,MATCH(PolicyLevers!$C349,'Policy Characteristics'!$C:$C,0))</f>
        <v>electricity-sector-main.html#subsidies</v>
      </c>
      <c r="R349" s="192" t="str">
        <f>INDEX('Policy Characteristics'!L:L,MATCH(PolicyLevers!$C349,'Policy Characteristics'!$C:$C,0))</f>
        <v>subsidy-for-electricity-production.html</v>
      </c>
      <c r="S349" s="220"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5">
        <f>INDEX('Policy Characteristics'!N:N,MATCH(PolicyLevers!$C349,'Policy Characteristics'!$C:$C,0))</f>
        <v>0</v>
      </c>
      <c r="U349" s="182">
        <f>INDEX('Policy Characteristics'!O:O,MATCH(PolicyLevers!$C349,'Policy Characteristics'!$C:$C,0))</f>
        <v>0</v>
      </c>
    </row>
    <row r="350" spans="1:21" x14ac:dyDescent="0.35">
      <c r="A350" s="351" t="str">
        <f>INDEX('Policy Characteristics'!A:A,MATCH(PolicyLevers!$C350,'Policy Characteristics'!$C:$C,0))</f>
        <v>Electricity Supply</v>
      </c>
      <c r="B350" s="355" t="str">
        <f>INDEX('Policy Characteristics'!B:B,MATCH(PolicyLevers!$C350,'Policy Characteristics'!$C:$C,0))</f>
        <v>Subsidy for Electricity Production</v>
      </c>
      <c r="C350" s="190" t="str">
        <f t="shared" si="25"/>
        <v>Subsidy for Elec Production by Fuel</v>
      </c>
      <c r="D350" s="192" t="s">
        <v>617</v>
      </c>
      <c r="E350" s="185"/>
      <c r="F350" s="192" t="s">
        <v>618</v>
      </c>
      <c r="G350" s="200"/>
      <c r="H350" s="43">
        <v>704</v>
      </c>
      <c r="I350" s="362" t="s">
        <v>332</v>
      </c>
      <c r="J350" s="190" t="str">
        <f>INDEX('Policy Characteristics'!D:D,MATCH(PolicyLevers!$C350,'Policy Characteristics'!$C:$C,0))</f>
        <v>Subsidy for Electricity Production</v>
      </c>
      <c r="K350" s="190" t="str">
        <f>INDEX('Policy Characteristics'!E:E,MATCH(PolicyLevers!$C350,'Policy Characteristics'!$C:$C,0))</f>
        <v>elec generation subsidy</v>
      </c>
      <c r="L350" s="190">
        <f>INDEX('Policy Characteristics'!F:F,MATCH(PolicyLevers!$C350,'Policy Characteristics'!$C:$C,0))</f>
        <v>0</v>
      </c>
      <c r="M350" s="190">
        <f>INDEX('Policy Characteristics'!G:G,MATCH(PolicyLevers!$C350,'Policy Characteristics'!$C:$C,0))</f>
        <v>60</v>
      </c>
      <c r="N350" s="190">
        <f>INDEX('Policy Characteristics'!H:H,MATCH(PolicyLevers!$C350,'Policy Characteristics'!$C:$C,0))</f>
        <v>1</v>
      </c>
      <c r="O350" s="200" t="str">
        <f>INDEX('Policy Characteristics'!I:I,MATCH(PolicyLevers!$C350,'Policy Characteristics'!$C:$C,0))</f>
        <v>$/MWh</v>
      </c>
      <c r="P350" s="187"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5" t="str">
        <f>INDEX('Policy Characteristics'!K:K,MATCH(PolicyLevers!$C350,'Policy Characteristics'!$C:$C,0))</f>
        <v>electricity-sector-main.html#subsidies</v>
      </c>
      <c r="R350" s="192" t="str">
        <f>INDEX('Policy Characteristics'!L:L,MATCH(PolicyLevers!$C350,'Policy Characteristics'!$C:$C,0))</f>
        <v>subsidy-for-electricity-production.html</v>
      </c>
      <c r="S350" s="220"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5">
        <f>INDEX('Policy Characteristics'!N:N,MATCH(PolicyLevers!$C350,'Policy Characteristics'!$C:$C,0))</f>
        <v>0</v>
      </c>
      <c r="U350" s="182">
        <f>INDEX('Policy Characteristics'!O:O,MATCH(PolicyLevers!$C350,'Policy Characteristics'!$C:$C,0))</f>
        <v>0</v>
      </c>
    </row>
    <row r="351" spans="1:21" x14ac:dyDescent="0.35">
      <c r="A351" s="351" t="str">
        <f>INDEX('Policy Characteristics'!A:A,MATCH(PolicyLevers!$C351,'Policy Characteristics'!$C:$C,0))</f>
        <v>Industry</v>
      </c>
      <c r="B351" s="356" t="str">
        <f>INDEX('Policy Characteristics'!B:B,MATCH(PolicyLevers!$C351,'Policy Characteristics'!$C:$C,0))</f>
        <v>Carbon Capture and Sequestration</v>
      </c>
      <c r="C351" s="182" t="s">
        <v>754</v>
      </c>
      <c r="D351" s="185" t="s">
        <v>2112</v>
      </c>
      <c r="E351" s="192" t="s">
        <v>756</v>
      </c>
      <c r="F351" s="182" t="s">
        <v>2144</v>
      </c>
      <c r="G351" s="185" t="s">
        <v>758</v>
      </c>
      <c r="H351" s="260">
        <v>908</v>
      </c>
      <c r="I351" s="362" t="s">
        <v>332</v>
      </c>
      <c r="J351" s="182" t="str">
        <f>INDEX('Policy Characteristics'!D:D,MATCH(PolicyLevers!$C351,'Policy Characteristics'!$C:$C,0))</f>
        <v>Industry CCS</v>
      </c>
      <c r="K351" s="182" t="str">
        <f>INDEX('Policy Characteristics'!E:E,MATCH(PolicyLevers!$C351,'Policy Characteristics'!$C:$C,0))</f>
        <v>indst CCS</v>
      </c>
      <c r="L351" s="204">
        <f>INDEX('Policy Characteristics'!F:F,MATCH(PolicyLevers!$C351,'Policy Characteristics'!$C:$C,0))</f>
        <v>0</v>
      </c>
      <c r="M351" s="205">
        <f>INDEX('Policy Characteristics'!G:G,MATCH(PolicyLevers!$C351,'Policy Characteristics'!$C:$C,0))</f>
        <v>1</v>
      </c>
      <c r="N351" s="205">
        <f>INDEX('Policy Characteristics'!H:H,MATCH(PolicyLevers!$C351,'Policy Characteristics'!$C:$C,0))</f>
        <v>0.01</v>
      </c>
      <c r="O351" s="185" t="str">
        <f>INDEX('Policy Characteristics'!I:I,MATCH(PolicyLevers!$C351,'Policy Characteristics'!$C:$C,0))</f>
        <v>% of CO2 captured</v>
      </c>
      <c r="P351" s="185"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5" t="str">
        <f>INDEX('Policy Characteristics'!K:K,MATCH(PolicyLevers!$C351,'Policy Characteristics'!$C:$C,0))</f>
        <v>ccs.html#ccs</v>
      </c>
      <c r="R351" s="192" t="str">
        <f>INDEX('Policy Characteristics'!L:L,MATCH(PolicyLevers!$C351,'Policy Characteristics'!$C:$C,0))</f>
        <v>carbon-capture-and-sequestration.html</v>
      </c>
      <c r="S351" s="206">
        <f>INDEX('Policy Characteristics'!M:M,MATCH(PolicyLevers!$C351,'Policy Characteristics'!$C:$C,0))</f>
        <v>0</v>
      </c>
      <c r="T351" s="185">
        <f>INDEX('Policy Characteristics'!N:N,MATCH(PolicyLevers!$C351,'Policy Characteristics'!$C:$C,0))</f>
        <v>0</v>
      </c>
      <c r="U351" s="182">
        <f>INDEX('Policy Characteristics'!O:O,MATCH(PolicyLevers!$C351,'Policy Characteristics'!$C:$C,0))</f>
        <v>0</v>
      </c>
    </row>
    <row r="352" spans="1:21" x14ac:dyDescent="0.35">
      <c r="A352" s="351" t="str">
        <f>INDEX('Policy Characteristics'!A:A,MATCH(PolicyLevers!$C352,'Policy Characteristics'!$C:$C,0))</f>
        <v>Industry</v>
      </c>
      <c r="B352" s="355" t="str">
        <f>INDEX('Policy Characteristics'!B:B,MATCH(PolicyLevers!$C352,'Policy Characteristics'!$C:$C,0))</f>
        <v>Carbon Capture and Sequestration</v>
      </c>
      <c r="C352" s="190" t="str">
        <f t="shared" ref="C352:C367" si="26">C$351</f>
        <v>Industry Sector Fraction of Potential Additional CCS Achieved</v>
      </c>
      <c r="D352" s="185" t="s">
        <v>2112</v>
      </c>
      <c r="E352" s="192" t="s">
        <v>762</v>
      </c>
      <c r="F352" s="182" t="s">
        <v>2144</v>
      </c>
      <c r="G352" s="185" t="s">
        <v>763</v>
      </c>
      <c r="H352" s="260">
        <v>909</v>
      </c>
      <c r="I352" s="362" t="s">
        <v>332</v>
      </c>
      <c r="J352" s="190" t="str">
        <f>INDEX('Policy Characteristics'!D:D,MATCH(PolicyLevers!$C352,'Policy Characteristics'!$C:$C,0))</f>
        <v>Industry CCS</v>
      </c>
      <c r="K352" s="190" t="str">
        <f>INDEX('Policy Characteristics'!E:E,MATCH(PolicyLevers!$C352,'Policy Characteristics'!$C:$C,0))</f>
        <v>indst CCS</v>
      </c>
      <c r="L352" s="198">
        <f>INDEX('Policy Characteristics'!F:F,MATCH(PolicyLevers!$C352,'Policy Characteristics'!$C:$C,0))</f>
        <v>0</v>
      </c>
      <c r="M352" s="198">
        <f>INDEX('Policy Characteristics'!G:G,MATCH(PolicyLevers!$C352,'Policy Characteristics'!$C:$C,0))</f>
        <v>1</v>
      </c>
      <c r="N352" s="198">
        <f>INDEX('Policy Characteristics'!H:H,MATCH(PolicyLevers!$C352,'Policy Characteristics'!$C:$C,0))</f>
        <v>0.01</v>
      </c>
      <c r="O352" s="190" t="str">
        <f>INDEX('Policy Characteristics'!I:I,MATCH(PolicyLevers!$C352,'Policy Characteristics'!$C:$C,0))</f>
        <v>% of CO2 captured</v>
      </c>
      <c r="P352" s="200"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0" t="str">
        <f>INDEX('Policy Characteristics'!K:K,MATCH(PolicyLevers!$C352,'Policy Characteristics'!$C:$C,0))</f>
        <v>ccs.html#ccs</v>
      </c>
      <c r="R352" s="190" t="str">
        <f>INDEX('Policy Characteristics'!L:L,MATCH(PolicyLevers!$C352,'Policy Characteristics'!$C:$C,0))</f>
        <v>carbon-capture-and-sequestration.html</v>
      </c>
      <c r="S352" s="206">
        <f>INDEX('Policy Characteristics'!M:M,MATCH(PolicyLevers!$C352,'Policy Characteristics'!$C:$C,0))</f>
        <v>0</v>
      </c>
      <c r="T352" s="185">
        <f>INDEX('Policy Characteristics'!N:N,MATCH(PolicyLevers!$C352,'Policy Characteristics'!$C:$C,0))</f>
        <v>0</v>
      </c>
      <c r="U352" s="182">
        <f>INDEX('Policy Characteristics'!O:O,MATCH(PolicyLevers!$C352,'Policy Characteristics'!$C:$C,0))</f>
        <v>0</v>
      </c>
    </row>
    <row r="353" spans="1:21" x14ac:dyDescent="0.35">
      <c r="A353" s="351" t="str">
        <f>INDEX('Policy Characteristics'!A:A,MATCH(PolicyLevers!$C353,'Policy Characteristics'!$C:$C,0))</f>
        <v>Industry</v>
      </c>
      <c r="B353" s="355" t="str">
        <f>INDEX('Policy Characteristics'!B:B,MATCH(PolicyLevers!$C353,'Policy Characteristics'!$C:$C,0))</f>
        <v>Carbon Capture and Sequestration</v>
      </c>
      <c r="C353" s="190" t="str">
        <f t="shared" si="26"/>
        <v>Industry Sector Fraction of Potential Additional CCS Achieved</v>
      </c>
      <c r="D353" s="192" t="s">
        <v>2110</v>
      </c>
      <c r="E353" s="192" t="s">
        <v>756</v>
      </c>
      <c r="F353" s="182" t="s">
        <v>1824</v>
      </c>
      <c r="G353" s="185" t="s">
        <v>758</v>
      </c>
      <c r="H353" s="260">
        <v>910</v>
      </c>
      <c r="I353" s="362" t="s">
        <v>332</v>
      </c>
      <c r="J353" s="190" t="str">
        <f>INDEX('Policy Characteristics'!D:D,MATCH(PolicyLevers!$C353,'Policy Characteristics'!$C:$C,0))</f>
        <v>Industry CCS</v>
      </c>
      <c r="K353" s="190" t="str">
        <f>INDEX('Policy Characteristics'!E:E,MATCH(PolicyLevers!$C353,'Policy Characteristics'!$C:$C,0))</f>
        <v>indst CCS</v>
      </c>
      <c r="L353" s="198">
        <f>INDEX('Policy Characteristics'!F:F,MATCH(PolicyLevers!$C353,'Policy Characteristics'!$C:$C,0))</f>
        <v>0</v>
      </c>
      <c r="M353" s="198">
        <f>INDEX('Policy Characteristics'!G:G,MATCH(PolicyLevers!$C353,'Policy Characteristics'!$C:$C,0))</f>
        <v>1</v>
      </c>
      <c r="N353" s="198">
        <f>INDEX('Policy Characteristics'!H:H,MATCH(PolicyLevers!$C353,'Policy Characteristics'!$C:$C,0))</f>
        <v>0.01</v>
      </c>
      <c r="O353" s="190" t="str">
        <f>INDEX('Policy Characteristics'!I:I,MATCH(PolicyLevers!$C353,'Policy Characteristics'!$C:$C,0))</f>
        <v>% of CO2 captured</v>
      </c>
      <c r="P353" s="200"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0" t="str">
        <f>INDEX('Policy Characteristics'!K:K,MATCH(PolicyLevers!$C353,'Policy Characteristics'!$C:$C,0))</f>
        <v>ccs.html#ccs</v>
      </c>
      <c r="R353" s="190" t="str">
        <f>INDEX('Policy Characteristics'!L:L,MATCH(PolicyLevers!$C353,'Policy Characteristics'!$C:$C,0))</f>
        <v>carbon-capture-and-sequestration.html</v>
      </c>
      <c r="S353" s="220">
        <f>INDEX('Policy Characteristics'!M:M,MATCH(PolicyLevers!$C353,'Policy Characteristics'!$C:$C,0))</f>
        <v>0</v>
      </c>
      <c r="T353" s="185">
        <f>INDEX('Policy Characteristics'!N:N,MATCH(PolicyLevers!$C353,'Policy Characteristics'!$C:$C,0))</f>
        <v>0</v>
      </c>
      <c r="U353" s="182">
        <f>INDEX('Policy Characteristics'!O:O,MATCH(PolicyLevers!$C353,'Policy Characteristics'!$C:$C,0))</f>
        <v>0</v>
      </c>
    </row>
    <row r="354" spans="1:21" x14ac:dyDescent="0.35">
      <c r="A354" s="351" t="str">
        <f>INDEX('Policy Characteristics'!A:A,MATCH(PolicyLevers!$C354,'Policy Characteristics'!$C:$C,0))</f>
        <v>Industry</v>
      </c>
      <c r="B354" s="355" t="str">
        <f>INDEX('Policy Characteristics'!B:B,MATCH(PolicyLevers!$C354,'Policy Characteristics'!$C:$C,0))</f>
        <v>Carbon Capture and Sequestration</v>
      </c>
      <c r="C354" s="190" t="str">
        <f t="shared" si="26"/>
        <v>Industry Sector Fraction of Potential Additional CCS Achieved</v>
      </c>
      <c r="D354" s="192" t="s">
        <v>2110</v>
      </c>
      <c r="E354" s="192" t="s">
        <v>762</v>
      </c>
      <c r="F354" s="182" t="s">
        <v>1824</v>
      </c>
      <c r="G354" s="185" t="s">
        <v>763</v>
      </c>
      <c r="H354" s="260">
        <v>911</v>
      </c>
      <c r="I354" s="362" t="s">
        <v>332</v>
      </c>
      <c r="J354" s="190" t="str">
        <f>INDEX('Policy Characteristics'!D:D,MATCH(PolicyLevers!$C354,'Policy Characteristics'!$C:$C,0))</f>
        <v>Industry CCS</v>
      </c>
      <c r="K354" s="190" t="str">
        <f>INDEX('Policy Characteristics'!E:E,MATCH(PolicyLevers!$C354,'Policy Characteristics'!$C:$C,0))</f>
        <v>indst CCS</v>
      </c>
      <c r="L354" s="198">
        <f>INDEX('Policy Characteristics'!F:F,MATCH(PolicyLevers!$C354,'Policy Characteristics'!$C:$C,0))</f>
        <v>0</v>
      </c>
      <c r="M354" s="198">
        <f>INDEX('Policy Characteristics'!G:G,MATCH(PolicyLevers!$C354,'Policy Characteristics'!$C:$C,0))</f>
        <v>1</v>
      </c>
      <c r="N354" s="198">
        <f>INDEX('Policy Characteristics'!H:H,MATCH(PolicyLevers!$C354,'Policy Characteristics'!$C:$C,0))</f>
        <v>0.01</v>
      </c>
      <c r="O354" s="190" t="str">
        <f>INDEX('Policy Characteristics'!I:I,MATCH(PolicyLevers!$C354,'Policy Characteristics'!$C:$C,0))</f>
        <v>% of CO2 captured</v>
      </c>
      <c r="P354" s="200"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0" t="str">
        <f>INDEX('Policy Characteristics'!K:K,MATCH(PolicyLevers!$C354,'Policy Characteristics'!$C:$C,0))</f>
        <v>ccs.html#ccs</v>
      </c>
      <c r="R354" s="190" t="str">
        <f>INDEX('Policy Characteristics'!L:L,MATCH(PolicyLevers!$C354,'Policy Characteristics'!$C:$C,0))</f>
        <v>carbon-capture-and-sequestration.html</v>
      </c>
      <c r="S354" s="220">
        <f>INDEX('Policy Characteristics'!M:M,MATCH(PolicyLevers!$C354,'Policy Characteristics'!$C:$C,0))</f>
        <v>0</v>
      </c>
      <c r="T354" s="185">
        <f>INDEX('Policy Characteristics'!N:N,MATCH(PolicyLevers!$C354,'Policy Characteristics'!$C:$C,0))</f>
        <v>0</v>
      </c>
      <c r="U354" s="182">
        <f>INDEX('Policy Characteristics'!O:O,MATCH(PolicyLevers!$C354,'Policy Characteristics'!$C:$C,0))</f>
        <v>0</v>
      </c>
    </row>
    <row r="355" spans="1:21" x14ac:dyDescent="0.35">
      <c r="A355" s="351" t="str">
        <f>INDEX('Policy Characteristics'!A:A,MATCH(PolicyLevers!$C355,'Policy Characteristics'!$C:$C,0))</f>
        <v>Industry</v>
      </c>
      <c r="B355" s="355" t="str">
        <f>INDEX('Policy Characteristics'!B:B,MATCH(PolicyLevers!$C355,'Policy Characteristics'!$C:$C,0))</f>
        <v>Carbon Capture and Sequestration</v>
      </c>
      <c r="C355" s="190" t="str">
        <f t="shared" si="26"/>
        <v>Industry Sector Fraction of Potential Additional CCS Achieved</v>
      </c>
      <c r="D355" s="192" t="s">
        <v>2108</v>
      </c>
      <c r="E355" s="192" t="s">
        <v>756</v>
      </c>
      <c r="F355" s="182" t="s">
        <v>2114</v>
      </c>
      <c r="G355" s="185" t="s">
        <v>758</v>
      </c>
      <c r="H355" s="260">
        <v>912</v>
      </c>
      <c r="I355" s="362" t="s">
        <v>332</v>
      </c>
      <c r="J355" s="190" t="str">
        <f>INDEX('Policy Characteristics'!D:D,MATCH(PolicyLevers!$C355,'Policy Characteristics'!$C:$C,0))</f>
        <v>Industry CCS</v>
      </c>
      <c r="K355" s="190" t="str">
        <f>INDEX('Policy Characteristics'!E:E,MATCH(PolicyLevers!$C355,'Policy Characteristics'!$C:$C,0))</f>
        <v>indst CCS</v>
      </c>
      <c r="L355" s="198">
        <f>INDEX('Policy Characteristics'!F:F,MATCH(PolicyLevers!$C355,'Policy Characteristics'!$C:$C,0))</f>
        <v>0</v>
      </c>
      <c r="M355" s="198">
        <f>INDEX('Policy Characteristics'!G:G,MATCH(PolicyLevers!$C355,'Policy Characteristics'!$C:$C,0))</f>
        <v>1</v>
      </c>
      <c r="N355" s="198">
        <f>INDEX('Policy Characteristics'!H:H,MATCH(PolicyLevers!$C355,'Policy Characteristics'!$C:$C,0))</f>
        <v>0.01</v>
      </c>
      <c r="O355" s="190" t="str">
        <f>INDEX('Policy Characteristics'!I:I,MATCH(PolicyLevers!$C355,'Policy Characteristics'!$C:$C,0))</f>
        <v>% of CO2 captured</v>
      </c>
      <c r="P355" s="200"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0" t="str">
        <f>INDEX('Policy Characteristics'!K:K,MATCH(PolicyLevers!$C355,'Policy Characteristics'!$C:$C,0))</f>
        <v>ccs.html#ccs</v>
      </c>
      <c r="R355" s="190" t="str">
        <f>INDEX('Policy Characteristics'!L:L,MATCH(PolicyLevers!$C355,'Policy Characteristics'!$C:$C,0))</f>
        <v>carbon-capture-and-sequestration.html</v>
      </c>
      <c r="S355" s="220">
        <f>INDEX('Policy Characteristics'!M:M,MATCH(PolicyLevers!$C355,'Policy Characteristics'!$C:$C,0))</f>
        <v>0</v>
      </c>
      <c r="T355" s="185">
        <f>INDEX('Policy Characteristics'!N:N,MATCH(PolicyLevers!$C355,'Policy Characteristics'!$C:$C,0))</f>
        <v>0</v>
      </c>
      <c r="U355" s="182">
        <f>INDEX('Policy Characteristics'!O:O,MATCH(PolicyLevers!$C355,'Policy Characteristics'!$C:$C,0))</f>
        <v>0</v>
      </c>
    </row>
    <row r="356" spans="1:21" x14ac:dyDescent="0.35">
      <c r="A356" s="351" t="str">
        <f>INDEX('Policy Characteristics'!A:A,MATCH(PolicyLevers!$C356,'Policy Characteristics'!$C:$C,0))</f>
        <v>Industry</v>
      </c>
      <c r="B356" s="355" t="str">
        <f>INDEX('Policy Characteristics'!B:B,MATCH(PolicyLevers!$C356,'Policy Characteristics'!$C:$C,0))</f>
        <v>Carbon Capture and Sequestration</v>
      </c>
      <c r="C356" s="190" t="str">
        <f t="shared" si="26"/>
        <v>Industry Sector Fraction of Potential Additional CCS Achieved</v>
      </c>
      <c r="D356" s="192" t="s">
        <v>2108</v>
      </c>
      <c r="E356" s="192" t="s">
        <v>762</v>
      </c>
      <c r="F356" s="182" t="s">
        <v>2114</v>
      </c>
      <c r="G356" s="185" t="s">
        <v>763</v>
      </c>
      <c r="H356" s="260">
        <v>913</v>
      </c>
      <c r="I356" s="362" t="s">
        <v>332</v>
      </c>
      <c r="J356" s="190" t="str">
        <f>INDEX('Policy Characteristics'!D:D,MATCH(PolicyLevers!$C356,'Policy Characteristics'!$C:$C,0))</f>
        <v>Industry CCS</v>
      </c>
      <c r="K356" s="190" t="str">
        <f>INDEX('Policy Characteristics'!E:E,MATCH(PolicyLevers!$C356,'Policy Characteristics'!$C:$C,0))</f>
        <v>indst CCS</v>
      </c>
      <c r="L356" s="198">
        <f>INDEX('Policy Characteristics'!F:F,MATCH(PolicyLevers!$C356,'Policy Characteristics'!$C:$C,0))</f>
        <v>0</v>
      </c>
      <c r="M356" s="198">
        <f>INDEX('Policy Characteristics'!G:G,MATCH(PolicyLevers!$C356,'Policy Characteristics'!$C:$C,0))</f>
        <v>1</v>
      </c>
      <c r="N356" s="198">
        <f>INDEX('Policy Characteristics'!H:H,MATCH(PolicyLevers!$C356,'Policy Characteristics'!$C:$C,0))</f>
        <v>0.01</v>
      </c>
      <c r="O356" s="190" t="str">
        <f>INDEX('Policy Characteristics'!I:I,MATCH(PolicyLevers!$C356,'Policy Characteristics'!$C:$C,0))</f>
        <v>% of CO2 captured</v>
      </c>
      <c r="P356" s="200"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0" t="str">
        <f>INDEX('Policy Characteristics'!K:K,MATCH(PolicyLevers!$C356,'Policy Characteristics'!$C:$C,0))</f>
        <v>ccs.html#ccs</v>
      </c>
      <c r="R356" s="190" t="str">
        <f>INDEX('Policy Characteristics'!L:L,MATCH(PolicyLevers!$C356,'Policy Characteristics'!$C:$C,0))</f>
        <v>carbon-capture-and-sequestration.html</v>
      </c>
      <c r="S356" s="220">
        <f>INDEX('Policy Characteristics'!M:M,MATCH(PolicyLevers!$C356,'Policy Characteristics'!$C:$C,0))</f>
        <v>0</v>
      </c>
      <c r="T356" s="185">
        <f>INDEX('Policy Characteristics'!N:N,MATCH(PolicyLevers!$C356,'Policy Characteristics'!$C:$C,0))</f>
        <v>0</v>
      </c>
      <c r="U356" s="182">
        <f>INDEX('Policy Characteristics'!O:O,MATCH(PolicyLevers!$C356,'Policy Characteristics'!$C:$C,0))</f>
        <v>0</v>
      </c>
    </row>
    <row r="357" spans="1:21" x14ac:dyDescent="0.35">
      <c r="A357" s="351" t="str">
        <f>INDEX('Policy Characteristics'!A:A,MATCH(PolicyLevers!$C357,'Policy Characteristics'!$C:$C,0))</f>
        <v>Industry</v>
      </c>
      <c r="B357" s="355" t="str">
        <f>INDEX('Policy Characteristics'!B:B,MATCH(PolicyLevers!$C357,'Policy Characteristics'!$C:$C,0))</f>
        <v>Carbon Capture and Sequestration</v>
      </c>
      <c r="C357" s="190" t="str">
        <f t="shared" si="26"/>
        <v>Industry Sector Fraction of Potential Additional CCS Achieved</v>
      </c>
      <c r="D357" s="192" t="s">
        <v>2106</v>
      </c>
      <c r="E357" s="192" t="s">
        <v>756</v>
      </c>
      <c r="F357" s="182" t="s">
        <v>2143</v>
      </c>
      <c r="G357" s="185" t="s">
        <v>758</v>
      </c>
      <c r="H357" s="260">
        <v>914</v>
      </c>
      <c r="I357" s="362" t="s">
        <v>332</v>
      </c>
      <c r="J357" s="190" t="str">
        <f>INDEX('Policy Characteristics'!D:D,MATCH(PolicyLevers!$C357,'Policy Characteristics'!$C:$C,0))</f>
        <v>Industry CCS</v>
      </c>
      <c r="K357" s="190" t="str">
        <f>INDEX('Policy Characteristics'!E:E,MATCH(PolicyLevers!$C357,'Policy Characteristics'!$C:$C,0))</f>
        <v>indst CCS</v>
      </c>
      <c r="L357" s="198">
        <f>INDEX('Policy Characteristics'!F:F,MATCH(PolicyLevers!$C357,'Policy Characteristics'!$C:$C,0))</f>
        <v>0</v>
      </c>
      <c r="M357" s="198">
        <f>INDEX('Policy Characteristics'!G:G,MATCH(PolicyLevers!$C357,'Policy Characteristics'!$C:$C,0))</f>
        <v>1</v>
      </c>
      <c r="N357" s="198">
        <f>INDEX('Policy Characteristics'!H:H,MATCH(PolicyLevers!$C357,'Policy Characteristics'!$C:$C,0))</f>
        <v>0.01</v>
      </c>
      <c r="O357" s="190" t="str">
        <f>INDEX('Policy Characteristics'!I:I,MATCH(PolicyLevers!$C357,'Policy Characteristics'!$C:$C,0))</f>
        <v>% of CO2 captured</v>
      </c>
      <c r="P357" s="200"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0" t="str">
        <f>INDEX('Policy Characteristics'!K:K,MATCH(PolicyLevers!$C357,'Policy Characteristics'!$C:$C,0))</f>
        <v>ccs.html#ccs</v>
      </c>
      <c r="R357" s="190" t="str">
        <f>INDEX('Policy Characteristics'!L:L,MATCH(PolicyLevers!$C357,'Policy Characteristics'!$C:$C,0))</f>
        <v>carbon-capture-and-sequestration.html</v>
      </c>
      <c r="S357" s="220">
        <f>INDEX('Policy Characteristics'!M:M,MATCH(PolicyLevers!$C357,'Policy Characteristics'!$C:$C,0))</f>
        <v>0</v>
      </c>
      <c r="T357" s="185">
        <f>INDEX('Policy Characteristics'!N:N,MATCH(PolicyLevers!$C357,'Policy Characteristics'!$C:$C,0))</f>
        <v>0</v>
      </c>
      <c r="U357" s="182">
        <f>INDEX('Policy Characteristics'!O:O,MATCH(PolicyLevers!$C357,'Policy Characteristics'!$C:$C,0))</f>
        <v>0</v>
      </c>
    </row>
    <row r="358" spans="1:21" x14ac:dyDescent="0.35">
      <c r="A358" s="351" t="str">
        <f>INDEX('Policy Characteristics'!A:A,MATCH(PolicyLevers!$C358,'Policy Characteristics'!$C:$C,0))</f>
        <v>Industry</v>
      </c>
      <c r="B358" s="355" t="str">
        <f>INDEX('Policy Characteristics'!B:B,MATCH(PolicyLevers!$C358,'Policy Characteristics'!$C:$C,0))</f>
        <v>Carbon Capture and Sequestration</v>
      </c>
      <c r="C358" s="190" t="str">
        <f t="shared" si="26"/>
        <v>Industry Sector Fraction of Potential Additional CCS Achieved</v>
      </c>
      <c r="D358" s="192" t="s">
        <v>2106</v>
      </c>
      <c r="E358" s="192" t="s">
        <v>762</v>
      </c>
      <c r="F358" s="182" t="s">
        <v>2143</v>
      </c>
      <c r="G358" s="185" t="s">
        <v>763</v>
      </c>
      <c r="H358" s="260">
        <v>915</v>
      </c>
      <c r="I358" s="362" t="s">
        <v>332</v>
      </c>
      <c r="J358" s="190" t="str">
        <f>INDEX('Policy Characteristics'!D:D,MATCH(PolicyLevers!$C358,'Policy Characteristics'!$C:$C,0))</f>
        <v>Industry CCS</v>
      </c>
      <c r="K358" s="190" t="str">
        <f>INDEX('Policy Characteristics'!E:E,MATCH(PolicyLevers!$C358,'Policy Characteristics'!$C:$C,0))</f>
        <v>indst CCS</v>
      </c>
      <c r="L358" s="198">
        <f>INDEX('Policy Characteristics'!F:F,MATCH(PolicyLevers!$C358,'Policy Characteristics'!$C:$C,0))</f>
        <v>0</v>
      </c>
      <c r="M358" s="198">
        <f>INDEX('Policy Characteristics'!G:G,MATCH(PolicyLevers!$C358,'Policy Characteristics'!$C:$C,0))</f>
        <v>1</v>
      </c>
      <c r="N358" s="198">
        <f>INDEX('Policy Characteristics'!H:H,MATCH(PolicyLevers!$C358,'Policy Characteristics'!$C:$C,0))</f>
        <v>0.01</v>
      </c>
      <c r="O358" s="190" t="str">
        <f>INDEX('Policy Characteristics'!I:I,MATCH(PolicyLevers!$C358,'Policy Characteristics'!$C:$C,0))</f>
        <v>% of CO2 captured</v>
      </c>
      <c r="P358" s="200"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0" t="str">
        <f>INDEX('Policy Characteristics'!K:K,MATCH(PolicyLevers!$C358,'Policy Characteristics'!$C:$C,0))</f>
        <v>ccs.html#ccs</v>
      </c>
      <c r="R358" s="190" t="str">
        <f>INDEX('Policy Characteristics'!L:L,MATCH(PolicyLevers!$C358,'Policy Characteristics'!$C:$C,0))</f>
        <v>carbon-capture-and-sequestration.html</v>
      </c>
      <c r="S358" s="220">
        <f>INDEX('Policy Characteristics'!M:M,MATCH(PolicyLevers!$C358,'Policy Characteristics'!$C:$C,0))</f>
        <v>0</v>
      </c>
      <c r="T358" s="185">
        <f>INDEX('Policy Characteristics'!N:N,MATCH(PolicyLevers!$C358,'Policy Characteristics'!$C:$C,0))</f>
        <v>0</v>
      </c>
      <c r="U358" s="182">
        <f>INDEX('Policy Characteristics'!O:O,MATCH(PolicyLevers!$C358,'Policy Characteristics'!$C:$C,0))</f>
        <v>0</v>
      </c>
    </row>
    <row r="359" spans="1:21" x14ac:dyDescent="0.35">
      <c r="A359" s="351" t="str">
        <f>INDEX('Policy Characteristics'!A:A,MATCH(PolicyLevers!$C359,'Policy Characteristics'!$C:$C,0))</f>
        <v>Industry</v>
      </c>
      <c r="B359" s="355" t="str">
        <f>INDEX('Policy Characteristics'!B:B,MATCH(PolicyLevers!$C359,'Policy Characteristics'!$C:$C,0))</f>
        <v>Carbon Capture and Sequestration</v>
      </c>
      <c r="C359" s="190" t="str">
        <f t="shared" si="26"/>
        <v>Industry Sector Fraction of Potential Additional CCS Achieved</v>
      </c>
      <c r="D359" s="192" t="s">
        <v>2104</v>
      </c>
      <c r="E359" s="192" t="s">
        <v>756</v>
      </c>
      <c r="F359" s="182" t="s">
        <v>2142</v>
      </c>
      <c r="G359" s="185" t="s">
        <v>758</v>
      </c>
      <c r="H359" s="260">
        <v>916</v>
      </c>
      <c r="I359" s="357" t="s">
        <v>310</v>
      </c>
      <c r="J359" s="190" t="str">
        <f>INDEX('Policy Characteristics'!D:D,MATCH(PolicyLevers!$C359,'Policy Characteristics'!$C:$C,0))</f>
        <v>Industry CCS</v>
      </c>
      <c r="K359" s="190" t="str">
        <f>INDEX('Policy Characteristics'!E:E,MATCH(PolicyLevers!$C359,'Policy Characteristics'!$C:$C,0))</f>
        <v>indst CCS</v>
      </c>
      <c r="L359" s="198">
        <f>INDEX('Policy Characteristics'!F:F,MATCH(PolicyLevers!$C359,'Policy Characteristics'!$C:$C,0))</f>
        <v>0</v>
      </c>
      <c r="M359" s="198">
        <f>INDEX('Policy Characteristics'!G:G,MATCH(PolicyLevers!$C359,'Policy Characteristics'!$C:$C,0))</f>
        <v>1</v>
      </c>
      <c r="N359" s="198">
        <f>INDEX('Policy Characteristics'!H:H,MATCH(PolicyLevers!$C359,'Policy Characteristics'!$C:$C,0))</f>
        <v>0.01</v>
      </c>
      <c r="O359" s="190" t="str">
        <f>INDEX('Policy Characteristics'!I:I,MATCH(PolicyLevers!$C359,'Policy Characteristics'!$C:$C,0))</f>
        <v>% of CO2 captured</v>
      </c>
      <c r="P359" s="190"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0" t="str">
        <f>INDEX('Policy Characteristics'!K:K,MATCH(PolicyLevers!$C359,'Policy Characteristics'!$C:$C,0))</f>
        <v>ccs.html#ccs</v>
      </c>
      <c r="R359" s="190" t="str">
        <f>INDEX('Policy Characteristics'!L:L,MATCH(PolicyLevers!$C359,'Policy Characteristics'!$C:$C,0))</f>
        <v>carbon-capture-and-sequestration.html</v>
      </c>
      <c r="S359" s="220">
        <f>INDEX('Policy Characteristics'!M:M,MATCH(PolicyLevers!$C359,'Policy Characteristics'!$C:$C,0))</f>
        <v>0</v>
      </c>
      <c r="T359" s="185">
        <f>INDEX('Policy Characteristics'!N:N,MATCH(PolicyLevers!$C359,'Policy Characteristics'!$C:$C,0))</f>
        <v>0</v>
      </c>
      <c r="U359" s="182">
        <f>INDEX('Policy Characteristics'!O:O,MATCH(PolicyLevers!$C359,'Policy Characteristics'!$C:$C,0))</f>
        <v>0</v>
      </c>
    </row>
    <row r="360" spans="1:21" x14ac:dyDescent="0.35">
      <c r="A360" s="351" t="str">
        <f>INDEX('Policy Characteristics'!A:A,MATCH(PolicyLevers!$C360,'Policy Characteristics'!$C:$C,0))</f>
        <v>Industry</v>
      </c>
      <c r="B360" s="355" t="str">
        <f>INDEX('Policy Characteristics'!B:B,MATCH(PolicyLevers!$C360,'Policy Characteristics'!$C:$C,0))</f>
        <v>Carbon Capture and Sequestration</v>
      </c>
      <c r="C360" s="190" t="str">
        <f t="shared" si="26"/>
        <v>Industry Sector Fraction of Potential Additional CCS Achieved</v>
      </c>
      <c r="D360" s="192" t="s">
        <v>2104</v>
      </c>
      <c r="E360" s="192" t="s">
        <v>762</v>
      </c>
      <c r="F360" s="182" t="s">
        <v>2142</v>
      </c>
      <c r="G360" s="185" t="s">
        <v>763</v>
      </c>
      <c r="H360" s="260">
        <v>917</v>
      </c>
      <c r="I360" s="362" t="s">
        <v>332</v>
      </c>
      <c r="J360" s="190" t="str">
        <f>INDEX('Policy Characteristics'!D:D,MATCH(PolicyLevers!$C360,'Policy Characteristics'!$C:$C,0))</f>
        <v>Industry CCS</v>
      </c>
      <c r="K360" s="190" t="str">
        <f>INDEX('Policy Characteristics'!E:E,MATCH(PolicyLevers!$C360,'Policy Characteristics'!$C:$C,0))</f>
        <v>indst CCS</v>
      </c>
      <c r="L360" s="198">
        <f>INDEX('Policy Characteristics'!F:F,MATCH(PolicyLevers!$C360,'Policy Characteristics'!$C:$C,0))</f>
        <v>0</v>
      </c>
      <c r="M360" s="198">
        <f>INDEX('Policy Characteristics'!G:G,MATCH(PolicyLevers!$C360,'Policy Characteristics'!$C:$C,0))</f>
        <v>1</v>
      </c>
      <c r="N360" s="198">
        <f>INDEX('Policy Characteristics'!H:H,MATCH(PolicyLevers!$C360,'Policy Characteristics'!$C:$C,0))</f>
        <v>0.01</v>
      </c>
      <c r="O360" s="190" t="str">
        <f>INDEX('Policy Characteristics'!I:I,MATCH(PolicyLevers!$C360,'Policy Characteristics'!$C:$C,0))</f>
        <v>% of CO2 captured</v>
      </c>
      <c r="P360" s="190"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0" t="str">
        <f>INDEX('Policy Characteristics'!K:K,MATCH(PolicyLevers!$C360,'Policy Characteristics'!$C:$C,0))</f>
        <v>ccs.html#ccs</v>
      </c>
      <c r="R360" s="190" t="str">
        <f>INDEX('Policy Characteristics'!L:L,MATCH(PolicyLevers!$C360,'Policy Characteristics'!$C:$C,0))</f>
        <v>carbon-capture-and-sequestration.html</v>
      </c>
      <c r="S360" s="220">
        <f>INDEX('Policy Characteristics'!M:M,MATCH(PolicyLevers!$C360,'Policy Characteristics'!$C:$C,0))</f>
        <v>0</v>
      </c>
      <c r="T360" s="185">
        <f>INDEX('Policy Characteristics'!N:N,MATCH(PolicyLevers!$C360,'Policy Characteristics'!$C:$C,0))</f>
        <v>0</v>
      </c>
      <c r="U360" s="182">
        <f>INDEX('Policy Characteristics'!O:O,MATCH(PolicyLevers!$C360,'Policy Characteristics'!$C:$C,0))</f>
        <v>0</v>
      </c>
    </row>
    <row r="361" spans="1:21" x14ac:dyDescent="0.35">
      <c r="A361" s="351" t="str">
        <f>INDEX('Policy Characteristics'!A:A,MATCH(PolicyLevers!$C361,'Policy Characteristics'!$C:$C,0))</f>
        <v>Industry</v>
      </c>
      <c r="B361" s="355" t="str">
        <f>INDEX('Policy Characteristics'!B:B,MATCH(PolicyLevers!$C361,'Policy Characteristics'!$C:$C,0))</f>
        <v>Carbon Capture and Sequestration</v>
      </c>
      <c r="C361" s="190" t="str">
        <f t="shared" si="26"/>
        <v>Industry Sector Fraction of Potential Additional CCS Achieved</v>
      </c>
      <c r="D361" s="192" t="s">
        <v>2102</v>
      </c>
      <c r="E361" s="192" t="s">
        <v>756</v>
      </c>
      <c r="F361" s="182" t="s">
        <v>2141</v>
      </c>
      <c r="G361" s="185" t="s">
        <v>758</v>
      </c>
      <c r="H361" s="260">
        <v>918</v>
      </c>
      <c r="I361" s="357" t="s">
        <v>310</v>
      </c>
      <c r="J361" s="190" t="str">
        <f>INDEX('Policy Characteristics'!D:D,MATCH(PolicyLevers!$C361,'Policy Characteristics'!$C:$C,0))</f>
        <v>Industry CCS</v>
      </c>
      <c r="K361" s="190" t="str">
        <f>INDEX('Policy Characteristics'!E:E,MATCH(PolicyLevers!$C361,'Policy Characteristics'!$C:$C,0))</f>
        <v>indst CCS</v>
      </c>
      <c r="L361" s="198">
        <f>INDEX('Policy Characteristics'!F:F,MATCH(PolicyLevers!$C361,'Policy Characteristics'!$C:$C,0))</f>
        <v>0</v>
      </c>
      <c r="M361" s="198">
        <f>INDEX('Policy Characteristics'!G:G,MATCH(PolicyLevers!$C361,'Policy Characteristics'!$C:$C,0))</f>
        <v>1</v>
      </c>
      <c r="N361" s="198">
        <f>INDEX('Policy Characteristics'!H:H,MATCH(PolicyLevers!$C361,'Policy Characteristics'!$C:$C,0))</f>
        <v>0.01</v>
      </c>
      <c r="O361" s="190" t="str">
        <f>INDEX('Policy Characteristics'!I:I,MATCH(PolicyLevers!$C361,'Policy Characteristics'!$C:$C,0))</f>
        <v>% of CO2 captured</v>
      </c>
      <c r="P361" s="190"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0" t="str">
        <f>INDEX('Policy Characteristics'!K:K,MATCH(PolicyLevers!$C361,'Policy Characteristics'!$C:$C,0))</f>
        <v>ccs.html#ccs</v>
      </c>
      <c r="R361" s="190" t="str">
        <f>INDEX('Policy Characteristics'!L:L,MATCH(PolicyLevers!$C361,'Policy Characteristics'!$C:$C,0))</f>
        <v>carbon-capture-and-sequestration.html</v>
      </c>
      <c r="S361" s="220">
        <f>INDEX('Policy Characteristics'!M:M,MATCH(PolicyLevers!$C361,'Policy Characteristics'!$C:$C,0))</f>
        <v>0</v>
      </c>
      <c r="T361" s="185">
        <f>INDEX('Policy Characteristics'!N:N,MATCH(PolicyLevers!$C361,'Policy Characteristics'!$C:$C,0))</f>
        <v>0</v>
      </c>
      <c r="U361" s="182">
        <f>INDEX('Policy Characteristics'!O:O,MATCH(PolicyLevers!$C361,'Policy Characteristics'!$C:$C,0))</f>
        <v>0</v>
      </c>
    </row>
    <row r="362" spans="1:21" x14ac:dyDescent="0.35">
      <c r="A362" s="351" t="str">
        <f>INDEX('Policy Characteristics'!A:A,MATCH(PolicyLevers!$C362,'Policy Characteristics'!$C:$C,0))</f>
        <v>Industry</v>
      </c>
      <c r="B362" s="355" t="str">
        <f>INDEX('Policy Characteristics'!B:B,MATCH(PolicyLevers!$C362,'Policy Characteristics'!$C:$C,0))</f>
        <v>Carbon Capture and Sequestration</v>
      </c>
      <c r="C362" s="190" t="str">
        <f t="shared" si="26"/>
        <v>Industry Sector Fraction of Potential Additional CCS Achieved</v>
      </c>
      <c r="D362" s="192" t="s">
        <v>2102</v>
      </c>
      <c r="E362" s="192" t="s">
        <v>762</v>
      </c>
      <c r="F362" s="182" t="s">
        <v>2141</v>
      </c>
      <c r="G362" s="185" t="s">
        <v>763</v>
      </c>
      <c r="H362" s="260">
        <v>919</v>
      </c>
      <c r="I362" s="362" t="s">
        <v>332</v>
      </c>
      <c r="J362" s="190" t="str">
        <f>INDEX('Policy Characteristics'!D:D,MATCH(PolicyLevers!$C362,'Policy Characteristics'!$C:$C,0))</f>
        <v>Industry CCS</v>
      </c>
      <c r="K362" s="190" t="str">
        <f>INDEX('Policy Characteristics'!E:E,MATCH(PolicyLevers!$C362,'Policy Characteristics'!$C:$C,0))</f>
        <v>indst CCS</v>
      </c>
      <c r="L362" s="198">
        <f>INDEX('Policy Characteristics'!F:F,MATCH(PolicyLevers!$C362,'Policy Characteristics'!$C:$C,0))</f>
        <v>0</v>
      </c>
      <c r="M362" s="198">
        <f>INDEX('Policy Characteristics'!G:G,MATCH(PolicyLevers!$C362,'Policy Characteristics'!$C:$C,0))</f>
        <v>1</v>
      </c>
      <c r="N362" s="198">
        <f>INDEX('Policy Characteristics'!H:H,MATCH(PolicyLevers!$C362,'Policy Characteristics'!$C:$C,0))</f>
        <v>0.01</v>
      </c>
      <c r="O362" s="190" t="str">
        <f>INDEX('Policy Characteristics'!I:I,MATCH(PolicyLevers!$C362,'Policy Characteristics'!$C:$C,0))</f>
        <v>% of CO2 captured</v>
      </c>
      <c r="P362" s="190"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0" t="str">
        <f>INDEX('Policy Characteristics'!K:K,MATCH(PolicyLevers!$C362,'Policy Characteristics'!$C:$C,0))</f>
        <v>ccs.html#ccs</v>
      </c>
      <c r="R362" s="190" t="str">
        <f>INDEX('Policy Characteristics'!L:L,MATCH(PolicyLevers!$C362,'Policy Characteristics'!$C:$C,0))</f>
        <v>carbon-capture-and-sequestration.html</v>
      </c>
      <c r="S362" s="220">
        <f>INDEX('Policy Characteristics'!M:M,MATCH(PolicyLevers!$C362,'Policy Characteristics'!$C:$C,0))</f>
        <v>0</v>
      </c>
      <c r="T362" s="185">
        <f>INDEX('Policy Characteristics'!N:N,MATCH(PolicyLevers!$C362,'Policy Characteristics'!$C:$C,0))</f>
        <v>0</v>
      </c>
      <c r="U362" s="182">
        <f>INDEX('Policy Characteristics'!O:O,MATCH(PolicyLevers!$C362,'Policy Characteristics'!$C:$C,0))</f>
        <v>0</v>
      </c>
    </row>
    <row r="363" spans="1:21" x14ac:dyDescent="0.35">
      <c r="A363" s="351" t="str">
        <f>INDEX('Policy Characteristics'!A:A,MATCH(PolicyLevers!$C363,'Policy Characteristics'!$C:$C,0))</f>
        <v>Industry</v>
      </c>
      <c r="B363" s="355" t="str">
        <f>INDEX('Policy Characteristics'!B:B,MATCH(PolicyLevers!$C363,'Policy Characteristics'!$C:$C,0))</f>
        <v>Carbon Capture and Sequestration</v>
      </c>
      <c r="C363" s="190" t="str">
        <f t="shared" si="26"/>
        <v>Industry Sector Fraction of Potential Additional CCS Achieved</v>
      </c>
      <c r="D363" s="192" t="s">
        <v>2100</v>
      </c>
      <c r="E363" s="192" t="s">
        <v>756</v>
      </c>
      <c r="F363" s="182" t="s">
        <v>2140</v>
      </c>
      <c r="G363" s="185" t="s">
        <v>758</v>
      </c>
      <c r="H363" s="260">
        <v>920</v>
      </c>
      <c r="I363" s="357" t="s">
        <v>310</v>
      </c>
      <c r="J363" s="190" t="str">
        <f>INDEX('Policy Characteristics'!D:D,MATCH(PolicyLevers!$C363,'Policy Characteristics'!$C:$C,0))</f>
        <v>Industry CCS</v>
      </c>
      <c r="K363" s="190" t="str">
        <f>INDEX('Policy Characteristics'!E:E,MATCH(PolicyLevers!$C363,'Policy Characteristics'!$C:$C,0))</f>
        <v>indst CCS</v>
      </c>
      <c r="L363" s="198">
        <f>INDEX('Policy Characteristics'!F:F,MATCH(PolicyLevers!$C363,'Policy Characteristics'!$C:$C,0))</f>
        <v>0</v>
      </c>
      <c r="M363" s="198">
        <f>INDEX('Policy Characteristics'!G:G,MATCH(PolicyLevers!$C363,'Policy Characteristics'!$C:$C,0))</f>
        <v>1</v>
      </c>
      <c r="N363" s="198">
        <f>INDEX('Policy Characteristics'!H:H,MATCH(PolicyLevers!$C363,'Policy Characteristics'!$C:$C,0))</f>
        <v>0.01</v>
      </c>
      <c r="O363" s="190" t="str">
        <f>INDEX('Policy Characteristics'!I:I,MATCH(PolicyLevers!$C363,'Policy Characteristics'!$C:$C,0))</f>
        <v>% of CO2 captured</v>
      </c>
      <c r="P363" s="190"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0" t="str">
        <f>INDEX('Policy Characteristics'!K:K,MATCH(PolicyLevers!$C363,'Policy Characteristics'!$C:$C,0))</f>
        <v>ccs.html#ccs</v>
      </c>
      <c r="R363" s="190" t="str">
        <f>INDEX('Policy Characteristics'!L:L,MATCH(PolicyLevers!$C363,'Policy Characteristics'!$C:$C,0))</f>
        <v>carbon-capture-and-sequestration.html</v>
      </c>
      <c r="S363" s="220">
        <f>INDEX('Policy Characteristics'!M:M,MATCH(PolicyLevers!$C363,'Policy Characteristics'!$C:$C,0))</f>
        <v>0</v>
      </c>
      <c r="T363" s="185">
        <f>INDEX('Policy Characteristics'!N:N,MATCH(PolicyLevers!$C363,'Policy Characteristics'!$C:$C,0))</f>
        <v>0</v>
      </c>
      <c r="U363" s="182">
        <f>INDEX('Policy Characteristics'!O:O,MATCH(PolicyLevers!$C363,'Policy Characteristics'!$C:$C,0))</f>
        <v>0</v>
      </c>
    </row>
    <row r="364" spans="1:21" x14ac:dyDescent="0.35">
      <c r="A364" s="351" t="str">
        <f>INDEX('Policy Characteristics'!A:A,MATCH(PolicyLevers!$C364,'Policy Characteristics'!$C:$C,0))</f>
        <v>Industry</v>
      </c>
      <c r="B364" s="355" t="str">
        <f>INDEX('Policy Characteristics'!B:B,MATCH(PolicyLevers!$C364,'Policy Characteristics'!$C:$C,0))</f>
        <v>Carbon Capture and Sequestration</v>
      </c>
      <c r="C364" s="190" t="str">
        <f t="shared" si="26"/>
        <v>Industry Sector Fraction of Potential Additional CCS Achieved</v>
      </c>
      <c r="D364" s="192" t="s">
        <v>2100</v>
      </c>
      <c r="E364" s="192" t="s">
        <v>762</v>
      </c>
      <c r="F364" s="182" t="s">
        <v>2140</v>
      </c>
      <c r="G364" s="185" t="s">
        <v>763</v>
      </c>
      <c r="H364" s="260">
        <v>921</v>
      </c>
      <c r="I364" s="362" t="s">
        <v>332</v>
      </c>
      <c r="J364" s="190" t="str">
        <f>INDEX('Policy Characteristics'!D:D,MATCH(PolicyLevers!$C364,'Policy Characteristics'!$C:$C,0))</f>
        <v>Industry CCS</v>
      </c>
      <c r="K364" s="190" t="str">
        <f>INDEX('Policy Characteristics'!E:E,MATCH(PolicyLevers!$C364,'Policy Characteristics'!$C:$C,0))</f>
        <v>indst CCS</v>
      </c>
      <c r="L364" s="198">
        <f>INDEX('Policy Characteristics'!F:F,MATCH(PolicyLevers!$C364,'Policy Characteristics'!$C:$C,0))</f>
        <v>0</v>
      </c>
      <c r="M364" s="198">
        <f>INDEX('Policy Characteristics'!G:G,MATCH(PolicyLevers!$C364,'Policy Characteristics'!$C:$C,0))</f>
        <v>1</v>
      </c>
      <c r="N364" s="198">
        <f>INDEX('Policy Characteristics'!H:H,MATCH(PolicyLevers!$C364,'Policy Characteristics'!$C:$C,0))</f>
        <v>0.01</v>
      </c>
      <c r="O364" s="190" t="str">
        <f>INDEX('Policy Characteristics'!I:I,MATCH(PolicyLevers!$C364,'Policy Characteristics'!$C:$C,0))</f>
        <v>% of CO2 captured</v>
      </c>
      <c r="P364" s="190"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0" t="str">
        <f>INDEX('Policy Characteristics'!K:K,MATCH(PolicyLevers!$C364,'Policy Characteristics'!$C:$C,0))</f>
        <v>ccs.html#ccs</v>
      </c>
      <c r="R364" s="190" t="str">
        <f>INDEX('Policy Characteristics'!L:L,MATCH(PolicyLevers!$C364,'Policy Characteristics'!$C:$C,0))</f>
        <v>carbon-capture-and-sequestration.html</v>
      </c>
      <c r="S364" s="220">
        <f>INDEX('Policy Characteristics'!M:M,MATCH(PolicyLevers!$C364,'Policy Characteristics'!$C:$C,0))</f>
        <v>0</v>
      </c>
      <c r="T364" s="185">
        <f>INDEX('Policy Characteristics'!N:N,MATCH(PolicyLevers!$C364,'Policy Characteristics'!$C:$C,0))</f>
        <v>0</v>
      </c>
      <c r="U364" s="182">
        <f>INDEX('Policy Characteristics'!O:O,MATCH(PolicyLevers!$C364,'Policy Characteristics'!$C:$C,0))</f>
        <v>0</v>
      </c>
    </row>
    <row r="365" spans="1:21" x14ac:dyDescent="0.35">
      <c r="A365" s="351" t="str">
        <f>INDEX('Policy Characteristics'!A:A,MATCH(PolicyLevers!$C365,'Policy Characteristics'!$C:$C,0))</f>
        <v>Industry</v>
      </c>
      <c r="B365" s="355" t="str">
        <f>INDEX('Policy Characteristics'!B:B,MATCH(PolicyLevers!$C365,'Policy Characteristics'!$C:$C,0))</f>
        <v>Carbon Capture and Sequestration</v>
      </c>
      <c r="C365" s="190" t="str">
        <f t="shared" si="26"/>
        <v>Industry Sector Fraction of Potential Additional CCS Achieved</v>
      </c>
      <c r="D365" s="192" t="s">
        <v>2098</v>
      </c>
      <c r="E365" s="192" t="s">
        <v>756</v>
      </c>
      <c r="F365" s="182" t="s">
        <v>2139</v>
      </c>
      <c r="G365" s="185" t="s">
        <v>758</v>
      </c>
      <c r="H365" s="260">
        <v>922</v>
      </c>
      <c r="I365" s="357" t="s">
        <v>310</v>
      </c>
      <c r="J365" s="190" t="str">
        <f>INDEX('Policy Characteristics'!D:D,MATCH(PolicyLevers!$C365,'Policy Characteristics'!$C:$C,0))</f>
        <v>Industry CCS</v>
      </c>
      <c r="K365" s="190" t="str">
        <f>INDEX('Policy Characteristics'!E:E,MATCH(PolicyLevers!$C365,'Policy Characteristics'!$C:$C,0))</f>
        <v>indst CCS</v>
      </c>
      <c r="L365" s="198">
        <f>INDEX('Policy Characteristics'!F:F,MATCH(PolicyLevers!$C365,'Policy Characteristics'!$C:$C,0))</f>
        <v>0</v>
      </c>
      <c r="M365" s="198">
        <f>INDEX('Policy Characteristics'!G:G,MATCH(PolicyLevers!$C365,'Policy Characteristics'!$C:$C,0))</f>
        <v>1</v>
      </c>
      <c r="N365" s="198">
        <f>INDEX('Policy Characteristics'!H:H,MATCH(PolicyLevers!$C365,'Policy Characteristics'!$C:$C,0))</f>
        <v>0.01</v>
      </c>
      <c r="O365" s="190" t="str">
        <f>INDEX('Policy Characteristics'!I:I,MATCH(PolicyLevers!$C365,'Policy Characteristics'!$C:$C,0))</f>
        <v>% of CO2 captured</v>
      </c>
      <c r="P365" s="190"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0" t="str">
        <f>INDEX('Policy Characteristics'!K:K,MATCH(PolicyLevers!$C365,'Policy Characteristics'!$C:$C,0))</f>
        <v>ccs.html#ccs</v>
      </c>
      <c r="R365" s="190" t="str">
        <f>INDEX('Policy Characteristics'!L:L,MATCH(PolicyLevers!$C365,'Policy Characteristics'!$C:$C,0))</f>
        <v>carbon-capture-and-sequestration.html</v>
      </c>
      <c r="S365" s="220">
        <f>INDEX('Policy Characteristics'!M:M,MATCH(PolicyLevers!$C365,'Policy Characteristics'!$C:$C,0))</f>
        <v>0</v>
      </c>
      <c r="T365" s="185">
        <f>INDEX('Policy Characteristics'!N:N,MATCH(PolicyLevers!$C365,'Policy Characteristics'!$C:$C,0))</f>
        <v>0</v>
      </c>
      <c r="U365" s="182">
        <f>INDEX('Policy Characteristics'!O:O,MATCH(PolicyLevers!$C365,'Policy Characteristics'!$C:$C,0))</f>
        <v>0</v>
      </c>
    </row>
    <row r="366" spans="1:21" x14ac:dyDescent="0.35">
      <c r="A366" s="351" t="str">
        <f>INDEX('Policy Characteristics'!A:A,MATCH(PolicyLevers!$C366,'Policy Characteristics'!$C:$C,0))</f>
        <v>Industry</v>
      </c>
      <c r="B366" s="355" t="str">
        <f>INDEX('Policy Characteristics'!B:B,MATCH(PolicyLevers!$C366,'Policy Characteristics'!$C:$C,0))</f>
        <v>Carbon Capture and Sequestration</v>
      </c>
      <c r="C366" s="190" t="str">
        <f t="shared" si="26"/>
        <v>Industry Sector Fraction of Potential Additional CCS Achieved</v>
      </c>
      <c r="D366" s="192" t="s">
        <v>2098</v>
      </c>
      <c r="E366" s="192" t="s">
        <v>762</v>
      </c>
      <c r="F366" s="182" t="s">
        <v>2139</v>
      </c>
      <c r="G366" s="185" t="s">
        <v>763</v>
      </c>
      <c r="H366" s="260">
        <v>923</v>
      </c>
      <c r="I366" s="362" t="s">
        <v>332</v>
      </c>
      <c r="J366" s="190" t="str">
        <f>INDEX('Policy Characteristics'!D:D,MATCH(PolicyLevers!$C366,'Policy Characteristics'!$C:$C,0))</f>
        <v>Industry CCS</v>
      </c>
      <c r="K366" s="190" t="str">
        <f>INDEX('Policy Characteristics'!E:E,MATCH(PolicyLevers!$C366,'Policy Characteristics'!$C:$C,0))</f>
        <v>indst CCS</v>
      </c>
      <c r="L366" s="198">
        <f>INDEX('Policy Characteristics'!F:F,MATCH(PolicyLevers!$C366,'Policy Characteristics'!$C:$C,0))</f>
        <v>0</v>
      </c>
      <c r="M366" s="198">
        <f>INDEX('Policy Characteristics'!G:G,MATCH(PolicyLevers!$C366,'Policy Characteristics'!$C:$C,0))</f>
        <v>1</v>
      </c>
      <c r="N366" s="198">
        <f>INDEX('Policy Characteristics'!H:H,MATCH(PolicyLevers!$C366,'Policy Characteristics'!$C:$C,0))</f>
        <v>0.01</v>
      </c>
      <c r="O366" s="190" t="str">
        <f>INDEX('Policy Characteristics'!I:I,MATCH(PolicyLevers!$C366,'Policy Characteristics'!$C:$C,0))</f>
        <v>% of CO2 captured</v>
      </c>
      <c r="P366" s="200"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0" t="str">
        <f>INDEX('Policy Characteristics'!K:K,MATCH(PolicyLevers!$C366,'Policy Characteristics'!$C:$C,0))</f>
        <v>ccs.html#ccs</v>
      </c>
      <c r="R366" s="190" t="str">
        <f>INDEX('Policy Characteristics'!L:L,MATCH(PolicyLevers!$C366,'Policy Characteristics'!$C:$C,0))</f>
        <v>carbon-capture-and-sequestration.html</v>
      </c>
      <c r="S366" s="220">
        <f>INDEX('Policy Characteristics'!M:M,MATCH(PolicyLevers!$C366,'Policy Characteristics'!$C:$C,0))</f>
        <v>0</v>
      </c>
      <c r="T366" s="185">
        <f>INDEX('Policy Characteristics'!N:N,MATCH(PolicyLevers!$C366,'Policy Characteristics'!$C:$C,0))</f>
        <v>0</v>
      </c>
      <c r="U366" s="182">
        <f>INDEX('Policy Characteristics'!O:O,MATCH(PolicyLevers!$C366,'Policy Characteristics'!$C:$C,0))</f>
        <v>0</v>
      </c>
    </row>
    <row r="367" spans="1:21" x14ac:dyDescent="0.35">
      <c r="A367" s="351" t="str">
        <f>INDEX('Policy Characteristics'!A:A,MATCH(PolicyLevers!$C367,'Policy Characteristics'!$C:$C,0))</f>
        <v>Industry</v>
      </c>
      <c r="B367" s="355" t="str">
        <f>INDEX('Policy Characteristics'!B:B,MATCH(PolicyLevers!$C367,'Policy Characteristics'!$C:$C,0))</f>
        <v>Carbon Capture and Sequestration</v>
      </c>
      <c r="C367" s="190" t="str">
        <f t="shared" si="26"/>
        <v>Industry Sector Fraction of Potential Additional CCS Achieved</v>
      </c>
      <c r="D367" s="192" t="s">
        <v>2096</v>
      </c>
      <c r="E367" s="192" t="s">
        <v>756</v>
      </c>
      <c r="F367" s="182" t="s">
        <v>2138</v>
      </c>
      <c r="G367" s="185" t="s">
        <v>758</v>
      </c>
      <c r="H367" s="260">
        <v>924</v>
      </c>
      <c r="I367" s="357" t="s">
        <v>310</v>
      </c>
      <c r="J367" s="190" t="str">
        <f>INDEX('Policy Characteristics'!D:D,MATCH(PolicyLevers!$C367,'Policy Characteristics'!$C:$C,0))</f>
        <v>Industry CCS</v>
      </c>
      <c r="K367" s="190" t="str">
        <f>INDEX('Policy Characteristics'!E:E,MATCH(PolicyLevers!$C367,'Policy Characteristics'!$C:$C,0))</f>
        <v>indst CCS</v>
      </c>
      <c r="L367" s="198">
        <f>INDEX('Policy Characteristics'!F:F,MATCH(PolicyLevers!$C367,'Policy Characteristics'!$C:$C,0))</f>
        <v>0</v>
      </c>
      <c r="M367" s="198">
        <f>INDEX('Policy Characteristics'!G:G,MATCH(PolicyLevers!$C367,'Policy Characteristics'!$C:$C,0))</f>
        <v>1</v>
      </c>
      <c r="N367" s="198">
        <f>INDEX('Policy Characteristics'!H:H,MATCH(PolicyLevers!$C367,'Policy Characteristics'!$C:$C,0))</f>
        <v>0.01</v>
      </c>
      <c r="O367" s="190" t="str">
        <f>INDEX('Policy Characteristics'!I:I,MATCH(PolicyLevers!$C367,'Policy Characteristics'!$C:$C,0))</f>
        <v>% of CO2 captured</v>
      </c>
      <c r="P367" s="200"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0" t="str">
        <f>INDEX('Policy Characteristics'!K:K,MATCH(PolicyLevers!$C367,'Policy Characteristics'!$C:$C,0))</f>
        <v>ccs.html#ccs</v>
      </c>
      <c r="R367" s="190" t="str">
        <f>INDEX('Policy Characteristics'!L:L,MATCH(PolicyLevers!$C367,'Policy Characteristics'!$C:$C,0))</f>
        <v>carbon-capture-and-sequestration.html</v>
      </c>
      <c r="S367" s="220">
        <f>INDEX('Policy Characteristics'!M:M,MATCH(PolicyLevers!$C367,'Policy Characteristics'!$C:$C,0))</f>
        <v>0</v>
      </c>
      <c r="T367" s="185">
        <f>INDEX('Policy Characteristics'!N:N,MATCH(PolicyLevers!$C367,'Policy Characteristics'!$C:$C,0))</f>
        <v>0</v>
      </c>
      <c r="U367" s="182">
        <f>INDEX('Policy Characteristics'!O:O,MATCH(PolicyLevers!$C367,'Policy Characteristics'!$C:$C,0))</f>
        <v>0</v>
      </c>
    </row>
    <row r="368" spans="1:21" x14ac:dyDescent="0.35">
      <c r="A368" s="351" t="str">
        <f>INDEX('Policy Characteristics'!A:A,MATCH(PolicyLevers!$C368,'Policy Characteristics'!$C:$C,0))</f>
        <v>Industry</v>
      </c>
      <c r="B368" s="355" t="str">
        <f>INDEX('Policy Characteristics'!B:B,MATCH(PolicyLevers!$C368,'Policy Characteristics'!$C:$C,0))</f>
        <v>Carbon Capture and Sequestration</v>
      </c>
      <c r="C368" s="190" t="str">
        <f t="shared" ref="C368:C400" si="27">C$351</f>
        <v>Industry Sector Fraction of Potential Additional CCS Achieved</v>
      </c>
      <c r="D368" s="192" t="s">
        <v>2096</v>
      </c>
      <c r="E368" s="192" t="s">
        <v>762</v>
      </c>
      <c r="F368" s="182" t="s">
        <v>2138</v>
      </c>
      <c r="G368" s="185" t="s">
        <v>763</v>
      </c>
      <c r="H368" s="260">
        <v>925</v>
      </c>
      <c r="I368" s="362" t="s">
        <v>332</v>
      </c>
      <c r="J368" s="190" t="str">
        <f>INDEX('Policy Characteristics'!D:D,MATCH(PolicyLevers!$C368,'Policy Characteristics'!$C:$C,0))</f>
        <v>Industry CCS</v>
      </c>
      <c r="K368" s="190" t="str">
        <f>INDEX('Policy Characteristics'!E:E,MATCH(PolicyLevers!$C368,'Policy Characteristics'!$C:$C,0))</f>
        <v>indst CCS</v>
      </c>
      <c r="L368" s="198">
        <f>INDEX('Policy Characteristics'!F:F,MATCH(PolicyLevers!$C368,'Policy Characteristics'!$C:$C,0))</f>
        <v>0</v>
      </c>
      <c r="M368" s="198">
        <f>INDEX('Policy Characteristics'!G:G,MATCH(PolicyLevers!$C368,'Policy Characteristics'!$C:$C,0))</f>
        <v>1</v>
      </c>
      <c r="N368" s="198">
        <f>INDEX('Policy Characteristics'!H:H,MATCH(PolicyLevers!$C368,'Policy Characteristics'!$C:$C,0))</f>
        <v>0.01</v>
      </c>
      <c r="O368" s="190" t="str">
        <f>INDEX('Policy Characteristics'!I:I,MATCH(PolicyLevers!$C368,'Policy Characteristics'!$C:$C,0))</f>
        <v>% of CO2 captured</v>
      </c>
      <c r="P368" s="200"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0" t="str">
        <f>INDEX('Policy Characteristics'!K:K,MATCH(PolicyLevers!$C368,'Policy Characteristics'!$C:$C,0))</f>
        <v>ccs.html#ccs</v>
      </c>
      <c r="R368" s="190" t="str">
        <f>INDEX('Policy Characteristics'!L:L,MATCH(PolicyLevers!$C368,'Policy Characteristics'!$C:$C,0))</f>
        <v>carbon-capture-and-sequestration.html</v>
      </c>
      <c r="S368" s="220">
        <f>INDEX('Policy Characteristics'!M:M,MATCH(PolicyLevers!$C368,'Policy Characteristics'!$C:$C,0))</f>
        <v>0</v>
      </c>
      <c r="T368" s="185">
        <f>INDEX('Policy Characteristics'!N:N,MATCH(PolicyLevers!$C368,'Policy Characteristics'!$C:$C,0))</f>
        <v>0</v>
      </c>
      <c r="U368" s="182">
        <f>INDEX('Policy Characteristics'!O:O,MATCH(PolicyLevers!$C368,'Policy Characteristics'!$C:$C,0))</f>
        <v>0</v>
      </c>
    </row>
    <row r="369" spans="1:21" x14ac:dyDescent="0.35">
      <c r="A369" s="351" t="str">
        <f>INDEX('Policy Characteristics'!A:A,MATCH(PolicyLevers!$C369,'Policy Characteristics'!$C:$C,0))</f>
        <v>Industry</v>
      </c>
      <c r="B369" s="355" t="str">
        <f>INDEX('Policy Characteristics'!B:B,MATCH(PolicyLevers!$C369,'Policy Characteristics'!$C:$C,0))</f>
        <v>Carbon Capture and Sequestration</v>
      </c>
      <c r="C369" s="190" t="str">
        <f t="shared" si="27"/>
        <v>Industry Sector Fraction of Potential Additional CCS Achieved</v>
      </c>
      <c r="D369" s="192" t="s">
        <v>2094</v>
      </c>
      <c r="E369" s="192" t="s">
        <v>756</v>
      </c>
      <c r="F369" s="182" t="s">
        <v>1825</v>
      </c>
      <c r="G369" s="185" t="s">
        <v>758</v>
      </c>
      <c r="H369" s="260">
        <v>926</v>
      </c>
      <c r="I369" s="357" t="s">
        <v>310</v>
      </c>
      <c r="J369" s="190" t="str">
        <f>INDEX('Policy Characteristics'!D:D,MATCH(PolicyLevers!$C369,'Policy Characteristics'!$C:$C,0))</f>
        <v>Industry CCS</v>
      </c>
      <c r="K369" s="190" t="str">
        <f>INDEX('Policy Characteristics'!E:E,MATCH(PolicyLevers!$C369,'Policy Characteristics'!$C:$C,0))</f>
        <v>indst CCS</v>
      </c>
      <c r="L369" s="198">
        <f>INDEX('Policy Characteristics'!F:F,MATCH(PolicyLevers!$C369,'Policy Characteristics'!$C:$C,0))</f>
        <v>0</v>
      </c>
      <c r="M369" s="198">
        <f>INDEX('Policy Characteristics'!G:G,MATCH(PolicyLevers!$C369,'Policy Characteristics'!$C:$C,0))</f>
        <v>1</v>
      </c>
      <c r="N369" s="198">
        <f>INDEX('Policy Characteristics'!H:H,MATCH(PolicyLevers!$C369,'Policy Characteristics'!$C:$C,0))</f>
        <v>0.01</v>
      </c>
      <c r="O369" s="190" t="str">
        <f>INDEX('Policy Characteristics'!I:I,MATCH(PolicyLevers!$C369,'Policy Characteristics'!$C:$C,0))</f>
        <v>% of CO2 captured</v>
      </c>
      <c r="P369" s="200"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0" t="str">
        <f>INDEX('Policy Characteristics'!K:K,MATCH(PolicyLevers!$C369,'Policy Characteristics'!$C:$C,0))</f>
        <v>ccs.html#ccs</v>
      </c>
      <c r="R369" s="190" t="str">
        <f>INDEX('Policy Characteristics'!L:L,MATCH(PolicyLevers!$C369,'Policy Characteristics'!$C:$C,0))</f>
        <v>carbon-capture-and-sequestration.html</v>
      </c>
      <c r="S369" s="220">
        <f>INDEX('Policy Characteristics'!M:M,MATCH(PolicyLevers!$C369,'Policy Characteristics'!$C:$C,0))</f>
        <v>0</v>
      </c>
      <c r="T369" s="185">
        <f>INDEX('Policy Characteristics'!N:N,MATCH(PolicyLevers!$C369,'Policy Characteristics'!$C:$C,0))</f>
        <v>0</v>
      </c>
      <c r="U369" s="182">
        <f>INDEX('Policy Characteristics'!O:O,MATCH(PolicyLevers!$C369,'Policy Characteristics'!$C:$C,0))</f>
        <v>0</v>
      </c>
    </row>
    <row r="370" spans="1:21" x14ac:dyDescent="0.35">
      <c r="A370" s="351" t="str">
        <f>INDEX('Policy Characteristics'!A:A,MATCH(PolicyLevers!$C370,'Policy Characteristics'!$C:$C,0))</f>
        <v>Industry</v>
      </c>
      <c r="B370" s="355" t="str">
        <f>INDEX('Policy Characteristics'!B:B,MATCH(PolicyLevers!$C370,'Policy Characteristics'!$C:$C,0))</f>
        <v>Carbon Capture and Sequestration</v>
      </c>
      <c r="C370" s="190" t="str">
        <f t="shared" si="27"/>
        <v>Industry Sector Fraction of Potential Additional CCS Achieved</v>
      </c>
      <c r="D370" s="192" t="s">
        <v>2094</v>
      </c>
      <c r="E370" s="192" t="s">
        <v>762</v>
      </c>
      <c r="F370" s="182" t="s">
        <v>1825</v>
      </c>
      <c r="G370" s="185" t="s">
        <v>763</v>
      </c>
      <c r="H370" s="260">
        <v>927</v>
      </c>
      <c r="I370" s="357" t="s">
        <v>310</v>
      </c>
      <c r="J370" s="190" t="str">
        <f>INDEX('Policy Characteristics'!D:D,MATCH(PolicyLevers!$C370,'Policy Characteristics'!$C:$C,0))</f>
        <v>Industry CCS</v>
      </c>
      <c r="K370" s="190" t="str">
        <f>INDEX('Policy Characteristics'!E:E,MATCH(PolicyLevers!$C370,'Policy Characteristics'!$C:$C,0))</f>
        <v>indst CCS</v>
      </c>
      <c r="L370" s="198">
        <f>INDEX('Policy Characteristics'!F:F,MATCH(PolicyLevers!$C370,'Policy Characteristics'!$C:$C,0))</f>
        <v>0</v>
      </c>
      <c r="M370" s="198">
        <f>INDEX('Policy Characteristics'!G:G,MATCH(PolicyLevers!$C370,'Policy Characteristics'!$C:$C,0))</f>
        <v>1</v>
      </c>
      <c r="N370" s="198">
        <f>INDEX('Policy Characteristics'!H:H,MATCH(PolicyLevers!$C370,'Policy Characteristics'!$C:$C,0))</f>
        <v>0.01</v>
      </c>
      <c r="O370" s="190" t="str">
        <f>INDEX('Policy Characteristics'!I:I,MATCH(PolicyLevers!$C370,'Policy Characteristics'!$C:$C,0))</f>
        <v>% of CO2 captured</v>
      </c>
      <c r="P370" s="200"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0" t="str">
        <f>INDEX('Policy Characteristics'!K:K,MATCH(PolicyLevers!$C370,'Policy Characteristics'!$C:$C,0))</f>
        <v>ccs.html#ccs</v>
      </c>
      <c r="R370" s="190" t="str">
        <f>INDEX('Policy Characteristics'!L:L,MATCH(PolicyLevers!$C370,'Policy Characteristics'!$C:$C,0))</f>
        <v>carbon-capture-and-sequestration.html</v>
      </c>
      <c r="S370" s="220">
        <f>INDEX('Policy Characteristics'!M:M,MATCH(PolicyLevers!$C370,'Policy Characteristics'!$C:$C,0))</f>
        <v>0</v>
      </c>
      <c r="T370" s="185">
        <f>INDEX('Policy Characteristics'!N:N,MATCH(PolicyLevers!$C370,'Policy Characteristics'!$C:$C,0))</f>
        <v>0</v>
      </c>
      <c r="U370" s="182">
        <f>INDEX('Policy Characteristics'!O:O,MATCH(PolicyLevers!$C370,'Policy Characteristics'!$C:$C,0))</f>
        <v>0</v>
      </c>
    </row>
    <row r="371" spans="1:21" x14ac:dyDescent="0.35">
      <c r="A371" s="351" t="str">
        <f>INDEX('Policy Characteristics'!A:A,MATCH(PolicyLevers!$C371,'Policy Characteristics'!$C:$C,0))</f>
        <v>Industry</v>
      </c>
      <c r="B371" s="355" t="str">
        <f>INDEX('Policy Characteristics'!B:B,MATCH(PolicyLevers!$C371,'Policy Characteristics'!$C:$C,0))</f>
        <v>Carbon Capture and Sequestration</v>
      </c>
      <c r="C371" s="190" t="str">
        <f t="shared" si="27"/>
        <v>Industry Sector Fraction of Potential Additional CCS Achieved</v>
      </c>
      <c r="D371" s="192" t="s">
        <v>2093</v>
      </c>
      <c r="E371" s="192" t="s">
        <v>756</v>
      </c>
      <c r="F371" s="182" t="s">
        <v>2137</v>
      </c>
      <c r="G371" s="185" t="s">
        <v>758</v>
      </c>
      <c r="H371" s="260">
        <v>928</v>
      </c>
      <c r="I371" s="357" t="s">
        <v>310</v>
      </c>
      <c r="J371" s="190" t="str">
        <f>INDEX('Policy Characteristics'!D:D,MATCH(PolicyLevers!$C371,'Policy Characteristics'!$C:$C,0))</f>
        <v>Industry CCS</v>
      </c>
      <c r="K371" s="190" t="str">
        <f>INDEX('Policy Characteristics'!E:E,MATCH(PolicyLevers!$C371,'Policy Characteristics'!$C:$C,0))</f>
        <v>indst CCS</v>
      </c>
      <c r="L371" s="198">
        <f>INDEX('Policy Characteristics'!F:F,MATCH(PolicyLevers!$C371,'Policy Characteristics'!$C:$C,0))</f>
        <v>0</v>
      </c>
      <c r="M371" s="198">
        <f>INDEX('Policy Characteristics'!G:G,MATCH(PolicyLevers!$C371,'Policy Characteristics'!$C:$C,0))</f>
        <v>1</v>
      </c>
      <c r="N371" s="198">
        <f>INDEX('Policy Characteristics'!H:H,MATCH(PolicyLevers!$C371,'Policy Characteristics'!$C:$C,0))</f>
        <v>0.01</v>
      </c>
      <c r="O371" s="190" t="str">
        <f>INDEX('Policy Characteristics'!I:I,MATCH(PolicyLevers!$C371,'Policy Characteristics'!$C:$C,0))</f>
        <v>% of CO2 captured</v>
      </c>
      <c r="P371" s="200"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0" t="str">
        <f>INDEX('Policy Characteristics'!K:K,MATCH(PolicyLevers!$C371,'Policy Characteristics'!$C:$C,0))</f>
        <v>ccs.html#ccs</v>
      </c>
      <c r="R371" s="190" t="str">
        <f>INDEX('Policy Characteristics'!L:L,MATCH(PolicyLevers!$C371,'Policy Characteristics'!$C:$C,0))</f>
        <v>carbon-capture-and-sequestration.html</v>
      </c>
      <c r="S371" s="220">
        <f>INDEX('Policy Characteristics'!M:M,MATCH(PolicyLevers!$C371,'Policy Characteristics'!$C:$C,0))</f>
        <v>0</v>
      </c>
      <c r="T371" s="185">
        <f>INDEX('Policy Characteristics'!N:N,MATCH(PolicyLevers!$C371,'Policy Characteristics'!$C:$C,0))</f>
        <v>0</v>
      </c>
      <c r="U371" s="182">
        <f>INDEX('Policy Characteristics'!O:O,MATCH(PolicyLevers!$C371,'Policy Characteristics'!$C:$C,0))</f>
        <v>0</v>
      </c>
    </row>
    <row r="372" spans="1:21" x14ac:dyDescent="0.35">
      <c r="A372" s="351" t="str">
        <f>INDEX('Policy Characteristics'!A:A,MATCH(PolicyLevers!$C372,'Policy Characteristics'!$C:$C,0))</f>
        <v>Industry</v>
      </c>
      <c r="B372" s="355" t="str">
        <f>INDEX('Policy Characteristics'!B:B,MATCH(PolicyLevers!$C372,'Policy Characteristics'!$C:$C,0))</f>
        <v>Carbon Capture and Sequestration</v>
      </c>
      <c r="C372" s="190" t="str">
        <f t="shared" si="27"/>
        <v>Industry Sector Fraction of Potential Additional CCS Achieved</v>
      </c>
      <c r="D372" s="192" t="s">
        <v>2093</v>
      </c>
      <c r="E372" s="192" t="s">
        <v>762</v>
      </c>
      <c r="F372" s="182" t="s">
        <v>2137</v>
      </c>
      <c r="G372" s="185" t="s">
        <v>763</v>
      </c>
      <c r="H372" s="260">
        <v>929</v>
      </c>
      <c r="I372" s="362" t="s">
        <v>332</v>
      </c>
      <c r="J372" s="190" t="str">
        <f>INDEX('Policy Characteristics'!D:D,MATCH(PolicyLevers!$C372,'Policy Characteristics'!$C:$C,0))</f>
        <v>Industry CCS</v>
      </c>
      <c r="K372" s="190" t="str">
        <f>INDEX('Policy Characteristics'!E:E,MATCH(PolicyLevers!$C372,'Policy Characteristics'!$C:$C,0))</f>
        <v>indst CCS</v>
      </c>
      <c r="L372" s="198">
        <f>INDEX('Policy Characteristics'!F:F,MATCH(PolicyLevers!$C372,'Policy Characteristics'!$C:$C,0))</f>
        <v>0</v>
      </c>
      <c r="M372" s="198">
        <f>INDEX('Policy Characteristics'!G:G,MATCH(PolicyLevers!$C372,'Policy Characteristics'!$C:$C,0))</f>
        <v>1</v>
      </c>
      <c r="N372" s="198">
        <f>INDEX('Policy Characteristics'!H:H,MATCH(PolicyLevers!$C372,'Policy Characteristics'!$C:$C,0))</f>
        <v>0.01</v>
      </c>
      <c r="O372" s="190" t="str">
        <f>INDEX('Policy Characteristics'!I:I,MATCH(PolicyLevers!$C372,'Policy Characteristics'!$C:$C,0))</f>
        <v>% of CO2 captured</v>
      </c>
      <c r="P372" s="200"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0" t="str">
        <f>INDEX('Policy Characteristics'!K:K,MATCH(PolicyLevers!$C372,'Policy Characteristics'!$C:$C,0))</f>
        <v>ccs.html#ccs</v>
      </c>
      <c r="R372" s="190" t="str">
        <f>INDEX('Policy Characteristics'!L:L,MATCH(PolicyLevers!$C372,'Policy Characteristics'!$C:$C,0))</f>
        <v>carbon-capture-and-sequestration.html</v>
      </c>
      <c r="S372" s="220">
        <f>INDEX('Policy Characteristics'!M:M,MATCH(PolicyLevers!$C372,'Policy Characteristics'!$C:$C,0))</f>
        <v>0</v>
      </c>
      <c r="T372" s="185">
        <f>INDEX('Policy Characteristics'!N:N,MATCH(PolicyLevers!$C372,'Policy Characteristics'!$C:$C,0))</f>
        <v>0</v>
      </c>
      <c r="U372" s="182">
        <f>INDEX('Policy Characteristics'!O:O,MATCH(PolicyLevers!$C372,'Policy Characteristics'!$C:$C,0))</f>
        <v>0</v>
      </c>
    </row>
    <row r="373" spans="1:21" x14ac:dyDescent="0.35">
      <c r="A373" s="351" t="str">
        <f>INDEX('Policy Characteristics'!A:A,MATCH(PolicyLevers!$C373,'Policy Characteristics'!$C:$C,0))</f>
        <v>Industry</v>
      </c>
      <c r="B373" s="355" t="str">
        <f>INDEX('Policy Characteristics'!B:B,MATCH(PolicyLevers!$C373,'Policy Characteristics'!$C:$C,0))</f>
        <v>Carbon Capture and Sequestration</v>
      </c>
      <c r="C373" s="190" t="str">
        <f t="shared" si="27"/>
        <v>Industry Sector Fraction of Potential Additional CCS Achieved</v>
      </c>
      <c r="D373" s="192" t="s">
        <v>2091</v>
      </c>
      <c r="E373" s="192" t="s">
        <v>756</v>
      </c>
      <c r="F373" s="182" t="s">
        <v>2136</v>
      </c>
      <c r="G373" s="185" t="s">
        <v>758</v>
      </c>
      <c r="H373" s="260">
        <v>930</v>
      </c>
      <c r="I373" s="357" t="s">
        <v>310</v>
      </c>
      <c r="J373" s="190" t="str">
        <f>INDEX('Policy Characteristics'!D:D,MATCH(PolicyLevers!$C373,'Policy Characteristics'!$C:$C,0))</f>
        <v>Industry CCS</v>
      </c>
      <c r="K373" s="190" t="str">
        <f>INDEX('Policy Characteristics'!E:E,MATCH(PolicyLevers!$C373,'Policy Characteristics'!$C:$C,0))</f>
        <v>indst CCS</v>
      </c>
      <c r="L373" s="198">
        <f>INDEX('Policy Characteristics'!F:F,MATCH(PolicyLevers!$C373,'Policy Characteristics'!$C:$C,0))</f>
        <v>0</v>
      </c>
      <c r="M373" s="198">
        <f>INDEX('Policy Characteristics'!G:G,MATCH(PolicyLevers!$C373,'Policy Characteristics'!$C:$C,0))</f>
        <v>1</v>
      </c>
      <c r="N373" s="198">
        <f>INDEX('Policy Characteristics'!H:H,MATCH(PolicyLevers!$C373,'Policy Characteristics'!$C:$C,0))</f>
        <v>0.01</v>
      </c>
      <c r="O373" s="190" t="str">
        <f>INDEX('Policy Characteristics'!I:I,MATCH(PolicyLevers!$C373,'Policy Characteristics'!$C:$C,0))</f>
        <v>% of CO2 captured</v>
      </c>
      <c r="P373" s="200"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0" t="str">
        <f>INDEX('Policy Characteristics'!K:K,MATCH(PolicyLevers!$C373,'Policy Characteristics'!$C:$C,0))</f>
        <v>ccs.html#ccs</v>
      </c>
      <c r="R373" s="190" t="str">
        <f>INDEX('Policy Characteristics'!L:L,MATCH(PolicyLevers!$C373,'Policy Characteristics'!$C:$C,0))</f>
        <v>carbon-capture-and-sequestration.html</v>
      </c>
      <c r="S373" s="220">
        <f>INDEX('Policy Characteristics'!M:M,MATCH(PolicyLevers!$C373,'Policy Characteristics'!$C:$C,0))</f>
        <v>0</v>
      </c>
      <c r="T373" s="185">
        <f>INDEX('Policy Characteristics'!N:N,MATCH(PolicyLevers!$C373,'Policy Characteristics'!$C:$C,0))</f>
        <v>0</v>
      </c>
      <c r="U373" s="182">
        <f>INDEX('Policy Characteristics'!O:O,MATCH(PolicyLevers!$C373,'Policy Characteristics'!$C:$C,0))</f>
        <v>0</v>
      </c>
    </row>
    <row r="374" spans="1:21" x14ac:dyDescent="0.35">
      <c r="A374" s="351" t="str">
        <f>INDEX('Policy Characteristics'!A:A,MATCH(PolicyLevers!$C374,'Policy Characteristics'!$C:$C,0))</f>
        <v>Industry</v>
      </c>
      <c r="B374" s="355" t="str">
        <f>INDEX('Policy Characteristics'!B:B,MATCH(PolicyLevers!$C374,'Policy Characteristics'!$C:$C,0))</f>
        <v>Carbon Capture and Sequestration</v>
      </c>
      <c r="C374" s="190" t="str">
        <f t="shared" si="27"/>
        <v>Industry Sector Fraction of Potential Additional CCS Achieved</v>
      </c>
      <c r="D374" s="192" t="s">
        <v>2091</v>
      </c>
      <c r="E374" s="192" t="s">
        <v>762</v>
      </c>
      <c r="F374" s="182" t="s">
        <v>2136</v>
      </c>
      <c r="G374" s="185" t="s">
        <v>763</v>
      </c>
      <c r="H374" s="260">
        <v>931</v>
      </c>
      <c r="I374" s="362" t="s">
        <v>332</v>
      </c>
      <c r="J374" s="190" t="str">
        <f>INDEX('Policy Characteristics'!D:D,MATCH(PolicyLevers!$C374,'Policy Characteristics'!$C:$C,0))</f>
        <v>Industry CCS</v>
      </c>
      <c r="K374" s="190" t="str">
        <f>INDEX('Policy Characteristics'!E:E,MATCH(PolicyLevers!$C374,'Policy Characteristics'!$C:$C,0))</f>
        <v>indst CCS</v>
      </c>
      <c r="L374" s="198">
        <f>INDEX('Policy Characteristics'!F:F,MATCH(PolicyLevers!$C374,'Policy Characteristics'!$C:$C,0))</f>
        <v>0</v>
      </c>
      <c r="M374" s="198">
        <f>INDEX('Policy Characteristics'!G:G,MATCH(PolicyLevers!$C374,'Policy Characteristics'!$C:$C,0))</f>
        <v>1</v>
      </c>
      <c r="N374" s="198">
        <f>INDEX('Policy Characteristics'!H:H,MATCH(PolicyLevers!$C374,'Policy Characteristics'!$C:$C,0))</f>
        <v>0.01</v>
      </c>
      <c r="O374" s="190" t="str">
        <f>INDEX('Policy Characteristics'!I:I,MATCH(PolicyLevers!$C374,'Policy Characteristics'!$C:$C,0))</f>
        <v>% of CO2 captured</v>
      </c>
      <c r="P374" s="200"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0" t="str">
        <f>INDEX('Policy Characteristics'!K:K,MATCH(PolicyLevers!$C374,'Policy Characteristics'!$C:$C,0))</f>
        <v>ccs.html#ccs</v>
      </c>
      <c r="R374" s="190" t="str">
        <f>INDEX('Policy Characteristics'!L:L,MATCH(PolicyLevers!$C374,'Policy Characteristics'!$C:$C,0))</f>
        <v>carbon-capture-and-sequestration.html</v>
      </c>
      <c r="S374" s="220">
        <f>INDEX('Policy Characteristics'!M:M,MATCH(PolicyLevers!$C374,'Policy Characteristics'!$C:$C,0))</f>
        <v>0</v>
      </c>
      <c r="T374" s="185">
        <f>INDEX('Policy Characteristics'!N:N,MATCH(PolicyLevers!$C374,'Policy Characteristics'!$C:$C,0))</f>
        <v>0</v>
      </c>
      <c r="U374" s="182">
        <f>INDEX('Policy Characteristics'!O:O,MATCH(PolicyLevers!$C374,'Policy Characteristics'!$C:$C,0))</f>
        <v>0</v>
      </c>
    </row>
    <row r="375" spans="1:21" x14ac:dyDescent="0.35">
      <c r="A375" s="351" t="str">
        <f>INDEX('Policy Characteristics'!A:A,MATCH(PolicyLevers!$C375,'Policy Characteristics'!$C:$C,0))</f>
        <v>Industry</v>
      </c>
      <c r="B375" s="355" t="str">
        <f>INDEX('Policy Characteristics'!B:B,MATCH(PolicyLevers!$C375,'Policy Characteristics'!$C:$C,0))</f>
        <v>Carbon Capture and Sequestration</v>
      </c>
      <c r="C375" s="190" t="str">
        <f t="shared" si="27"/>
        <v>Industry Sector Fraction of Potential Additional CCS Achieved</v>
      </c>
      <c r="D375" s="192" t="s">
        <v>2089</v>
      </c>
      <c r="E375" s="192" t="s">
        <v>756</v>
      </c>
      <c r="F375" s="182" t="s">
        <v>2135</v>
      </c>
      <c r="G375" s="185" t="s">
        <v>758</v>
      </c>
      <c r="H375" s="260">
        <v>932</v>
      </c>
      <c r="I375" s="357" t="s">
        <v>310</v>
      </c>
      <c r="J375" s="190" t="str">
        <f>INDEX('Policy Characteristics'!D:D,MATCH(PolicyLevers!$C375,'Policy Characteristics'!$C:$C,0))</f>
        <v>Industry CCS</v>
      </c>
      <c r="K375" s="190" t="str">
        <f>INDEX('Policy Characteristics'!E:E,MATCH(PolicyLevers!$C375,'Policy Characteristics'!$C:$C,0))</f>
        <v>indst CCS</v>
      </c>
      <c r="L375" s="198">
        <f>INDEX('Policy Characteristics'!F:F,MATCH(PolicyLevers!$C375,'Policy Characteristics'!$C:$C,0))</f>
        <v>0</v>
      </c>
      <c r="M375" s="198">
        <f>INDEX('Policy Characteristics'!G:G,MATCH(PolicyLevers!$C375,'Policy Characteristics'!$C:$C,0))</f>
        <v>1</v>
      </c>
      <c r="N375" s="198">
        <f>INDEX('Policy Characteristics'!H:H,MATCH(PolicyLevers!$C375,'Policy Characteristics'!$C:$C,0))</f>
        <v>0.01</v>
      </c>
      <c r="O375" s="190" t="str">
        <f>INDEX('Policy Characteristics'!I:I,MATCH(PolicyLevers!$C375,'Policy Characteristics'!$C:$C,0))</f>
        <v>% of CO2 captured</v>
      </c>
      <c r="P375" s="200"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0" t="str">
        <f>INDEX('Policy Characteristics'!K:K,MATCH(PolicyLevers!$C375,'Policy Characteristics'!$C:$C,0))</f>
        <v>ccs.html#ccs</v>
      </c>
      <c r="R375" s="190" t="str">
        <f>INDEX('Policy Characteristics'!L:L,MATCH(PolicyLevers!$C375,'Policy Characteristics'!$C:$C,0))</f>
        <v>carbon-capture-and-sequestration.html</v>
      </c>
      <c r="S375" s="220">
        <f>INDEX('Policy Characteristics'!M:M,MATCH(PolicyLevers!$C375,'Policy Characteristics'!$C:$C,0))</f>
        <v>0</v>
      </c>
      <c r="T375" s="185">
        <f>INDEX('Policy Characteristics'!N:N,MATCH(PolicyLevers!$C375,'Policy Characteristics'!$C:$C,0))</f>
        <v>0</v>
      </c>
      <c r="U375" s="182">
        <f>INDEX('Policy Characteristics'!O:O,MATCH(PolicyLevers!$C375,'Policy Characteristics'!$C:$C,0))</f>
        <v>0</v>
      </c>
    </row>
    <row r="376" spans="1:21" x14ac:dyDescent="0.35">
      <c r="A376" s="351" t="str">
        <f>INDEX('Policy Characteristics'!A:A,MATCH(PolicyLevers!$C376,'Policy Characteristics'!$C:$C,0))</f>
        <v>Industry</v>
      </c>
      <c r="B376" s="355" t="str">
        <f>INDEX('Policy Characteristics'!B:B,MATCH(PolicyLevers!$C376,'Policy Characteristics'!$C:$C,0))</f>
        <v>Carbon Capture and Sequestration</v>
      </c>
      <c r="C376" s="190" t="str">
        <f t="shared" si="27"/>
        <v>Industry Sector Fraction of Potential Additional CCS Achieved</v>
      </c>
      <c r="D376" s="192" t="s">
        <v>2089</v>
      </c>
      <c r="E376" s="192" t="s">
        <v>762</v>
      </c>
      <c r="F376" s="182" t="s">
        <v>2135</v>
      </c>
      <c r="G376" s="185" t="s">
        <v>763</v>
      </c>
      <c r="H376" s="260">
        <v>933</v>
      </c>
      <c r="I376" s="357" t="s">
        <v>310</v>
      </c>
      <c r="J376" s="190" t="str">
        <f>INDEX('Policy Characteristics'!D:D,MATCH(PolicyLevers!$C376,'Policy Characteristics'!$C:$C,0))</f>
        <v>Industry CCS</v>
      </c>
      <c r="K376" s="190" t="str">
        <f>INDEX('Policy Characteristics'!E:E,MATCH(PolicyLevers!$C376,'Policy Characteristics'!$C:$C,0))</f>
        <v>indst CCS</v>
      </c>
      <c r="L376" s="198">
        <f>INDEX('Policy Characteristics'!F:F,MATCH(PolicyLevers!$C376,'Policy Characteristics'!$C:$C,0))</f>
        <v>0</v>
      </c>
      <c r="M376" s="198">
        <f>INDEX('Policy Characteristics'!G:G,MATCH(PolicyLevers!$C376,'Policy Characteristics'!$C:$C,0))</f>
        <v>1</v>
      </c>
      <c r="N376" s="198">
        <f>INDEX('Policy Characteristics'!H:H,MATCH(PolicyLevers!$C376,'Policy Characteristics'!$C:$C,0))</f>
        <v>0.01</v>
      </c>
      <c r="O376" s="190" t="str">
        <f>INDEX('Policy Characteristics'!I:I,MATCH(PolicyLevers!$C376,'Policy Characteristics'!$C:$C,0))</f>
        <v>% of CO2 captured</v>
      </c>
      <c r="P376" s="200"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0" t="str">
        <f>INDEX('Policy Characteristics'!K:K,MATCH(PolicyLevers!$C376,'Policy Characteristics'!$C:$C,0))</f>
        <v>ccs.html#ccs</v>
      </c>
      <c r="R376" s="190" t="str">
        <f>INDEX('Policy Characteristics'!L:L,MATCH(PolicyLevers!$C376,'Policy Characteristics'!$C:$C,0))</f>
        <v>carbon-capture-and-sequestration.html</v>
      </c>
      <c r="S376" s="220">
        <f>INDEX('Policy Characteristics'!M:M,MATCH(PolicyLevers!$C376,'Policy Characteristics'!$C:$C,0))</f>
        <v>0</v>
      </c>
      <c r="T376" s="185">
        <f>INDEX('Policy Characteristics'!N:N,MATCH(PolicyLevers!$C376,'Policy Characteristics'!$C:$C,0))</f>
        <v>0</v>
      </c>
      <c r="U376" s="182">
        <f>INDEX('Policy Characteristics'!O:O,MATCH(PolicyLevers!$C376,'Policy Characteristics'!$C:$C,0))</f>
        <v>0</v>
      </c>
    </row>
    <row r="377" spans="1:21" x14ac:dyDescent="0.35">
      <c r="A377" s="351" t="str">
        <f>INDEX('Policy Characteristics'!A:A,MATCH(PolicyLevers!$C377,'Policy Characteristics'!$C:$C,0))</f>
        <v>Industry</v>
      </c>
      <c r="B377" s="355" t="str">
        <f>INDEX('Policy Characteristics'!B:B,MATCH(PolicyLevers!$C377,'Policy Characteristics'!$C:$C,0))</f>
        <v>Carbon Capture and Sequestration</v>
      </c>
      <c r="C377" s="190" t="str">
        <f t="shared" si="27"/>
        <v>Industry Sector Fraction of Potential Additional CCS Achieved</v>
      </c>
      <c r="D377" s="192" t="s">
        <v>2087</v>
      </c>
      <c r="E377" s="192" t="s">
        <v>756</v>
      </c>
      <c r="F377" s="182" t="s">
        <v>1826</v>
      </c>
      <c r="G377" s="185" t="s">
        <v>758</v>
      </c>
      <c r="H377" s="260">
        <v>934</v>
      </c>
      <c r="I377" s="357" t="s">
        <v>310</v>
      </c>
      <c r="J377" s="190" t="str">
        <f>INDEX('Policy Characteristics'!D:D,MATCH(PolicyLevers!$C377,'Policy Characteristics'!$C:$C,0))</f>
        <v>Industry CCS</v>
      </c>
      <c r="K377" s="190" t="str">
        <f>INDEX('Policy Characteristics'!E:E,MATCH(PolicyLevers!$C377,'Policy Characteristics'!$C:$C,0))</f>
        <v>indst CCS</v>
      </c>
      <c r="L377" s="198">
        <f>INDEX('Policy Characteristics'!F:F,MATCH(PolicyLevers!$C377,'Policy Characteristics'!$C:$C,0))</f>
        <v>0</v>
      </c>
      <c r="M377" s="198">
        <f>INDEX('Policy Characteristics'!G:G,MATCH(PolicyLevers!$C377,'Policy Characteristics'!$C:$C,0))</f>
        <v>1</v>
      </c>
      <c r="N377" s="198">
        <f>INDEX('Policy Characteristics'!H:H,MATCH(PolicyLevers!$C377,'Policy Characteristics'!$C:$C,0))</f>
        <v>0.01</v>
      </c>
      <c r="O377" s="190" t="str">
        <f>INDEX('Policy Characteristics'!I:I,MATCH(PolicyLevers!$C377,'Policy Characteristics'!$C:$C,0))</f>
        <v>% of CO2 captured</v>
      </c>
      <c r="P377" s="200"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0" t="str">
        <f>INDEX('Policy Characteristics'!K:K,MATCH(PolicyLevers!$C377,'Policy Characteristics'!$C:$C,0))</f>
        <v>ccs.html#ccs</v>
      </c>
      <c r="R377" s="190" t="str">
        <f>INDEX('Policy Characteristics'!L:L,MATCH(PolicyLevers!$C377,'Policy Characteristics'!$C:$C,0))</f>
        <v>carbon-capture-and-sequestration.html</v>
      </c>
      <c r="S377" s="220">
        <f>INDEX('Policy Characteristics'!M:M,MATCH(PolicyLevers!$C377,'Policy Characteristics'!$C:$C,0))</f>
        <v>0</v>
      </c>
      <c r="T377" s="185">
        <f>INDEX('Policy Characteristics'!N:N,MATCH(PolicyLevers!$C377,'Policy Characteristics'!$C:$C,0))</f>
        <v>0</v>
      </c>
      <c r="U377" s="182">
        <f>INDEX('Policy Characteristics'!O:O,MATCH(PolicyLevers!$C377,'Policy Characteristics'!$C:$C,0))</f>
        <v>0</v>
      </c>
    </row>
    <row r="378" spans="1:21" x14ac:dyDescent="0.35">
      <c r="A378" s="351" t="str">
        <f>INDEX('Policy Characteristics'!A:A,MATCH(PolicyLevers!$C378,'Policy Characteristics'!$C:$C,0))</f>
        <v>Industry</v>
      </c>
      <c r="B378" s="355" t="str">
        <f>INDEX('Policy Characteristics'!B:B,MATCH(PolicyLevers!$C378,'Policy Characteristics'!$C:$C,0))</f>
        <v>Carbon Capture and Sequestration</v>
      </c>
      <c r="C378" s="190" t="str">
        <f t="shared" si="27"/>
        <v>Industry Sector Fraction of Potential Additional CCS Achieved</v>
      </c>
      <c r="D378" s="192" t="s">
        <v>2087</v>
      </c>
      <c r="E378" s="192" t="s">
        <v>762</v>
      </c>
      <c r="F378" s="182" t="s">
        <v>1826</v>
      </c>
      <c r="G378" s="185" t="s">
        <v>763</v>
      </c>
      <c r="H378" s="260">
        <v>935</v>
      </c>
      <c r="I378" s="357" t="s">
        <v>310</v>
      </c>
      <c r="J378" s="190" t="str">
        <f>INDEX('Policy Characteristics'!D:D,MATCH(PolicyLevers!$C378,'Policy Characteristics'!$C:$C,0))</f>
        <v>Industry CCS</v>
      </c>
      <c r="K378" s="190" t="str">
        <f>INDEX('Policy Characteristics'!E:E,MATCH(PolicyLevers!$C378,'Policy Characteristics'!$C:$C,0))</f>
        <v>indst CCS</v>
      </c>
      <c r="L378" s="198">
        <f>INDEX('Policy Characteristics'!F:F,MATCH(PolicyLevers!$C378,'Policy Characteristics'!$C:$C,0))</f>
        <v>0</v>
      </c>
      <c r="M378" s="198">
        <f>INDEX('Policy Characteristics'!G:G,MATCH(PolicyLevers!$C378,'Policy Characteristics'!$C:$C,0))</f>
        <v>1</v>
      </c>
      <c r="N378" s="198">
        <f>INDEX('Policy Characteristics'!H:H,MATCH(PolicyLevers!$C378,'Policy Characteristics'!$C:$C,0))</f>
        <v>0.01</v>
      </c>
      <c r="O378" s="190" t="str">
        <f>INDEX('Policy Characteristics'!I:I,MATCH(PolicyLevers!$C378,'Policy Characteristics'!$C:$C,0))</f>
        <v>% of CO2 captured</v>
      </c>
      <c r="P378" s="200"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0" t="str">
        <f>INDEX('Policy Characteristics'!K:K,MATCH(PolicyLevers!$C378,'Policy Characteristics'!$C:$C,0))</f>
        <v>ccs.html#ccs</v>
      </c>
      <c r="R378" s="190" t="str">
        <f>INDEX('Policy Characteristics'!L:L,MATCH(PolicyLevers!$C378,'Policy Characteristics'!$C:$C,0))</f>
        <v>carbon-capture-and-sequestration.html</v>
      </c>
      <c r="S378" s="220">
        <f>INDEX('Policy Characteristics'!M:M,MATCH(PolicyLevers!$C378,'Policy Characteristics'!$C:$C,0))</f>
        <v>0</v>
      </c>
      <c r="T378" s="185">
        <f>INDEX('Policy Characteristics'!N:N,MATCH(PolicyLevers!$C378,'Policy Characteristics'!$C:$C,0))</f>
        <v>0</v>
      </c>
      <c r="U378" s="182">
        <f>INDEX('Policy Characteristics'!O:O,MATCH(PolicyLevers!$C378,'Policy Characteristics'!$C:$C,0))</f>
        <v>0</v>
      </c>
    </row>
    <row r="379" spans="1:21" x14ac:dyDescent="0.35">
      <c r="A379" s="351" t="str">
        <f>INDEX('Policy Characteristics'!A:A,MATCH(PolicyLevers!$C379,'Policy Characteristics'!$C:$C,0))</f>
        <v>Industry</v>
      </c>
      <c r="B379" s="355" t="str">
        <f>INDEX('Policy Characteristics'!B:B,MATCH(PolicyLevers!$C379,'Policy Characteristics'!$C:$C,0))</f>
        <v>Carbon Capture and Sequestration</v>
      </c>
      <c r="C379" s="190" t="str">
        <f t="shared" si="27"/>
        <v>Industry Sector Fraction of Potential Additional CCS Achieved</v>
      </c>
      <c r="D379" s="192" t="s">
        <v>2086</v>
      </c>
      <c r="E379" s="192" t="s">
        <v>756</v>
      </c>
      <c r="F379" s="182" t="s">
        <v>2134</v>
      </c>
      <c r="G379" s="185" t="s">
        <v>758</v>
      </c>
      <c r="H379" s="260">
        <v>936</v>
      </c>
      <c r="I379" s="357" t="s">
        <v>310</v>
      </c>
      <c r="J379" s="190" t="str">
        <f>INDEX('Policy Characteristics'!D:D,MATCH(PolicyLevers!$C379,'Policy Characteristics'!$C:$C,0))</f>
        <v>Industry CCS</v>
      </c>
      <c r="K379" s="190" t="str">
        <f>INDEX('Policy Characteristics'!E:E,MATCH(PolicyLevers!$C379,'Policy Characteristics'!$C:$C,0))</f>
        <v>indst CCS</v>
      </c>
      <c r="L379" s="198">
        <f>INDEX('Policy Characteristics'!F:F,MATCH(PolicyLevers!$C379,'Policy Characteristics'!$C:$C,0))</f>
        <v>0</v>
      </c>
      <c r="M379" s="198">
        <f>INDEX('Policy Characteristics'!G:G,MATCH(PolicyLevers!$C379,'Policy Characteristics'!$C:$C,0))</f>
        <v>1</v>
      </c>
      <c r="N379" s="198">
        <f>INDEX('Policy Characteristics'!H:H,MATCH(PolicyLevers!$C379,'Policy Characteristics'!$C:$C,0))</f>
        <v>0.01</v>
      </c>
      <c r="O379" s="190" t="str">
        <f>INDEX('Policy Characteristics'!I:I,MATCH(PolicyLevers!$C379,'Policy Characteristics'!$C:$C,0))</f>
        <v>% of CO2 captured</v>
      </c>
      <c r="P379" s="200"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0" t="str">
        <f>INDEX('Policy Characteristics'!K:K,MATCH(PolicyLevers!$C379,'Policy Characteristics'!$C:$C,0))</f>
        <v>ccs.html#ccs</v>
      </c>
      <c r="R379" s="190" t="str">
        <f>INDEX('Policy Characteristics'!L:L,MATCH(PolicyLevers!$C379,'Policy Characteristics'!$C:$C,0))</f>
        <v>carbon-capture-and-sequestration.html</v>
      </c>
      <c r="S379" s="220">
        <f>INDEX('Policy Characteristics'!M:M,MATCH(PolicyLevers!$C379,'Policy Characteristics'!$C:$C,0))</f>
        <v>0</v>
      </c>
      <c r="T379" s="185">
        <f>INDEX('Policy Characteristics'!N:N,MATCH(PolicyLevers!$C379,'Policy Characteristics'!$C:$C,0))</f>
        <v>0</v>
      </c>
      <c r="U379" s="182">
        <f>INDEX('Policy Characteristics'!O:O,MATCH(PolicyLevers!$C379,'Policy Characteristics'!$C:$C,0))</f>
        <v>0</v>
      </c>
    </row>
    <row r="380" spans="1:21" x14ac:dyDescent="0.35">
      <c r="A380" s="351" t="str">
        <f>INDEX('Policy Characteristics'!A:A,MATCH(PolicyLevers!$C380,'Policy Characteristics'!$C:$C,0))</f>
        <v>Industry</v>
      </c>
      <c r="B380" s="355" t="str">
        <f>INDEX('Policy Characteristics'!B:B,MATCH(PolicyLevers!$C380,'Policy Characteristics'!$C:$C,0))</f>
        <v>Carbon Capture and Sequestration</v>
      </c>
      <c r="C380" s="190" t="str">
        <f t="shared" si="27"/>
        <v>Industry Sector Fraction of Potential Additional CCS Achieved</v>
      </c>
      <c r="D380" s="192" t="s">
        <v>2086</v>
      </c>
      <c r="E380" s="192" t="s">
        <v>762</v>
      </c>
      <c r="F380" s="182" t="s">
        <v>2134</v>
      </c>
      <c r="G380" s="185" t="s">
        <v>763</v>
      </c>
      <c r="H380" s="260">
        <v>937</v>
      </c>
      <c r="I380" s="362" t="s">
        <v>332</v>
      </c>
      <c r="J380" s="190" t="str">
        <f>INDEX('Policy Characteristics'!D:D,MATCH(PolicyLevers!$C380,'Policy Characteristics'!$C:$C,0))</f>
        <v>Industry CCS</v>
      </c>
      <c r="K380" s="190" t="str">
        <f>INDEX('Policy Characteristics'!E:E,MATCH(PolicyLevers!$C380,'Policy Characteristics'!$C:$C,0))</f>
        <v>indst CCS</v>
      </c>
      <c r="L380" s="198">
        <f>INDEX('Policy Characteristics'!F:F,MATCH(PolicyLevers!$C380,'Policy Characteristics'!$C:$C,0))</f>
        <v>0</v>
      </c>
      <c r="M380" s="198">
        <f>INDEX('Policy Characteristics'!G:G,MATCH(PolicyLevers!$C380,'Policy Characteristics'!$C:$C,0))</f>
        <v>1</v>
      </c>
      <c r="N380" s="198">
        <f>INDEX('Policy Characteristics'!H:H,MATCH(PolicyLevers!$C380,'Policy Characteristics'!$C:$C,0))</f>
        <v>0.01</v>
      </c>
      <c r="O380" s="190" t="str">
        <f>INDEX('Policy Characteristics'!I:I,MATCH(PolicyLevers!$C380,'Policy Characteristics'!$C:$C,0))</f>
        <v>% of CO2 captured</v>
      </c>
      <c r="P380" s="200"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0" t="str">
        <f>INDEX('Policy Characteristics'!K:K,MATCH(PolicyLevers!$C380,'Policy Characteristics'!$C:$C,0))</f>
        <v>ccs.html#ccs</v>
      </c>
      <c r="R380" s="190" t="str">
        <f>INDEX('Policy Characteristics'!L:L,MATCH(PolicyLevers!$C380,'Policy Characteristics'!$C:$C,0))</f>
        <v>carbon-capture-and-sequestration.html</v>
      </c>
      <c r="S380" s="220">
        <f>INDEX('Policy Characteristics'!M:M,MATCH(PolicyLevers!$C380,'Policy Characteristics'!$C:$C,0))</f>
        <v>0</v>
      </c>
      <c r="T380" s="185">
        <f>INDEX('Policy Characteristics'!N:N,MATCH(PolicyLevers!$C380,'Policy Characteristics'!$C:$C,0))</f>
        <v>0</v>
      </c>
      <c r="U380" s="182">
        <f>INDEX('Policy Characteristics'!O:O,MATCH(PolicyLevers!$C380,'Policy Characteristics'!$C:$C,0))</f>
        <v>0</v>
      </c>
    </row>
    <row r="381" spans="1:21" x14ac:dyDescent="0.35">
      <c r="A381" s="351" t="str">
        <f>INDEX('Policy Characteristics'!A:A,MATCH(PolicyLevers!$C381,'Policy Characteristics'!$C:$C,0))</f>
        <v>Industry</v>
      </c>
      <c r="B381" s="355" t="str">
        <f>INDEX('Policy Characteristics'!B:B,MATCH(PolicyLevers!$C381,'Policy Characteristics'!$C:$C,0))</f>
        <v>Carbon Capture and Sequestration</v>
      </c>
      <c r="C381" s="190" t="str">
        <f t="shared" si="27"/>
        <v>Industry Sector Fraction of Potential Additional CCS Achieved</v>
      </c>
      <c r="D381" s="192" t="s">
        <v>2084</v>
      </c>
      <c r="E381" s="192" t="s">
        <v>756</v>
      </c>
      <c r="F381" s="182" t="s">
        <v>2133</v>
      </c>
      <c r="G381" s="185" t="s">
        <v>758</v>
      </c>
      <c r="H381" s="260">
        <v>938</v>
      </c>
      <c r="I381" s="357" t="s">
        <v>310</v>
      </c>
      <c r="J381" s="190" t="str">
        <f>INDEX('Policy Characteristics'!D:D,MATCH(PolicyLevers!$C381,'Policy Characteristics'!$C:$C,0))</f>
        <v>Industry CCS</v>
      </c>
      <c r="K381" s="190" t="str">
        <f>INDEX('Policy Characteristics'!E:E,MATCH(PolicyLevers!$C381,'Policy Characteristics'!$C:$C,0))</f>
        <v>indst CCS</v>
      </c>
      <c r="L381" s="198">
        <f>INDEX('Policy Characteristics'!F:F,MATCH(PolicyLevers!$C381,'Policy Characteristics'!$C:$C,0))</f>
        <v>0</v>
      </c>
      <c r="M381" s="198">
        <f>INDEX('Policy Characteristics'!G:G,MATCH(PolicyLevers!$C381,'Policy Characteristics'!$C:$C,0))</f>
        <v>1</v>
      </c>
      <c r="N381" s="198">
        <f>INDEX('Policy Characteristics'!H:H,MATCH(PolicyLevers!$C381,'Policy Characteristics'!$C:$C,0))</f>
        <v>0.01</v>
      </c>
      <c r="O381" s="190" t="str">
        <f>INDEX('Policy Characteristics'!I:I,MATCH(PolicyLevers!$C381,'Policy Characteristics'!$C:$C,0))</f>
        <v>% of CO2 captured</v>
      </c>
      <c r="P381" s="200"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0" t="str">
        <f>INDEX('Policy Characteristics'!K:K,MATCH(PolicyLevers!$C381,'Policy Characteristics'!$C:$C,0))</f>
        <v>ccs.html#ccs</v>
      </c>
      <c r="R381" s="190" t="str">
        <f>INDEX('Policy Characteristics'!L:L,MATCH(PolicyLevers!$C381,'Policy Characteristics'!$C:$C,0))</f>
        <v>carbon-capture-and-sequestration.html</v>
      </c>
      <c r="S381" s="220">
        <f>INDEX('Policy Characteristics'!M:M,MATCH(PolicyLevers!$C381,'Policy Characteristics'!$C:$C,0))</f>
        <v>0</v>
      </c>
      <c r="T381" s="185">
        <f>INDEX('Policy Characteristics'!N:N,MATCH(PolicyLevers!$C381,'Policy Characteristics'!$C:$C,0))</f>
        <v>0</v>
      </c>
      <c r="U381" s="182">
        <f>INDEX('Policy Characteristics'!O:O,MATCH(PolicyLevers!$C381,'Policy Characteristics'!$C:$C,0))</f>
        <v>0</v>
      </c>
    </row>
    <row r="382" spans="1:21" x14ac:dyDescent="0.35">
      <c r="A382" s="351" t="str">
        <f>INDEX('Policy Characteristics'!A:A,MATCH(PolicyLevers!$C382,'Policy Characteristics'!$C:$C,0))</f>
        <v>Industry</v>
      </c>
      <c r="B382" s="355" t="str">
        <f>INDEX('Policy Characteristics'!B:B,MATCH(PolicyLevers!$C382,'Policy Characteristics'!$C:$C,0))</f>
        <v>Carbon Capture and Sequestration</v>
      </c>
      <c r="C382" s="190" t="str">
        <f t="shared" si="27"/>
        <v>Industry Sector Fraction of Potential Additional CCS Achieved</v>
      </c>
      <c r="D382" s="192" t="s">
        <v>2084</v>
      </c>
      <c r="E382" s="192" t="s">
        <v>762</v>
      </c>
      <c r="F382" s="182" t="s">
        <v>2133</v>
      </c>
      <c r="G382" s="185" t="s">
        <v>763</v>
      </c>
      <c r="H382" s="260">
        <v>939</v>
      </c>
      <c r="I382" s="362" t="s">
        <v>332</v>
      </c>
      <c r="J382" s="190" t="str">
        <f>INDEX('Policy Characteristics'!D:D,MATCH(PolicyLevers!$C382,'Policy Characteristics'!$C:$C,0))</f>
        <v>Industry CCS</v>
      </c>
      <c r="K382" s="190" t="str">
        <f>INDEX('Policy Characteristics'!E:E,MATCH(PolicyLevers!$C382,'Policy Characteristics'!$C:$C,0))</f>
        <v>indst CCS</v>
      </c>
      <c r="L382" s="198">
        <f>INDEX('Policy Characteristics'!F:F,MATCH(PolicyLevers!$C382,'Policy Characteristics'!$C:$C,0))</f>
        <v>0</v>
      </c>
      <c r="M382" s="198">
        <f>INDEX('Policy Characteristics'!G:G,MATCH(PolicyLevers!$C382,'Policy Characteristics'!$C:$C,0))</f>
        <v>1</v>
      </c>
      <c r="N382" s="198">
        <f>INDEX('Policy Characteristics'!H:H,MATCH(PolicyLevers!$C382,'Policy Characteristics'!$C:$C,0))</f>
        <v>0.01</v>
      </c>
      <c r="O382" s="190" t="str">
        <f>INDEX('Policy Characteristics'!I:I,MATCH(PolicyLevers!$C382,'Policy Characteristics'!$C:$C,0))</f>
        <v>% of CO2 captured</v>
      </c>
      <c r="P382" s="200"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0" t="str">
        <f>INDEX('Policy Characteristics'!K:K,MATCH(PolicyLevers!$C382,'Policy Characteristics'!$C:$C,0))</f>
        <v>ccs.html#ccs</v>
      </c>
      <c r="R382" s="190" t="str">
        <f>INDEX('Policy Characteristics'!L:L,MATCH(PolicyLevers!$C382,'Policy Characteristics'!$C:$C,0))</f>
        <v>carbon-capture-and-sequestration.html</v>
      </c>
      <c r="S382" s="220">
        <f>INDEX('Policy Characteristics'!M:M,MATCH(PolicyLevers!$C382,'Policy Characteristics'!$C:$C,0))</f>
        <v>0</v>
      </c>
      <c r="T382" s="185">
        <f>INDEX('Policy Characteristics'!N:N,MATCH(PolicyLevers!$C382,'Policy Characteristics'!$C:$C,0))</f>
        <v>0</v>
      </c>
      <c r="U382" s="182">
        <f>INDEX('Policy Characteristics'!O:O,MATCH(PolicyLevers!$C382,'Policy Characteristics'!$C:$C,0))</f>
        <v>0</v>
      </c>
    </row>
    <row r="383" spans="1:21" x14ac:dyDescent="0.35">
      <c r="A383" s="351" t="str">
        <f>INDEX('Policy Characteristics'!A:A,MATCH(PolicyLevers!$C383,'Policy Characteristics'!$C:$C,0))</f>
        <v>Industry</v>
      </c>
      <c r="B383" s="355" t="str">
        <f>INDEX('Policy Characteristics'!B:B,MATCH(PolicyLevers!$C383,'Policy Characteristics'!$C:$C,0))</f>
        <v>Carbon Capture and Sequestration</v>
      </c>
      <c r="C383" s="190" t="str">
        <f t="shared" si="27"/>
        <v>Industry Sector Fraction of Potential Additional CCS Achieved</v>
      </c>
      <c r="D383" s="192" t="s">
        <v>2082</v>
      </c>
      <c r="E383" s="192" t="s">
        <v>756</v>
      </c>
      <c r="F383" s="182" t="s">
        <v>2132</v>
      </c>
      <c r="G383" s="185" t="s">
        <v>758</v>
      </c>
      <c r="H383" s="260">
        <v>940</v>
      </c>
      <c r="I383" s="357" t="s">
        <v>310</v>
      </c>
      <c r="J383" s="190" t="str">
        <f>INDEX('Policy Characteristics'!D:D,MATCH(PolicyLevers!$C383,'Policy Characteristics'!$C:$C,0))</f>
        <v>Industry CCS</v>
      </c>
      <c r="K383" s="190" t="str">
        <f>INDEX('Policy Characteristics'!E:E,MATCH(PolicyLevers!$C383,'Policy Characteristics'!$C:$C,0))</f>
        <v>indst CCS</v>
      </c>
      <c r="L383" s="198">
        <f>INDEX('Policy Characteristics'!F:F,MATCH(PolicyLevers!$C383,'Policy Characteristics'!$C:$C,0))</f>
        <v>0</v>
      </c>
      <c r="M383" s="198">
        <f>INDEX('Policy Characteristics'!G:G,MATCH(PolicyLevers!$C383,'Policy Characteristics'!$C:$C,0))</f>
        <v>1</v>
      </c>
      <c r="N383" s="198">
        <f>INDEX('Policy Characteristics'!H:H,MATCH(PolicyLevers!$C383,'Policy Characteristics'!$C:$C,0))</f>
        <v>0.01</v>
      </c>
      <c r="O383" s="190" t="str">
        <f>INDEX('Policy Characteristics'!I:I,MATCH(PolicyLevers!$C383,'Policy Characteristics'!$C:$C,0))</f>
        <v>% of CO2 captured</v>
      </c>
      <c r="P383" s="200"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0" t="str">
        <f>INDEX('Policy Characteristics'!K:K,MATCH(PolicyLevers!$C383,'Policy Characteristics'!$C:$C,0))</f>
        <v>ccs.html#ccs</v>
      </c>
      <c r="R383" s="190" t="str">
        <f>INDEX('Policy Characteristics'!L:L,MATCH(PolicyLevers!$C383,'Policy Characteristics'!$C:$C,0))</f>
        <v>carbon-capture-and-sequestration.html</v>
      </c>
      <c r="S383" s="220">
        <f>INDEX('Policy Characteristics'!M:M,MATCH(PolicyLevers!$C383,'Policy Characteristics'!$C:$C,0))</f>
        <v>0</v>
      </c>
      <c r="T383" s="185">
        <f>INDEX('Policy Characteristics'!N:N,MATCH(PolicyLevers!$C383,'Policy Characteristics'!$C:$C,0))</f>
        <v>0</v>
      </c>
      <c r="U383" s="182">
        <f>INDEX('Policy Characteristics'!O:O,MATCH(PolicyLevers!$C383,'Policy Characteristics'!$C:$C,0))</f>
        <v>0</v>
      </c>
    </row>
    <row r="384" spans="1:21" x14ac:dyDescent="0.35">
      <c r="A384" s="351" t="str">
        <f>INDEX('Policy Characteristics'!A:A,MATCH(PolicyLevers!$C384,'Policy Characteristics'!$C:$C,0))</f>
        <v>Industry</v>
      </c>
      <c r="B384" s="355" t="str">
        <f>INDEX('Policy Characteristics'!B:B,MATCH(PolicyLevers!$C384,'Policy Characteristics'!$C:$C,0))</f>
        <v>Carbon Capture and Sequestration</v>
      </c>
      <c r="C384" s="190" t="str">
        <f t="shared" si="27"/>
        <v>Industry Sector Fraction of Potential Additional CCS Achieved</v>
      </c>
      <c r="D384" s="192" t="s">
        <v>2082</v>
      </c>
      <c r="E384" s="192" t="s">
        <v>762</v>
      </c>
      <c r="F384" s="182" t="s">
        <v>2132</v>
      </c>
      <c r="G384" s="185" t="s">
        <v>763</v>
      </c>
      <c r="H384" s="260">
        <v>941</v>
      </c>
      <c r="I384" s="362" t="s">
        <v>332</v>
      </c>
      <c r="J384" s="190" t="str">
        <f>INDEX('Policy Characteristics'!D:D,MATCH(PolicyLevers!$C384,'Policy Characteristics'!$C:$C,0))</f>
        <v>Industry CCS</v>
      </c>
      <c r="K384" s="190" t="str">
        <f>INDEX('Policy Characteristics'!E:E,MATCH(PolicyLevers!$C384,'Policy Characteristics'!$C:$C,0))</f>
        <v>indst CCS</v>
      </c>
      <c r="L384" s="198">
        <f>INDEX('Policy Characteristics'!F:F,MATCH(PolicyLevers!$C384,'Policy Characteristics'!$C:$C,0))</f>
        <v>0</v>
      </c>
      <c r="M384" s="198">
        <f>INDEX('Policy Characteristics'!G:G,MATCH(PolicyLevers!$C384,'Policy Characteristics'!$C:$C,0))</f>
        <v>1</v>
      </c>
      <c r="N384" s="198">
        <f>INDEX('Policy Characteristics'!H:H,MATCH(PolicyLevers!$C384,'Policy Characteristics'!$C:$C,0))</f>
        <v>0.01</v>
      </c>
      <c r="O384" s="190" t="str">
        <f>INDEX('Policy Characteristics'!I:I,MATCH(PolicyLevers!$C384,'Policy Characteristics'!$C:$C,0))</f>
        <v>% of CO2 captured</v>
      </c>
      <c r="P384" s="200"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0" t="str">
        <f>INDEX('Policy Characteristics'!K:K,MATCH(PolicyLevers!$C384,'Policy Characteristics'!$C:$C,0))</f>
        <v>ccs.html#ccs</v>
      </c>
      <c r="R384" s="190" t="str">
        <f>INDEX('Policy Characteristics'!L:L,MATCH(PolicyLevers!$C384,'Policy Characteristics'!$C:$C,0))</f>
        <v>carbon-capture-and-sequestration.html</v>
      </c>
      <c r="S384" s="220">
        <f>INDEX('Policy Characteristics'!M:M,MATCH(PolicyLevers!$C384,'Policy Characteristics'!$C:$C,0))</f>
        <v>0</v>
      </c>
      <c r="T384" s="185">
        <f>INDEX('Policy Characteristics'!N:N,MATCH(PolicyLevers!$C384,'Policy Characteristics'!$C:$C,0))</f>
        <v>0</v>
      </c>
      <c r="U384" s="182">
        <f>INDEX('Policy Characteristics'!O:O,MATCH(PolicyLevers!$C384,'Policy Characteristics'!$C:$C,0))</f>
        <v>0</v>
      </c>
    </row>
    <row r="385" spans="1:21" x14ac:dyDescent="0.35">
      <c r="A385" s="351" t="str">
        <f>INDEX('Policy Characteristics'!A:A,MATCH(PolicyLevers!$C385,'Policy Characteristics'!$C:$C,0))</f>
        <v>Industry</v>
      </c>
      <c r="B385" s="355" t="str">
        <f>INDEX('Policy Characteristics'!B:B,MATCH(PolicyLevers!$C385,'Policy Characteristics'!$C:$C,0))</f>
        <v>Carbon Capture and Sequestration</v>
      </c>
      <c r="C385" s="190" t="str">
        <f t="shared" si="27"/>
        <v>Industry Sector Fraction of Potential Additional CCS Achieved</v>
      </c>
      <c r="D385" s="192" t="s">
        <v>2080</v>
      </c>
      <c r="E385" s="192" t="s">
        <v>756</v>
      </c>
      <c r="F385" s="182" t="s">
        <v>2131</v>
      </c>
      <c r="G385" s="185" t="s">
        <v>758</v>
      </c>
      <c r="H385" s="260">
        <v>942</v>
      </c>
      <c r="I385" s="357" t="s">
        <v>310</v>
      </c>
      <c r="J385" s="190" t="str">
        <f>INDEX('Policy Characteristics'!D:D,MATCH(PolicyLevers!$C385,'Policy Characteristics'!$C:$C,0))</f>
        <v>Industry CCS</v>
      </c>
      <c r="K385" s="190" t="str">
        <f>INDEX('Policy Characteristics'!E:E,MATCH(PolicyLevers!$C385,'Policy Characteristics'!$C:$C,0))</f>
        <v>indst CCS</v>
      </c>
      <c r="L385" s="198">
        <f>INDEX('Policy Characteristics'!F:F,MATCH(PolicyLevers!$C385,'Policy Characteristics'!$C:$C,0))</f>
        <v>0</v>
      </c>
      <c r="M385" s="198">
        <f>INDEX('Policy Characteristics'!G:G,MATCH(PolicyLevers!$C385,'Policy Characteristics'!$C:$C,0))</f>
        <v>1</v>
      </c>
      <c r="N385" s="198">
        <f>INDEX('Policy Characteristics'!H:H,MATCH(PolicyLevers!$C385,'Policy Characteristics'!$C:$C,0))</f>
        <v>0.01</v>
      </c>
      <c r="O385" s="190" t="str">
        <f>INDEX('Policy Characteristics'!I:I,MATCH(PolicyLevers!$C385,'Policy Characteristics'!$C:$C,0))</f>
        <v>% of CO2 captured</v>
      </c>
      <c r="P385" s="200"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0" t="str">
        <f>INDEX('Policy Characteristics'!K:K,MATCH(PolicyLevers!$C385,'Policy Characteristics'!$C:$C,0))</f>
        <v>ccs.html#ccs</v>
      </c>
      <c r="R385" s="190" t="str">
        <f>INDEX('Policy Characteristics'!L:L,MATCH(PolicyLevers!$C385,'Policy Characteristics'!$C:$C,0))</f>
        <v>carbon-capture-and-sequestration.html</v>
      </c>
      <c r="S385" s="220">
        <f>INDEX('Policy Characteristics'!M:M,MATCH(PolicyLevers!$C385,'Policy Characteristics'!$C:$C,0))</f>
        <v>0</v>
      </c>
      <c r="T385" s="185">
        <f>INDEX('Policy Characteristics'!N:N,MATCH(PolicyLevers!$C385,'Policy Characteristics'!$C:$C,0))</f>
        <v>0</v>
      </c>
      <c r="U385" s="182">
        <f>INDEX('Policy Characteristics'!O:O,MATCH(PolicyLevers!$C385,'Policy Characteristics'!$C:$C,0))</f>
        <v>0</v>
      </c>
    </row>
    <row r="386" spans="1:21" x14ac:dyDescent="0.35">
      <c r="A386" s="351" t="str">
        <f>INDEX('Policy Characteristics'!A:A,MATCH(PolicyLevers!$C386,'Policy Characteristics'!$C:$C,0))</f>
        <v>Industry</v>
      </c>
      <c r="B386" s="355" t="str">
        <f>INDEX('Policy Characteristics'!B:B,MATCH(PolicyLevers!$C386,'Policy Characteristics'!$C:$C,0))</f>
        <v>Carbon Capture and Sequestration</v>
      </c>
      <c r="C386" s="190" t="str">
        <f t="shared" si="27"/>
        <v>Industry Sector Fraction of Potential Additional CCS Achieved</v>
      </c>
      <c r="D386" s="192" t="s">
        <v>2080</v>
      </c>
      <c r="E386" s="192" t="s">
        <v>762</v>
      </c>
      <c r="F386" s="182" t="s">
        <v>2131</v>
      </c>
      <c r="G386" s="185" t="s">
        <v>763</v>
      </c>
      <c r="H386" s="260">
        <v>943</v>
      </c>
      <c r="I386" s="362" t="s">
        <v>332</v>
      </c>
      <c r="J386" s="190" t="str">
        <f>INDEX('Policy Characteristics'!D:D,MATCH(PolicyLevers!$C386,'Policy Characteristics'!$C:$C,0))</f>
        <v>Industry CCS</v>
      </c>
      <c r="K386" s="190" t="str">
        <f>INDEX('Policy Characteristics'!E:E,MATCH(PolicyLevers!$C386,'Policy Characteristics'!$C:$C,0))</f>
        <v>indst CCS</v>
      </c>
      <c r="L386" s="198">
        <f>INDEX('Policy Characteristics'!F:F,MATCH(PolicyLevers!$C386,'Policy Characteristics'!$C:$C,0))</f>
        <v>0</v>
      </c>
      <c r="M386" s="198">
        <f>INDEX('Policy Characteristics'!G:G,MATCH(PolicyLevers!$C386,'Policy Characteristics'!$C:$C,0))</f>
        <v>1</v>
      </c>
      <c r="N386" s="198">
        <f>INDEX('Policy Characteristics'!H:H,MATCH(PolicyLevers!$C386,'Policy Characteristics'!$C:$C,0))</f>
        <v>0.01</v>
      </c>
      <c r="O386" s="190" t="str">
        <f>INDEX('Policy Characteristics'!I:I,MATCH(PolicyLevers!$C386,'Policy Characteristics'!$C:$C,0))</f>
        <v>% of CO2 captured</v>
      </c>
      <c r="P386" s="200"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0" t="str">
        <f>INDEX('Policy Characteristics'!K:K,MATCH(PolicyLevers!$C386,'Policy Characteristics'!$C:$C,0))</f>
        <v>ccs.html#ccs</v>
      </c>
      <c r="R386" s="190" t="str">
        <f>INDEX('Policy Characteristics'!L:L,MATCH(PolicyLevers!$C386,'Policy Characteristics'!$C:$C,0))</f>
        <v>carbon-capture-and-sequestration.html</v>
      </c>
      <c r="S386" s="220">
        <f>INDEX('Policy Characteristics'!M:M,MATCH(PolicyLevers!$C386,'Policy Characteristics'!$C:$C,0))</f>
        <v>0</v>
      </c>
      <c r="T386" s="185">
        <f>INDEX('Policy Characteristics'!N:N,MATCH(PolicyLevers!$C386,'Policy Characteristics'!$C:$C,0))</f>
        <v>0</v>
      </c>
      <c r="U386" s="182">
        <f>INDEX('Policy Characteristics'!O:O,MATCH(PolicyLevers!$C386,'Policy Characteristics'!$C:$C,0))</f>
        <v>0</v>
      </c>
    </row>
    <row r="387" spans="1:21" x14ac:dyDescent="0.35">
      <c r="A387" s="351" t="str">
        <f>INDEX('Policy Characteristics'!A:A,MATCH(PolicyLevers!$C387,'Policy Characteristics'!$C:$C,0))</f>
        <v>Industry</v>
      </c>
      <c r="B387" s="355" t="str">
        <f>INDEX('Policy Characteristics'!B:B,MATCH(PolicyLevers!$C387,'Policy Characteristics'!$C:$C,0))</f>
        <v>Carbon Capture and Sequestration</v>
      </c>
      <c r="C387" s="190" t="str">
        <f t="shared" si="27"/>
        <v>Industry Sector Fraction of Potential Additional CCS Achieved</v>
      </c>
      <c r="D387" s="192" t="s">
        <v>2078</v>
      </c>
      <c r="E387" s="192" t="s">
        <v>756</v>
      </c>
      <c r="F387" s="182" t="s">
        <v>2130</v>
      </c>
      <c r="G387" s="185" t="s">
        <v>758</v>
      </c>
      <c r="H387" s="260">
        <v>944</v>
      </c>
      <c r="I387" s="357" t="s">
        <v>310</v>
      </c>
      <c r="J387" s="190" t="str">
        <f>INDEX('Policy Characteristics'!D:D,MATCH(PolicyLevers!$C387,'Policy Characteristics'!$C:$C,0))</f>
        <v>Industry CCS</v>
      </c>
      <c r="K387" s="190" t="str">
        <f>INDEX('Policy Characteristics'!E:E,MATCH(PolicyLevers!$C387,'Policy Characteristics'!$C:$C,0))</f>
        <v>indst CCS</v>
      </c>
      <c r="L387" s="198">
        <f>INDEX('Policy Characteristics'!F:F,MATCH(PolicyLevers!$C387,'Policy Characteristics'!$C:$C,0))</f>
        <v>0</v>
      </c>
      <c r="M387" s="198">
        <f>INDEX('Policy Characteristics'!G:G,MATCH(PolicyLevers!$C387,'Policy Characteristics'!$C:$C,0))</f>
        <v>1</v>
      </c>
      <c r="N387" s="198">
        <f>INDEX('Policy Characteristics'!H:H,MATCH(PolicyLevers!$C387,'Policy Characteristics'!$C:$C,0))</f>
        <v>0.01</v>
      </c>
      <c r="O387" s="190" t="str">
        <f>INDEX('Policy Characteristics'!I:I,MATCH(PolicyLevers!$C387,'Policy Characteristics'!$C:$C,0))</f>
        <v>% of CO2 captured</v>
      </c>
      <c r="P387" s="200"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0" t="str">
        <f>INDEX('Policy Characteristics'!K:K,MATCH(PolicyLevers!$C387,'Policy Characteristics'!$C:$C,0))</f>
        <v>ccs.html#ccs</v>
      </c>
      <c r="R387" s="190" t="str">
        <f>INDEX('Policy Characteristics'!L:L,MATCH(PolicyLevers!$C387,'Policy Characteristics'!$C:$C,0))</f>
        <v>carbon-capture-and-sequestration.html</v>
      </c>
      <c r="S387" s="220">
        <f>INDEX('Policy Characteristics'!M:M,MATCH(PolicyLevers!$C387,'Policy Characteristics'!$C:$C,0))</f>
        <v>0</v>
      </c>
      <c r="T387" s="185">
        <f>INDEX('Policy Characteristics'!N:N,MATCH(PolicyLevers!$C387,'Policy Characteristics'!$C:$C,0))</f>
        <v>0</v>
      </c>
      <c r="U387" s="182">
        <f>INDEX('Policy Characteristics'!O:O,MATCH(PolicyLevers!$C387,'Policy Characteristics'!$C:$C,0))</f>
        <v>0</v>
      </c>
    </row>
    <row r="388" spans="1:21" x14ac:dyDescent="0.35">
      <c r="A388" s="351" t="str">
        <f>INDEX('Policy Characteristics'!A:A,MATCH(PolicyLevers!$C388,'Policy Characteristics'!$C:$C,0))</f>
        <v>Industry</v>
      </c>
      <c r="B388" s="355" t="str">
        <f>INDEX('Policy Characteristics'!B:B,MATCH(PolicyLevers!$C388,'Policy Characteristics'!$C:$C,0))</f>
        <v>Carbon Capture and Sequestration</v>
      </c>
      <c r="C388" s="190" t="str">
        <f t="shared" si="27"/>
        <v>Industry Sector Fraction of Potential Additional CCS Achieved</v>
      </c>
      <c r="D388" s="192" t="s">
        <v>2078</v>
      </c>
      <c r="E388" s="192" t="s">
        <v>762</v>
      </c>
      <c r="F388" s="182" t="s">
        <v>2130</v>
      </c>
      <c r="G388" s="185" t="s">
        <v>763</v>
      </c>
      <c r="H388" s="260">
        <v>945</v>
      </c>
      <c r="I388" s="362" t="s">
        <v>332</v>
      </c>
      <c r="J388" s="190" t="str">
        <f>INDEX('Policy Characteristics'!D:D,MATCH(PolicyLevers!$C388,'Policy Characteristics'!$C:$C,0))</f>
        <v>Industry CCS</v>
      </c>
      <c r="K388" s="190" t="str">
        <f>INDEX('Policy Characteristics'!E:E,MATCH(PolicyLevers!$C388,'Policy Characteristics'!$C:$C,0))</f>
        <v>indst CCS</v>
      </c>
      <c r="L388" s="198">
        <f>INDEX('Policy Characteristics'!F:F,MATCH(PolicyLevers!$C388,'Policy Characteristics'!$C:$C,0))</f>
        <v>0</v>
      </c>
      <c r="M388" s="198">
        <f>INDEX('Policy Characteristics'!G:G,MATCH(PolicyLevers!$C388,'Policy Characteristics'!$C:$C,0))</f>
        <v>1</v>
      </c>
      <c r="N388" s="198">
        <f>INDEX('Policy Characteristics'!H:H,MATCH(PolicyLevers!$C388,'Policy Characteristics'!$C:$C,0))</f>
        <v>0.01</v>
      </c>
      <c r="O388" s="190" t="str">
        <f>INDEX('Policy Characteristics'!I:I,MATCH(PolicyLevers!$C388,'Policy Characteristics'!$C:$C,0))</f>
        <v>% of CO2 captured</v>
      </c>
      <c r="P388" s="200"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0" t="str">
        <f>INDEX('Policy Characteristics'!K:K,MATCH(PolicyLevers!$C388,'Policy Characteristics'!$C:$C,0))</f>
        <v>ccs.html#ccs</v>
      </c>
      <c r="R388" s="190" t="str">
        <f>INDEX('Policy Characteristics'!L:L,MATCH(PolicyLevers!$C388,'Policy Characteristics'!$C:$C,0))</f>
        <v>carbon-capture-and-sequestration.html</v>
      </c>
      <c r="S388" s="220">
        <f>INDEX('Policy Characteristics'!M:M,MATCH(PolicyLevers!$C388,'Policy Characteristics'!$C:$C,0))</f>
        <v>0</v>
      </c>
      <c r="T388" s="185">
        <f>INDEX('Policy Characteristics'!N:N,MATCH(PolicyLevers!$C388,'Policy Characteristics'!$C:$C,0))</f>
        <v>0</v>
      </c>
      <c r="U388" s="182">
        <f>INDEX('Policy Characteristics'!O:O,MATCH(PolicyLevers!$C388,'Policy Characteristics'!$C:$C,0))</f>
        <v>0</v>
      </c>
    </row>
    <row r="389" spans="1:21" x14ac:dyDescent="0.35">
      <c r="A389" s="351" t="str">
        <f>INDEX('Policy Characteristics'!A:A,MATCH(PolicyLevers!$C389,'Policy Characteristics'!$C:$C,0))</f>
        <v>Industry</v>
      </c>
      <c r="B389" s="355" t="str">
        <f>INDEX('Policy Characteristics'!B:B,MATCH(PolicyLevers!$C389,'Policy Characteristics'!$C:$C,0))</f>
        <v>Carbon Capture and Sequestration</v>
      </c>
      <c r="C389" s="190" t="str">
        <f t="shared" si="27"/>
        <v>Industry Sector Fraction of Potential Additional CCS Achieved</v>
      </c>
      <c r="D389" s="192" t="s">
        <v>2076</v>
      </c>
      <c r="E389" s="192" t="s">
        <v>756</v>
      </c>
      <c r="F389" s="182" t="s">
        <v>2129</v>
      </c>
      <c r="G389" s="185" t="s">
        <v>758</v>
      </c>
      <c r="H389" s="260">
        <v>946</v>
      </c>
      <c r="I389" s="357" t="s">
        <v>310</v>
      </c>
      <c r="J389" s="190" t="str">
        <f>INDEX('Policy Characteristics'!D:D,MATCH(PolicyLevers!$C389,'Policy Characteristics'!$C:$C,0))</f>
        <v>Industry CCS</v>
      </c>
      <c r="K389" s="190" t="str">
        <f>INDEX('Policy Characteristics'!E:E,MATCH(PolicyLevers!$C389,'Policy Characteristics'!$C:$C,0))</f>
        <v>indst CCS</v>
      </c>
      <c r="L389" s="198">
        <f>INDEX('Policy Characteristics'!F:F,MATCH(PolicyLevers!$C389,'Policy Characteristics'!$C:$C,0))</f>
        <v>0</v>
      </c>
      <c r="M389" s="198">
        <f>INDEX('Policy Characteristics'!G:G,MATCH(PolicyLevers!$C389,'Policy Characteristics'!$C:$C,0))</f>
        <v>1</v>
      </c>
      <c r="N389" s="198">
        <f>INDEX('Policy Characteristics'!H:H,MATCH(PolicyLevers!$C389,'Policy Characteristics'!$C:$C,0))</f>
        <v>0.01</v>
      </c>
      <c r="O389" s="190" t="str">
        <f>INDEX('Policy Characteristics'!I:I,MATCH(PolicyLevers!$C389,'Policy Characteristics'!$C:$C,0))</f>
        <v>% of CO2 captured</v>
      </c>
      <c r="P389" s="200"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0" t="str">
        <f>INDEX('Policy Characteristics'!K:K,MATCH(PolicyLevers!$C389,'Policy Characteristics'!$C:$C,0))</f>
        <v>ccs.html#ccs</v>
      </c>
      <c r="R389" s="190" t="str">
        <f>INDEX('Policy Characteristics'!L:L,MATCH(PolicyLevers!$C389,'Policy Characteristics'!$C:$C,0))</f>
        <v>carbon-capture-and-sequestration.html</v>
      </c>
      <c r="S389" s="220">
        <f>INDEX('Policy Characteristics'!M:M,MATCH(PolicyLevers!$C389,'Policy Characteristics'!$C:$C,0))</f>
        <v>0</v>
      </c>
      <c r="T389" s="185">
        <f>INDEX('Policy Characteristics'!N:N,MATCH(PolicyLevers!$C389,'Policy Characteristics'!$C:$C,0))</f>
        <v>0</v>
      </c>
      <c r="U389" s="182">
        <f>INDEX('Policy Characteristics'!O:O,MATCH(PolicyLevers!$C389,'Policy Characteristics'!$C:$C,0))</f>
        <v>0</v>
      </c>
    </row>
    <row r="390" spans="1:21" x14ac:dyDescent="0.35">
      <c r="A390" s="351" t="str">
        <f>INDEX('Policy Characteristics'!A:A,MATCH(PolicyLevers!$C390,'Policy Characteristics'!$C:$C,0))</f>
        <v>Industry</v>
      </c>
      <c r="B390" s="355" t="str">
        <f>INDEX('Policy Characteristics'!B:B,MATCH(PolicyLevers!$C390,'Policy Characteristics'!$C:$C,0))</f>
        <v>Carbon Capture and Sequestration</v>
      </c>
      <c r="C390" s="190" t="str">
        <f t="shared" si="27"/>
        <v>Industry Sector Fraction of Potential Additional CCS Achieved</v>
      </c>
      <c r="D390" s="192" t="s">
        <v>2076</v>
      </c>
      <c r="E390" s="192" t="s">
        <v>762</v>
      </c>
      <c r="F390" s="182" t="s">
        <v>2129</v>
      </c>
      <c r="G390" s="185" t="s">
        <v>763</v>
      </c>
      <c r="H390" s="260">
        <v>947</v>
      </c>
      <c r="I390" s="362" t="s">
        <v>332</v>
      </c>
      <c r="J390" s="190" t="str">
        <f>INDEX('Policy Characteristics'!D:D,MATCH(PolicyLevers!$C390,'Policy Characteristics'!$C:$C,0))</f>
        <v>Industry CCS</v>
      </c>
      <c r="K390" s="190" t="str">
        <f>INDEX('Policy Characteristics'!E:E,MATCH(PolicyLevers!$C390,'Policy Characteristics'!$C:$C,0))</f>
        <v>indst CCS</v>
      </c>
      <c r="L390" s="198">
        <f>INDEX('Policy Characteristics'!F:F,MATCH(PolicyLevers!$C390,'Policy Characteristics'!$C:$C,0))</f>
        <v>0</v>
      </c>
      <c r="M390" s="198">
        <f>INDEX('Policy Characteristics'!G:G,MATCH(PolicyLevers!$C390,'Policy Characteristics'!$C:$C,0))</f>
        <v>1</v>
      </c>
      <c r="N390" s="198">
        <f>INDEX('Policy Characteristics'!H:H,MATCH(PolicyLevers!$C390,'Policy Characteristics'!$C:$C,0))</f>
        <v>0.01</v>
      </c>
      <c r="O390" s="190" t="str">
        <f>INDEX('Policy Characteristics'!I:I,MATCH(PolicyLevers!$C390,'Policy Characteristics'!$C:$C,0))</f>
        <v>% of CO2 captured</v>
      </c>
      <c r="P390" s="200"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0" t="str">
        <f>INDEX('Policy Characteristics'!K:K,MATCH(PolicyLevers!$C390,'Policy Characteristics'!$C:$C,0))</f>
        <v>ccs.html#ccs</v>
      </c>
      <c r="R390" s="190" t="str">
        <f>INDEX('Policy Characteristics'!L:L,MATCH(PolicyLevers!$C390,'Policy Characteristics'!$C:$C,0))</f>
        <v>carbon-capture-and-sequestration.html</v>
      </c>
      <c r="S390" s="220">
        <f>INDEX('Policy Characteristics'!M:M,MATCH(PolicyLevers!$C390,'Policy Characteristics'!$C:$C,0))</f>
        <v>0</v>
      </c>
      <c r="T390" s="185">
        <f>INDEX('Policy Characteristics'!N:N,MATCH(PolicyLevers!$C390,'Policy Characteristics'!$C:$C,0))</f>
        <v>0</v>
      </c>
      <c r="U390" s="182">
        <f>INDEX('Policy Characteristics'!O:O,MATCH(PolicyLevers!$C390,'Policy Characteristics'!$C:$C,0))</f>
        <v>0</v>
      </c>
    </row>
    <row r="391" spans="1:21" x14ac:dyDescent="0.35">
      <c r="A391" s="351" t="str">
        <f>INDEX('Policy Characteristics'!A:A,MATCH(PolicyLevers!$C391,'Policy Characteristics'!$C:$C,0))</f>
        <v>Industry</v>
      </c>
      <c r="B391" s="355" t="str">
        <f>INDEX('Policy Characteristics'!B:B,MATCH(PolicyLevers!$C391,'Policy Characteristics'!$C:$C,0))</f>
        <v>Carbon Capture and Sequestration</v>
      </c>
      <c r="C391" s="190" t="str">
        <f t="shared" si="27"/>
        <v>Industry Sector Fraction of Potential Additional CCS Achieved</v>
      </c>
      <c r="D391" s="192" t="s">
        <v>2074</v>
      </c>
      <c r="E391" s="192" t="s">
        <v>756</v>
      </c>
      <c r="F391" s="182" t="s">
        <v>2128</v>
      </c>
      <c r="G391" s="185" t="s">
        <v>758</v>
      </c>
      <c r="H391" s="260">
        <v>948</v>
      </c>
      <c r="I391" s="357" t="s">
        <v>310</v>
      </c>
      <c r="J391" s="190" t="str">
        <f>INDEX('Policy Characteristics'!D:D,MATCH(PolicyLevers!$C391,'Policy Characteristics'!$C:$C,0))</f>
        <v>Industry CCS</v>
      </c>
      <c r="K391" s="190" t="str">
        <f>INDEX('Policy Characteristics'!E:E,MATCH(PolicyLevers!$C391,'Policy Characteristics'!$C:$C,0))</f>
        <v>indst CCS</v>
      </c>
      <c r="L391" s="198">
        <f>INDEX('Policy Characteristics'!F:F,MATCH(PolicyLevers!$C391,'Policy Characteristics'!$C:$C,0))</f>
        <v>0</v>
      </c>
      <c r="M391" s="198">
        <f>INDEX('Policy Characteristics'!G:G,MATCH(PolicyLevers!$C391,'Policy Characteristics'!$C:$C,0))</f>
        <v>1</v>
      </c>
      <c r="N391" s="198">
        <f>INDEX('Policy Characteristics'!H:H,MATCH(PolicyLevers!$C391,'Policy Characteristics'!$C:$C,0))</f>
        <v>0.01</v>
      </c>
      <c r="O391" s="190" t="str">
        <f>INDEX('Policy Characteristics'!I:I,MATCH(PolicyLevers!$C391,'Policy Characteristics'!$C:$C,0))</f>
        <v>% of CO2 captured</v>
      </c>
      <c r="P391" s="200"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0" t="str">
        <f>INDEX('Policy Characteristics'!K:K,MATCH(PolicyLevers!$C391,'Policy Characteristics'!$C:$C,0))</f>
        <v>ccs.html#ccs</v>
      </c>
      <c r="R391" s="190" t="str">
        <f>INDEX('Policy Characteristics'!L:L,MATCH(PolicyLevers!$C391,'Policy Characteristics'!$C:$C,0))</f>
        <v>carbon-capture-and-sequestration.html</v>
      </c>
      <c r="S391" s="220">
        <f>INDEX('Policy Characteristics'!M:M,MATCH(PolicyLevers!$C391,'Policy Characteristics'!$C:$C,0))</f>
        <v>0</v>
      </c>
      <c r="T391" s="185">
        <f>INDEX('Policy Characteristics'!N:N,MATCH(PolicyLevers!$C391,'Policy Characteristics'!$C:$C,0))</f>
        <v>0</v>
      </c>
      <c r="U391" s="182">
        <f>INDEX('Policy Characteristics'!O:O,MATCH(PolicyLevers!$C391,'Policy Characteristics'!$C:$C,0))</f>
        <v>0</v>
      </c>
    </row>
    <row r="392" spans="1:21" x14ac:dyDescent="0.35">
      <c r="A392" s="351" t="str">
        <f>INDEX('Policy Characteristics'!A:A,MATCH(PolicyLevers!$C392,'Policy Characteristics'!$C:$C,0))</f>
        <v>Industry</v>
      </c>
      <c r="B392" s="355" t="str">
        <f>INDEX('Policy Characteristics'!B:B,MATCH(PolicyLevers!$C392,'Policy Characteristics'!$C:$C,0))</f>
        <v>Carbon Capture and Sequestration</v>
      </c>
      <c r="C392" s="190" t="str">
        <f t="shared" si="27"/>
        <v>Industry Sector Fraction of Potential Additional CCS Achieved</v>
      </c>
      <c r="D392" s="192" t="s">
        <v>2074</v>
      </c>
      <c r="E392" s="192" t="s">
        <v>762</v>
      </c>
      <c r="F392" s="182" t="s">
        <v>2128</v>
      </c>
      <c r="G392" s="185" t="s">
        <v>763</v>
      </c>
      <c r="H392" s="260">
        <v>949</v>
      </c>
      <c r="I392" s="362" t="s">
        <v>332</v>
      </c>
      <c r="J392" s="190" t="str">
        <f>INDEX('Policy Characteristics'!D:D,MATCH(PolicyLevers!$C392,'Policy Characteristics'!$C:$C,0))</f>
        <v>Industry CCS</v>
      </c>
      <c r="K392" s="190" t="str">
        <f>INDEX('Policy Characteristics'!E:E,MATCH(PolicyLevers!$C392,'Policy Characteristics'!$C:$C,0))</f>
        <v>indst CCS</v>
      </c>
      <c r="L392" s="198">
        <f>INDEX('Policy Characteristics'!F:F,MATCH(PolicyLevers!$C392,'Policy Characteristics'!$C:$C,0))</f>
        <v>0</v>
      </c>
      <c r="M392" s="198">
        <f>INDEX('Policy Characteristics'!G:G,MATCH(PolicyLevers!$C392,'Policy Characteristics'!$C:$C,0))</f>
        <v>1</v>
      </c>
      <c r="N392" s="198">
        <f>INDEX('Policy Characteristics'!H:H,MATCH(PolicyLevers!$C392,'Policy Characteristics'!$C:$C,0))</f>
        <v>0.01</v>
      </c>
      <c r="O392" s="190" t="str">
        <f>INDEX('Policy Characteristics'!I:I,MATCH(PolicyLevers!$C392,'Policy Characteristics'!$C:$C,0))</f>
        <v>% of CO2 captured</v>
      </c>
      <c r="P392" s="200"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0" t="str">
        <f>INDEX('Policy Characteristics'!K:K,MATCH(PolicyLevers!$C392,'Policy Characteristics'!$C:$C,0))</f>
        <v>ccs.html#ccs</v>
      </c>
      <c r="R392" s="190" t="str">
        <f>INDEX('Policy Characteristics'!L:L,MATCH(PolicyLevers!$C392,'Policy Characteristics'!$C:$C,0))</f>
        <v>carbon-capture-and-sequestration.html</v>
      </c>
      <c r="S392" s="220">
        <f>INDEX('Policy Characteristics'!M:M,MATCH(PolicyLevers!$C392,'Policy Characteristics'!$C:$C,0))</f>
        <v>0</v>
      </c>
      <c r="T392" s="185">
        <f>INDEX('Policy Characteristics'!N:N,MATCH(PolicyLevers!$C392,'Policy Characteristics'!$C:$C,0))</f>
        <v>0</v>
      </c>
      <c r="U392" s="182">
        <f>INDEX('Policy Characteristics'!O:O,MATCH(PolicyLevers!$C392,'Policy Characteristics'!$C:$C,0))</f>
        <v>0</v>
      </c>
    </row>
    <row r="393" spans="1:21" x14ac:dyDescent="0.35">
      <c r="A393" s="351" t="str">
        <f>INDEX('Policy Characteristics'!A:A,MATCH(PolicyLevers!$C393,'Policy Characteristics'!$C:$C,0))</f>
        <v>Industry</v>
      </c>
      <c r="B393" s="355" t="str">
        <f>INDEX('Policy Characteristics'!B:B,MATCH(PolicyLevers!$C393,'Policy Characteristics'!$C:$C,0))</f>
        <v>Carbon Capture and Sequestration</v>
      </c>
      <c r="C393" s="190" t="str">
        <f t="shared" si="27"/>
        <v>Industry Sector Fraction of Potential Additional CCS Achieved</v>
      </c>
      <c r="D393" s="192" t="s">
        <v>2072</v>
      </c>
      <c r="E393" s="192" t="s">
        <v>756</v>
      </c>
      <c r="F393" s="182" t="s">
        <v>2127</v>
      </c>
      <c r="G393" s="185" t="s">
        <v>758</v>
      </c>
      <c r="H393" s="260">
        <v>950</v>
      </c>
      <c r="I393" s="357" t="s">
        <v>310</v>
      </c>
      <c r="J393" s="190" t="str">
        <f>INDEX('Policy Characteristics'!D:D,MATCH(PolicyLevers!$C393,'Policy Characteristics'!$C:$C,0))</f>
        <v>Industry CCS</v>
      </c>
      <c r="K393" s="190" t="str">
        <f>INDEX('Policy Characteristics'!E:E,MATCH(PolicyLevers!$C393,'Policy Characteristics'!$C:$C,0))</f>
        <v>indst CCS</v>
      </c>
      <c r="L393" s="198">
        <f>INDEX('Policy Characteristics'!F:F,MATCH(PolicyLevers!$C393,'Policy Characteristics'!$C:$C,0))</f>
        <v>0</v>
      </c>
      <c r="M393" s="198">
        <f>INDEX('Policy Characteristics'!G:G,MATCH(PolicyLevers!$C393,'Policy Characteristics'!$C:$C,0))</f>
        <v>1</v>
      </c>
      <c r="N393" s="198">
        <f>INDEX('Policy Characteristics'!H:H,MATCH(PolicyLevers!$C393,'Policy Characteristics'!$C:$C,0))</f>
        <v>0.01</v>
      </c>
      <c r="O393" s="190" t="str">
        <f>INDEX('Policy Characteristics'!I:I,MATCH(PolicyLevers!$C393,'Policy Characteristics'!$C:$C,0))</f>
        <v>% of CO2 captured</v>
      </c>
      <c r="P393" s="200"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0" t="str">
        <f>INDEX('Policy Characteristics'!K:K,MATCH(PolicyLevers!$C393,'Policy Characteristics'!$C:$C,0))</f>
        <v>ccs.html#ccs</v>
      </c>
      <c r="R393" s="190" t="str">
        <f>INDEX('Policy Characteristics'!L:L,MATCH(PolicyLevers!$C393,'Policy Characteristics'!$C:$C,0))</f>
        <v>carbon-capture-and-sequestration.html</v>
      </c>
      <c r="S393" s="220">
        <f>INDEX('Policy Characteristics'!M:M,MATCH(PolicyLevers!$C393,'Policy Characteristics'!$C:$C,0))</f>
        <v>0</v>
      </c>
      <c r="T393" s="185">
        <f>INDEX('Policy Characteristics'!N:N,MATCH(PolicyLevers!$C393,'Policy Characteristics'!$C:$C,0))</f>
        <v>0</v>
      </c>
      <c r="U393" s="182">
        <f>INDEX('Policy Characteristics'!O:O,MATCH(PolicyLevers!$C393,'Policy Characteristics'!$C:$C,0))</f>
        <v>0</v>
      </c>
    </row>
    <row r="394" spans="1:21" x14ac:dyDescent="0.35">
      <c r="A394" s="351" t="str">
        <f>INDEX('Policy Characteristics'!A:A,MATCH(PolicyLevers!$C394,'Policy Characteristics'!$C:$C,0))</f>
        <v>Industry</v>
      </c>
      <c r="B394" s="355" t="str">
        <f>INDEX('Policy Characteristics'!B:B,MATCH(PolicyLevers!$C394,'Policy Characteristics'!$C:$C,0))</f>
        <v>Carbon Capture and Sequestration</v>
      </c>
      <c r="C394" s="190" t="str">
        <f t="shared" si="27"/>
        <v>Industry Sector Fraction of Potential Additional CCS Achieved</v>
      </c>
      <c r="D394" s="192" t="s">
        <v>2072</v>
      </c>
      <c r="E394" s="192" t="s">
        <v>762</v>
      </c>
      <c r="F394" s="182" t="s">
        <v>2127</v>
      </c>
      <c r="G394" s="185" t="s">
        <v>763</v>
      </c>
      <c r="H394" s="260">
        <v>951</v>
      </c>
      <c r="I394" s="362" t="s">
        <v>332</v>
      </c>
      <c r="J394" s="190" t="str">
        <f>INDEX('Policy Characteristics'!D:D,MATCH(PolicyLevers!$C394,'Policy Characteristics'!$C:$C,0))</f>
        <v>Industry CCS</v>
      </c>
      <c r="K394" s="190" t="str">
        <f>INDEX('Policy Characteristics'!E:E,MATCH(PolicyLevers!$C394,'Policy Characteristics'!$C:$C,0))</f>
        <v>indst CCS</v>
      </c>
      <c r="L394" s="198">
        <f>INDEX('Policy Characteristics'!F:F,MATCH(PolicyLevers!$C394,'Policy Characteristics'!$C:$C,0))</f>
        <v>0</v>
      </c>
      <c r="M394" s="198">
        <f>INDEX('Policy Characteristics'!G:G,MATCH(PolicyLevers!$C394,'Policy Characteristics'!$C:$C,0))</f>
        <v>1</v>
      </c>
      <c r="N394" s="198">
        <f>INDEX('Policy Characteristics'!H:H,MATCH(PolicyLevers!$C394,'Policy Characteristics'!$C:$C,0))</f>
        <v>0.01</v>
      </c>
      <c r="O394" s="190" t="str">
        <f>INDEX('Policy Characteristics'!I:I,MATCH(PolicyLevers!$C394,'Policy Characteristics'!$C:$C,0))</f>
        <v>% of CO2 captured</v>
      </c>
      <c r="P394" s="200"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0" t="str">
        <f>INDEX('Policy Characteristics'!K:K,MATCH(PolicyLevers!$C394,'Policy Characteristics'!$C:$C,0))</f>
        <v>ccs.html#ccs</v>
      </c>
      <c r="R394" s="190" t="str">
        <f>INDEX('Policy Characteristics'!L:L,MATCH(PolicyLevers!$C394,'Policy Characteristics'!$C:$C,0))</f>
        <v>carbon-capture-and-sequestration.html</v>
      </c>
      <c r="S394" s="220">
        <f>INDEX('Policy Characteristics'!M:M,MATCH(PolicyLevers!$C394,'Policy Characteristics'!$C:$C,0))</f>
        <v>0</v>
      </c>
      <c r="T394" s="185">
        <f>INDEX('Policy Characteristics'!N:N,MATCH(PolicyLevers!$C394,'Policy Characteristics'!$C:$C,0))</f>
        <v>0</v>
      </c>
      <c r="U394" s="182">
        <f>INDEX('Policy Characteristics'!O:O,MATCH(PolicyLevers!$C394,'Policy Characteristics'!$C:$C,0))</f>
        <v>0</v>
      </c>
    </row>
    <row r="395" spans="1:21" x14ac:dyDescent="0.35">
      <c r="A395" s="351" t="str">
        <f>INDEX('Policy Characteristics'!A:A,MATCH(PolicyLevers!$C395,'Policy Characteristics'!$C:$C,0))</f>
        <v>Industry</v>
      </c>
      <c r="B395" s="355" t="str">
        <f>INDEX('Policy Characteristics'!B:B,MATCH(PolicyLevers!$C395,'Policy Characteristics'!$C:$C,0))</f>
        <v>Carbon Capture and Sequestration</v>
      </c>
      <c r="C395" s="190" t="str">
        <f t="shared" si="27"/>
        <v>Industry Sector Fraction of Potential Additional CCS Achieved</v>
      </c>
      <c r="D395" s="192" t="s">
        <v>2070</v>
      </c>
      <c r="E395" s="192" t="s">
        <v>756</v>
      </c>
      <c r="F395" s="182" t="s">
        <v>2113</v>
      </c>
      <c r="G395" s="185" t="s">
        <v>758</v>
      </c>
      <c r="H395" s="260">
        <v>952</v>
      </c>
      <c r="I395" s="357" t="s">
        <v>310</v>
      </c>
      <c r="J395" s="190" t="str">
        <f>INDEX('Policy Characteristics'!D:D,MATCH(PolicyLevers!$C395,'Policy Characteristics'!$C:$C,0))</f>
        <v>Industry CCS</v>
      </c>
      <c r="K395" s="190" t="str">
        <f>INDEX('Policy Characteristics'!E:E,MATCH(PolicyLevers!$C395,'Policy Characteristics'!$C:$C,0))</f>
        <v>indst CCS</v>
      </c>
      <c r="L395" s="198">
        <f>INDEX('Policy Characteristics'!F:F,MATCH(PolicyLevers!$C395,'Policy Characteristics'!$C:$C,0))</f>
        <v>0</v>
      </c>
      <c r="M395" s="198">
        <f>INDEX('Policy Characteristics'!G:G,MATCH(PolicyLevers!$C395,'Policy Characteristics'!$C:$C,0))</f>
        <v>1</v>
      </c>
      <c r="N395" s="198">
        <f>INDEX('Policy Characteristics'!H:H,MATCH(PolicyLevers!$C395,'Policy Characteristics'!$C:$C,0))</f>
        <v>0.01</v>
      </c>
      <c r="O395" s="190" t="str">
        <f>INDEX('Policy Characteristics'!I:I,MATCH(PolicyLevers!$C395,'Policy Characteristics'!$C:$C,0))</f>
        <v>% of CO2 captured</v>
      </c>
      <c r="P395" s="200"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0" t="str">
        <f>INDEX('Policy Characteristics'!K:K,MATCH(PolicyLevers!$C395,'Policy Characteristics'!$C:$C,0))</f>
        <v>ccs.html#ccs</v>
      </c>
      <c r="R395" s="190" t="str">
        <f>INDEX('Policy Characteristics'!L:L,MATCH(PolicyLevers!$C395,'Policy Characteristics'!$C:$C,0))</f>
        <v>carbon-capture-and-sequestration.html</v>
      </c>
      <c r="S395" s="220">
        <f>INDEX('Policy Characteristics'!M:M,MATCH(PolicyLevers!$C395,'Policy Characteristics'!$C:$C,0))</f>
        <v>0</v>
      </c>
      <c r="T395" s="185">
        <f>INDEX('Policy Characteristics'!N:N,MATCH(PolicyLevers!$C395,'Policy Characteristics'!$C:$C,0))</f>
        <v>0</v>
      </c>
      <c r="U395" s="182">
        <f>INDEX('Policy Characteristics'!O:O,MATCH(PolicyLevers!$C395,'Policy Characteristics'!$C:$C,0))</f>
        <v>0</v>
      </c>
    </row>
    <row r="396" spans="1:21" x14ac:dyDescent="0.35">
      <c r="A396" s="351" t="str">
        <f>INDEX('Policy Characteristics'!A:A,MATCH(PolicyLevers!$C396,'Policy Characteristics'!$C:$C,0))</f>
        <v>Industry</v>
      </c>
      <c r="B396" s="355" t="str">
        <f>INDEX('Policy Characteristics'!B:B,MATCH(PolicyLevers!$C396,'Policy Characteristics'!$C:$C,0))</f>
        <v>Carbon Capture and Sequestration</v>
      </c>
      <c r="C396" s="190" t="str">
        <f t="shared" si="27"/>
        <v>Industry Sector Fraction of Potential Additional CCS Achieved</v>
      </c>
      <c r="D396" s="192" t="s">
        <v>2070</v>
      </c>
      <c r="E396" s="192" t="s">
        <v>762</v>
      </c>
      <c r="F396" s="182" t="s">
        <v>2113</v>
      </c>
      <c r="G396" s="185" t="s">
        <v>763</v>
      </c>
      <c r="H396" s="260">
        <v>953</v>
      </c>
      <c r="I396" s="362" t="s">
        <v>332</v>
      </c>
      <c r="J396" s="190" t="str">
        <f>INDEX('Policy Characteristics'!D:D,MATCH(PolicyLevers!$C396,'Policy Characteristics'!$C:$C,0))</f>
        <v>Industry CCS</v>
      </c>
      <c r="K396" s="190" t="str">
        <f>INDEX('Policy Characteristics'!E:E,MATCH(PolicyLevers!$C396,'Policy Characteristics'!$C:$C,0))</f>
        <v>indst CCS</v>
      </c>
      <c r="L396" s="198">
        <f>INDEX('Policy Characteristics'!F:F,MATCH(PolicyLevers!$C396,'Policy Characteristics'!$C:$C,0))</f>
        <v>0</v>
      </c>
      <c r="M396" s="198">
        <f>INDEX('Policy Characteristics'!G:G,MATCH(PolicyLevers!$C396,'Policy Characteristics'!$C:$C,0))</f>
        <v>1</v>
      </c>
      <c r="N396" s="198">
        <f>INDEX('Policy Characteristics'!H:H,MATCH(PolicyLevers!$C396,'Policy Characteristics'!$C:$C,0))</f>
        <v>0.01</v>
      </c>
      <c r="O396" s="190" t="str">
        <f>INDEX('Policy Characteristics'!I:I,MATCH(PolicyLevers!$C396,'Policy Characteristics'!$C:$C,0))</f>
        <v>% of CO2 captured</v>
      </c>
      <c r="P396" s="200"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0" t="str">
        <f>INDEX('Policy Characteristics'!K:K,MATCH(PolicyLevers!$C396,'Policy Characteristics'!$C:$C,0))</f>
        <v>ccs.html#ccs</v>
      </c>
      <c r="R396" s="190" t="str">
        <f>INDEX('Policy Characteristics'!L:L,MATCH(PolicyLevers!$C396,'Policy Characteristics'!$C:$C,0))</f>
        <v>carbon-capture-and-sequestration.html</v>
      </c>
      <c r="S396" s="220">
        <f>INDEX('Policy Characteristics'!M:M,MATCH(PolicyLevers!$C396,'Policy Characteristics'!$C:$C,0))</f>
        <v>0</v>
      </c>
      <c r="T396" s="185">
        <f>INDEX('Policy Characteristics'!N:N,MATCH(PolicyLevers!$C396,'Policy Characteristics'!$C:$C,0))</f>
        <v>0</v>
      </c>
      <c r="U396" s="182">
        <f>INDEX('Policy Characteristics'!O:O,MATCH(PolicyLevers!$C396,'Policy Characteristics'!$C:$C,0))</f>
        <v>0</v>
      </c>
    </row>
    <row r="397" spans="1:21" x14ac:dyDescent="0.35">
      <c r="A397" s="351" t="str">
        <f>INDEX('Policy Characteristics'!A:A,MATCH(PolicyLevers!$C397,'Policy Characteristics'!$C:$C,0))</f>
        <v>Industry</v>
      </c>
      <c r="B397" s="355" t="str">
        <f>INDEX('Policy Characteristics'!B:B,MATCH(PolicyLevers!$C397,'Policy Characteristics'!$C:$C,0))</f>
        <v>Carbon Capture and Sequestration</v>
      </c>
      <c r="C397" s="190" t="str">
        <f t="shared" si="27"/>
        <v>Industry Sector Fraction of Potential Additional CCS Achieved</v>
      </c>
      <c r="D397" s="192" t="s">
        <v>2068</v>
      </c>
      <c r="E397" s="192" t="s">
        <v>756</v>
      </c>
      <c r="F397" s="182" t="s">
        <v>2126</v>
      </c>
      <c r="G397" s="185" t="s">
        <v>758</v>
      </c>
      <c r="H397" s="260">
        <v>954</v>
      </c>
      <c r="I397" s="362" t="s">
        <v>332</v>
      </c>
      <c r="J397" s="190" t="str">
        <f>INDEX('Policy Characteristics'!D:D,MATCH(PolicyLevers!$C397,'Policy Characteristics'!$C:$C,0))</f>
        <v>Industry CCS</v>
      </c>
      <c r="K397" s="190" t="str">
        <f>INDEX('Policy Characteristics'!E:E,MATCH(PolicyLevers!$C397,'Policy Characteristics'!$C:$C,0))</f>
        <v>indst CCS</v>
      </c>
      <c r="L397" s="198">
        <f>INDEX('Policy Characteristics'!F:F,MATCH(PolicyLevers!$C397,'Policy Characteristics'!$C:$C,0))</f>
        <v>0</v>
      </c>
      <c r="M397" s="198">
        <f>INDEX('Policy Characteristics'!G:G,MATCH(PolicyLevers!$C397,'Policy Characteristics'!$C:$C,0))</f>
        <v>1</v>
      </c>
      <c r="N397" s="198">
        <f>INDEX('Policy Characteristics'!H:H,MATCH(PolicyLevers!$C397,'Policy Characteristics'!$C:$C,0))</f>
        <v>0.01</v>
      </c>
      <c r="O397" s="190" t="str">
        <f>INDEX('Policy Characteristics'!I:I,MATCH(PolicyLevers!$C397,'Policy Characteristics'!$C:$C,0))</f>
        <v>% of CO2 captured</v>
      </c>
      <c r="P397" s="200"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0" t="str">
        <f>INDEX('Policy Characteristics'!K:K,MATCH(PolicyLevers!$C397,'Policy Characteristics'!$C:$C,0))</f>
        <v>ccs.html#ccs</v>
      </c>
      <c r="R397" s="190" t="str">
        <f>INDEX('Policy Characteristics'!L:L,MATCH(PolicyLevers!$C397,'Policy Characteristics'!$C:$C,0))</f>
        <v>carbon-capture-and-sequestration.html</v>
      </c>
      <c r="S397" s="220">
        <f>INDEX('Policy Characteristics'!M:M,MATCH(PolicyLevers!$C397,'Policy Characteristics'!$C:$C,0))</f>
        <v>0</v>
      </c>
      <c r="T397" s="185">
        <f>INDEX('Policy Characteristics'!N:N,MATCH(PolicyLevers!$C397,'Policy Characteristics'!$C:$C,0))</f>
        <v>0</v>
      </c>
      <c r="U397" s="182">
        <f>INDEX('Policy Characteristics'!O:O,MATCH(PolicyLevers!$C397,'Policy Characteristics'!$C:$C,0))</f>
        <v>0</v>
      </c>
    </row>
    <row r="398" spans="1:21" x14ac:dyDescent="0.35">
      <c r="A398" s="351" t="str">
        <f>INDEX('Policy Characteristics'!A:A,MATCH(PolicyLevers!$C398,'Policy Characteristics'!$C:$C,0))</f>
        <v>Industry</v>
      </c>
      <c r="B398" s="355" t="str">
        <f>INDEX('Policy Characteristics'!B:B,MATCH(PolicyLevers!$C398,'Policy Characteristics'!$C:$C,0))</f>
        <v>Carbon Capture and Sequestration</v>
      </c>
      <c r="C398" s="190" t="str">
        <f t="shared" si="27"/>
        <v>Industry Sector Fraction of Potential Additional CCS Achieved</v>
      </c>
      <c r="D398" s="192" t="s">
        <v>2068</v>
      </c>
      <c r="E398" s="192" t="s">
        <v>762</v>
      </c>
      <c r="F398" s="182" t="s">
        <v>2126</v>
      </c>
      <c r="G398" s="185" t="s">
        <v>763</v>
      </c>
      <c r="H398" s="260">
        <v>955</v>
      </c>
      <c r="I398" s="362" t="s">
        <v>332</v>
      </c>
      <c r="J398" s="190" t="str">
        <f>INDEX('Policy Characteristics'!D:D,MATCH(PolicyLevers!$C398,'Policy Characteristics'!$C:$C,0))</f>
        <v>Industry CCS</v>
      </c>
      <c r="K398" s="190" t="str">
        <f>INDEX('Policy Characteristics'!E:E,MATCH(PolicyLevers!$C398,'Policy Characteristics'!$C:$C,0))</f>
        <v>indst CCS</v>
      </c>
      <c r="L398" s="198">
        <f>INDEX('Policy Characteristics'!F:F,MATCH(PolicyLevers!$C398,'Policy Characteristics'!$C:$C,0))</f>
        <v>0</v>
      </c>
      <c r="M398" s="198">
        <f>INDEX('Policy Characteristics'!G:G,MATCH(PolicyLevers!$C398,'Policy Characteristics'!$C:$C,0))</f>
        <v>1</v>
      </c>
      <c r="N398" s="198">
        <f>INDEX('Policy Characteristics'!H:H,MATCH(PolicyLevers!$C398,'Policy Characteristics'!$C:$C,0))</f>
        <v>0.01</v>
      </c>
      <c r="O398" s="190" t="str">
        <f>INDEX('Policy Characteristics'!I:I,MATCH(PolicyLevers!$C398,'Policy Characteristics'!$C:$C,0))</f>
        <v>% of CO2 captured</v>
      </c>
      <c r="P398" s="200"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0" t="str">
        <f>INDEX('Policy Characteristics'!K:K,MATCH(PolicyLevers!$C398,'Policy Characteristics'!$C:$C,0))</f>
        <v>ccs.html#ccs</v>
      </c>
      <c r="R398" s="190" t="str">
        <f>INDEX('Policy Characteristics'!L:L,MATCH(PolicyLevers!$C398,'Policy Characteristics'!$C:$C,0))</f>
        <v>carbon-capture-and-sequestration.html</v>
      </c>
      <c r="S398" s="220">
        <f>INDEX('Policy Characteristics'!M:M,MATCH(PolicyLevers!$C398,'Policy Characteristics'!$C:$C,0))</f>
        <v>0</v>
      </c>
      <c r="T398" s="185">
        <f>INDEX('Policy Characteristics'!N:N,MATCH(PolicyLevers!$C398,'Policy Characteristics'!$C:$C,0))</f>
        <v>0</v>
      </c>
      <c r="U398" s="182">
        <f>INDEX('Policy Characteristics'!O:O,MATCH(PolicyLevers!$C398,'Policy Characteristics'!$C:$C,0))</f>
        <v>0</v>
      </c>
    </row>
    <row r="399" spans="1:21" x14ac:dyDescent="0.35">
      <c r="A399" s="351" t="str">
        <f>INDEX('Policy Characteristics'!A:A,MATCH(PolicyLevers!$C399,'Policy Characteristics'!$C:$C,0))</f>
        <v>Industry</v>
      </c>
      <c r="B399" s="355" t="str">
        <f>INDEX('Policy Characteristics'!B:B,MATCH(PolicyLevers!$C399,'Policy Characteristics'!$C:$C,0))</f>
        <v>Carbon Capture and Sequestration</v>
      </c>
      <c r="C399" s="190" t="str">
        <f t="shared" si="27"/>
        <v>Industry Sector Fraction of Potential Additional CCS Achieved</v>
      </c>
      <c r="D399" s="192" t="s">
        <v>2066</v>
      </c>
      <c r="E399" s="192" t="s">
        <v>756</v>
      </c>
      <c r="F399" s="182" t="s">
        <v>2116</v>
      </c>
      <c r="G399" s="185" t="s">
        <v>758</v>
      </c>
      <c r="H399" s="260">
        <v>956</v>
      </c>
      <c r="I399" s="362" t="s">
        <v>332</v>
      </c>
      <c r="J399" s="190" t="str">
        <f>INDEX('Policy Characteristics'!D:D,MATCH(PolicyLevers!$C399,'Policy Characteristics'!$C:$C,0))</f>
        <v>Industry CCS</v>
      </c>
      <c r="K399" s="190" t="str">
        <f>INDEX('Policy Characteristics'!E:E,MATCH(PolicyLevers!$C399,'Policy Characteristics'!$C:$C,0))</f>
        <v>indst CCS</v>
      </c>
      <c r="L399" s="198">
        <f>INDEX('Policy Characteristics'!F:F,MATCH(PolicyLevers!$C399,'Policy Characteristics'!$C:$C,0))</f>
        <v>0</v>
      </c>
      <c r="M399" s="198">
        <f>INDEX('Policy Characteristics'!G:G,MATCH(PolicyLevers!$C399,'Policy Characteristics'!$C:$C,0))</f>
        <v>1</v>
      </c>
      <c r="N399" s="198">
        <f>INDEX('Policy Characteristics'!H:H,MATCH(PolicyLevers!$C399,'Policy Characteristics'!$C:$C,0))</f>
        <v>0.01</v>
      </c>
      <c r="O399" s="190" t="str">
        <f>INDEX('Policy Characteristics'!I:I,MATCH(PolicyLevers!$C399,'Policy Characteristics'!$C:$C,0))</f>
        <v>% of CO2 captured</v>
      </c>
      <c r="P399" s="200"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0" t="str">
        <f>INDEX('Policy Characteristics'!K:K,MATCH(PolicyLevers!$C399,'Policy Characteristics'!$C:$C,0))</f>
        <v>ccs.html#ccs</v>
      </c>
      <c r="R399" s="190" t="str">
        <f>INDEX('Policy Characteristics'!L:L,MATCH(PolicyLevers!$C399,'Policy Characteristics'!$C:$C,0))</f>
        <v>carbon-capture-and-sequestration.html</v>
      </c>
      <c r="S399" s="220">
        <f>INDEX('Policy Characteristics'!M:M,MATCH(PolicyLevers!$C399,'Policy Characteristics'!$C:$C,0))</f>
        <v>0</v>
      </c>
      <c r="T399" s="185">
        <f>INDEX('Policy Characteristics'!N:N,MATCH(PolicyLevers!$C399,'Policy Characteristics'!$C:$C,0))</f>
        <v>0</v>
      </c>
      <c r="U399" s="182">
        <f>INDEX('Policy Characteristics'!O:O,MATCH(PolicyLevers!$C399,'Policy Characteristics'!$C:$C,0))</f>
        <v>0</v>
      </c>
    </row>
    <row r="400" spans="1:21" x14ac:dyDescent="0.35">
      <c r="A400" s="351" t="str">
        <f>INDEX('Policy Characteristics'!A:A,MATCH(PolicyLevers!$C400,'Policy Characteristics'!$C:$C,0))</f>
        <v>Industry</v>
      </c>
      <c r="B400" s="355" t="str">
        <f>INDEX('Policy Characteristics'!B:B,MATCH(PolicyLevers!$C400,'Policy Characteristics'!$C:$C,0))</f>
        <v>Carbon Capture and Sequestration</v>
      </c>
      <c r="C400" s="190" t="str">
        <f t="shared" si="27"/>
        <v>Industry Sector Fraction of Potential Additional CCS Achieved</v>
      </c>
      <c r="D400" s="192" t="s">
        <v>2066</v>
      </c>
      <c r="E400" s="192" t="s">
        <v>762</v>
      </c>
      <c r="F400" s="182" t="s">
        <v>2116</v>
      </c>
      <c r="G400" s="185" t="s">
        <v>763</v>
      </c>
      <c r="H400" s="260">
        <v>957</v>
      </c>
      <c r="I400" s="362" t="s">
        <v>332</v>
      </c>
      <c r="J400" s="190" t="str">
        <f>INDEX('Policy Characteristics'!D:D,MATCH(PolicyLevers!$C400,'Policy Characteristics'!$C:$C,0))</f>
        <v>Industry CCS</v>
      </c>
      <c r="K400" s="190" t="str">
        <f>INDEX('Policy Characteristics'!E:E,MATCH(PolicyLevers!$C400,'Policy Characteristics'!$C:$C,0))</f>
        <v>indst CCS</v>
      </c>
      <c r="L400" s="198">
        <f>INDEX('Policy Characteristics'!F:F,MATCH(PolicyLevers!$C400,'Policy Characteristics'!$C:$C,0))</f>
        <v>0</v>
      </c>
      <c r="M400" s="198">
        <f>INDEX('Policy Characteristics'!G:G,MATCH(PolicyLevers!$C400,'Policy Characteristics'!$C:$C,0))</f>
        <v>1</v>
      </c>
      <c r="N400" s="198">
        <f>INDEX('Policy Characteristics'!H:H,MATCH(PolicyLevers!$C400,'Policy Characteristics'!$C:$C,0))</f>
        <v>0.01</v>
      </c>
      <c r="O400" s="190" t="str">
        <f>INDEX('Policy Characteristics'!I:I,MATCH(PolicyLevers!$C400,'Policy Characteristics'!$C:$C,0))</f>
        <v>% of CO2 captured</v>
      </c>
      <c r="P400" s="200"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0" t="str">
        <f>INDEX('Policy Characteristics'!K:K,MATCH(PolicyLevers!$C400,'Policy Characteristics'!$C:$C,0))</f>
        <v>ccs.html#ccs</v>
      </c>
      <c r="R400" s="190" t="str">
        <f>INDEX('Policy Characteristics'!L:L,MATCH(PolicyLevers!$C400,'Policy Characteristics'!$C:$C,0))</f>
        <v>carbon-capture-and-sequestration.html</v>
      </c>
      <c r="S400" s="220">
        <f>INDEX('Policy Characteristics'!M:M,MATCH(PolicyLevers!$C400,'Policy Characteristics'!$C:$C,0))</f>
        <v>0</v>
      </c>
      <c r="T400" s="185">
        <f>INDEX('Policy Characteristics'!N:N,MATCH(PolicyLevers!$C400,'Policy Characteristics'!$C:$C,0))</f>
        <v>0</v>
      </c>
      <c r="U400" s="182">
        <f>INDEX('Policy Characteristics'!O:O,MATCH(PolicyLevers!$C400,'Policy Characteristics'!$C:$C,0))</f>
        <v>0</v>
      </c>
    </row>
    <row r="401" spans="1:21" x14ac:dyDescent="0.35">
      <c r="A401" s="351" t="str">
        <f>INDEX('Policy Characteristics'!A:A,MATCH(PolicyLevers!$C401,'Policy Characteristics'!$C:$C,0))</f>
        <v>Industry</v>
      </c>
      <c r="B401" s="356" t="str">
        <f>INDEX('Policy Characteristics'!B:B,MATCH(PolicyLevers!$C401,'Policy Characteristics'!$C:$C,0))</f>
        <v>Cement Clinker Substitution</v>
      </c>
      <c r="C401" s="182" t="s">
        <v>779</v>
      </c>
      <c r="D401" s="185"/>
      <c r="E401" s="185"/>
      <c r="F401" s="185"/>
      <c r="G401" s="185"/>
      <c r="H401" s="43">
        <v>43</v>
      </c>
      <c r="I401" s="357" t="s">
        <v>310</v>
      </c>
      <c r="J401" s="182" t="str">
        <f>INDEX('Policy Characteristics'!D:D,MATCH(PolicyLevers!$C401,'Policy Characteristics'!$C:$C,0))</f>
        <v>Cement Clinker Substitution</v>
      </c>
      <c r="K401" s="182" t="str">
        <f>INDEX('Policy Characteristics'!E:E,MATCH(PolicyLevers!$C401,'Policy Characteristics'!$C:$C,0))</f>
        <v>indst cement measures</v>
      </c>
      <c r="L401" s="204">
        <f>INDEX('Policy Characteristics'!F:F,MATCH(PolicyLevers!$C401,'Policy Characteristics'!$C:$C,0))</f>
        <v>0</v>
      </c>
      <c r="M401" s="205">
        <f>INDEX('Policy Characteristics'!G:G,MATCH(PolicyLevers!$C401,'Policy Characteristics'!$C:$C,0))</f>
        <v>1</v>
      </c>
      <c r="N401" s="205">
        <f>INDEX('Policy Characteristics'!H:H,MATCH(PolicyLevers!$C401,'Policy Characteristics'!$C:$C,0))</f>
        <v>0.01</v>
      </c>
      <c r="O401" s="185" t="str">
        <f>INDEX('Policy Characteristics'!I:I,MATCH(PolicyLevers!$C401,'Policy Characteristics'!$C:$C,0))</f>
        <v>% of potential achieved</v>
      </c>
      <c r="P401" s="187"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5" t="str">
        <f>INDEX('Policy Characteristics'!K:K,MATCH(PolicyLevers!$C401,'Policy Characteristics'!$C:$C,0))</f>
        <v>industry-ag-main.html#clinker</v>
      </c>
      <c r="R401" s="192" t="str">
        <f>INDEX('Policy Characteristics'!L:L,MATCH(PolicyLevers!$C401,'Policy Characteristics'!$C:$C,0))</f>
        <v>cement-clinker-substitution.html</v>
      </c>
      <c r="S401" s="206"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5">
        <f>INDEX('Policy Characteristics'!N:N,MATCH(PolicyLevers!$C401,'Policy Characteristics'!$C:$C,0))</f>
        <v>0</v>
      </c>
      <c r="U401" s="182">
        <f>INDEX('Policy Characteristics'!O:O,MATCH(PolicyLevers!$C401,'Policy Characteristics'!$C:$C,0))</f>
        <v>0</v>
      </c>
    </row>
    <row r="402" spans="1:21" s="190" customFormat="1" x14ac:dyDescent="0.35">
      <c r="A402" s="351" t="str">
        <f>INDEX('Policy Characteristics'!A:A,MATCH(PolicyLevers!$C402,'Policy Characteristics'!$C:$C,0))</f>
        <v>Industry</v>
      </c>
      <c r="B402" s="356" t="str">
        <f>INDEX('Policy Characteristics'!B:B,MATCH(PolicyLevers!$C402,'Policy Characteristics'!$C:$C,0))</f>
        <v>Cogeneration and Waste Heat Recovery</v>
      </c>
      <c r="C402" s="182" t="s">
        <v>786</v>
      </c>
      <c r="D402" s="185"/>
      <c r="E402" s="185"/>
      <c r="F402" s="185"/>
      <c r="G402" s="185"/>
      <c r="H402" s="43">
        <v>44</v>
      </c>
      <c r="I402" s="357" t="s">
        <v>310</v>
      </c>
      <c r="J402" s="182" t="str">
        <f>INDEX('Policy Characteristics'!D:D,MATCH(PolicyLevers!$C402,'Policy Characteristics'!$C:$C,0))</f>
        <v>Cogeneration and Waste Heat Recovery</v>
      </c>
      <c r="K402" s="182" t="str">
        <f>INDEX('Policy Characteristics'!E:E,MATCH(PolicyLevers!$C402,'Policy Characteristics'!$C:$C,0))</f>
        <v>indst CHP</v>
      </c>
      <c r="L402" s="204">
        <f>INDEX('Policy Characteristics'!F:F,MATCH(PolicyLevers!$C402,'Policy Characteristics'!$C:$C,0))</f>
        <v>0</v>
      </c>
      <c r="M402" s="205">
        <f>INDEX('Policy Characteristics'!G:G,MATCH(PolicyLevers!$C402,'Policy Characteristics'!$C:$C,0))</f>
        <v>1</v>
      </c>
      <c r="N402" s="205">
        <f>INDEX('Policy Characteristics'!H:H,MATCH(PolicyLevers!$C402,'Policy Characteristics'!$C:$C,0))</f>
        <v>0.01</v>
      </c>
      <c r="O402" s="185" t="str">
        <f>INDEX('Policy Characteristics'!I:I,MATCH(PolicyLevers!$C402,'Policy Characteristics'!$C:$C,0))</f>
        <v>% of potential achieved</v>
      </c>
      <c r="P402" s="187"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5" t="str">
        <f>INDEX('Policy Characteristics'!K:K,MATCH(PolicyLevers!$C402,'Policy Characteristics'!$C:$C,0))</f>
        <v>industry-ag-main.html#cogen</v>
      </c>
      <c r="R402" s="192" t="str">
        <f>INDEX('Policy Characteristics'!L:L,MATCH(PolicyLevers!$C402,'Policy Characteristics'!$C:$C,0))</f>
        <v>cogeneration-and-waste-heat-recovery.html</v>
      </c>
      <c r="S402" s="206" t="str">
        <f>INDEX('Policy Characteristics'!M:M,MATCH(PolicyLevers!$C402,'Policy Characteristics'!$C:$C,0))</f>
        <v>Calculated from model data; see the relevant variable(s) in the InputData folder for source information.</v>
      </c>
      <c r="T402" s="200">
        <f>INDEX('Policy Characteristics'!N:N,MATCH(PolicyLevers!$C402,'Policy Characteristics'!$C:$C,0))</f>
        <v>0</v>
      </c>
      <c r="U402" s="190">
        <f>INDEX('Policy Characteristics'!O:O,MATCH(PolicyLevers!$C402,'Policy Characteristics'!$C:$C,0))</f>
        <v>0</v>
      </c>
    </row>
    <row r="403" spans="1:21" s="190" customFormat="1" x14ac:dyDescent="0.35">
      <c r="A403" s="351" t="str">
        <f>INDEX('Policy Characteristics'!A:A,MATCH(PolicyLevers!$C403,'Policy Characteristics'!$C:$C,0))</f>
        <v>Industry</v>
      </c>
      <c r="B403" s="356" t="str">
        <f>INDEX('Policy Characteristics'!B:B,MATCH(PolicyLevers!$C403,'Policy Characteristics'!$C:$C,0))</f>
        <v>Early Retirement of Industrial Facilities</v>
      </c>
      <c r="C403" s="182" t="s">
        <v>792</v>
      </c>
      <c r="D403" s="185"/>
      <c r="E403" s="185"/>
      <c r="F403" s="185"/>
      <c r="G403" s="185"/>
      <c r="H403" s="43">
        <v>45</v>
      </c>
      <c r="I403" s="357" t="s">
        <v>310</v>
      </c>
      <c r="J403" s="182" t="str">
        <f>INDEX('Policy Characteristics'!D:D,MATCH(PolicyLevers!$C403,'Policy Characteristics'!$C:$C,0))</f>
        <v>Early Retirement of Industrial Facilities</v>
      </c>
      <c r="K403" s="182" t="str">
        <f>INDEX('Policy Characteristics'!E:E,MATCH(PolicyLevers!$C403,'Policy Characteristics'!$C:$C,0))</f>
        <v>indst early retirement</v>
      </c>
      <c r="L403" s="204">
        <f>INDEX('Policy Characteristics'!F:F,MATCH(PolicyLevers!$C403,'Policy Characteristics'!$C:$C,0))</f>
        <v>0</v>
      </c>
      <c r="M403" s="205">
        <f>INDEX('Policy Characteristics'!G:G,MATCH(PolicyLevers!$C403,'Policy Characteristics'!$C:$C,0))</f>
        <v>1</v>
      </c>
      <c r="N403" s="205">
        <f>INDEX('Policy Characteristics'!H:H,MATCH(PolicyLevers!$C403,'Policy Characteristics'!$C:$C,0))</f>
        <v>0.01</v>
      </c>
      <c r="O403" s="185" t="str">
        <f>INDEX('Policy Characteristics'!I:I,MATCH(PolicyLevers!$C403,'Policy Characteristics'!$C:$C,0))</f>
        <v>% of potential achieved</v>
      </c>
      <c r="P403" s="187"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5" t="str">
        <f>INDEX('Policy Characteristics'!K:K,MATCH(PolicyLevers!$C403,'Policy Characteristics'!$C:$C,0))</f>
        <v>industry-ag-main.html#early-ret</v>
      </c>
      <c r="R403" s="192" t="str">
        <f>INDEX('Policy Characteristics'!L:L,MATCH(PolicyLevers!$C403,'Policy Characteristics'!$C:$C,0))</f>
        <v>early-retirement-of-industrial-facilities.html</v>
      </c>
      <c r="S403" s="206" t="str">
        <f>INDEX('Policy Characteristics'!M:M,MATCH(PolicyLevers!$C403,'Policy Characteristics'!$C:$C,0))</f>
        <v>Calculated from model data; see the relevant variable(s) in the InputData folder for source information.</v>
      </c>
      <c r="T403" s="200">
        <f>INDEX('Policy Characteristics'!N:N,MATCH(PolicyLevers!$C403,'Policy Characteristics'!$C:$C,0))</f>
        <v>0</v>
      </c>
      <c r="U403" s="190">
        <f>INDEX('Policy Characteristics'!O:O,MATCH(PolicyLevers!$C403,'Policy Characteristics'!$C:$C,0))</f>
        <v>0</v>
      </c>
    </row>
    <row r="404" spans="1:21" s="190" customFormat="1" x14ac:dyDescent="0.35">
      <c r="A404" s="351" t="str">
        <f>INDEX('Policy Characteristics'!A:A,MATCH(PolicyLevers!$C404,'Policy Characteristics'!$C:$C,0))</f>
        <v>Industry</v>
      </c>
      <c r="B404" s="356" t="str">
        <f>INDEX('Policy Characteristics'!B:B,MATCH(PolicyLevers!$C404,'Policy Characteristics'!$C:$C,0))</f>
        <v>Industry Energy Efficiency Standards</v>
      </c>
      <c r="C404" s="182" t="s">
        <v>798</v>
      </c>
      <c r="D404" s="185" t="s">
        <v>2112</v>
      </c>
      <c r="E404" s="185" t="s">
        <v>799</v>
      </c>
      <c r="F404" s="182" t="s">
        <v>2144</v>
      </c>
      <c r="G404" s="185" t="s">
        <v>800</v>
      </c>
      <c r="H404" s="43">
        <v>958</v>
      </c>
      <c r="I404" s="357" t="s">
        <v>310</v>
      </c>
      <c r="J404" s="182" t="str">
        <f>INDEX('Policy Characteristics'!D:D,MATCH(PolicyLevers!$C404,'Policy Characteristics'!$C:$C,0))</f>
        <v>Industry Energy Efficiency Standards</v>
      </c>
      <c r="K404" s="182" t="str">
        <f>INDEX('Policy Characteristics'!E:E,MATCH(PolicyLevers!$C404,'Policy Characteristics'!$C:$C,0))</f>
        <v>indst efficiency standards</v>
      </c>
      <c r="L404" s="205">
        <f>INDEX('Policy Characteristics'!F:F,MATCH(PolicyLevers!$C404,'Policy Characteristics'!$C:$C,0))</f>
        <v>0</v>
      </c>
      <c r="M404" s="205">
        <f>INDEX('Policy Characteristics'!G:G,MATCH(PolicyLevers!$C404,'Policy Characteristics'!$C:$C,0))</f>
        <v>0.25</v>
      </c>
      <c r="N404" s="205">
        <f>INDEX('Policy Characteristics'!H:H,MATCH(PolicyLevers!$C404,'Policy Characteristics'!$C:$C,0))</f>
        <v>0.01</v>
      </c>
      <c r="O404" s="185" t="str">
        <f>INDEX('Policy Characteristics'!I:I,MATCH(PolicyLevers!$C404,'Policy Characteristics'!$C:$C,0))</f>
        <v>% reduction in energy use</v>
      </c>
      <c r="P404" s="185"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5" t="str">
        <f>INDEX('Policy Characteristics'!K:K,MATCH(PolicyLevers!$C404,'Policy Characteristics'!$C:$C,0))</f>
        <v>industry-ag-main.html#eff-stds</v>
      </c>
      <c r="R404" s="192" t="str">
        <f>INDEX('Policy Characteristics'!L:L,MATCH(PolicyLevers!$C404,'Policy Characteristics'!$C:$C,0))</f>
        <v>industry-energy-efficiency-standards.html</v>
      </c>
      <c r="S404" s="213" t="str">
        <f>INDEX('Policy Characteristics'!M:M,MATCH(PolicyLevers!$C404,'Policy Characteristics'!$C:$C,0))</f>
        <v>U.S. DOE, 2016, Industrial Energy Efficiency Potential Analysis, https://energy.gov/sites/prod/files/2017/04/f34/energy-savings-by-state-industrial-methodology.pdf</v>
      </c>
      <c r="T404" s="192" t="str">
        <f>INDEX('Policy Characteristics'!N:N,MATCH(PolicyLevers!$C404,'Policy Characteristics'!$C:$C,0))</f>
        <v>U.S. DOE, 2016, Industrial Energy Efficiency Potential Analysis, https://energy.gov/sites/prod/files/2017/04/f34/energy-savings-by-state-industrial-methodology.pdf</v>
      </c>
      <c r="U404" s="182">
        <f>INDEX('Policy Characteristics'!O:O,MATCH(PolicyLevers!$C404,'Policy Characteristics'!$C:$C,0))</f>
        <v>0</v>
      </c>
    </row>
    <row r="405" spans="1:21" s="190" customFormat="1" x14ac:dyDescent="0.35">
      <c r="A405" s="351" t="str">
        <f>INDEX('Policy Characteristics'!A:A,MATCH(PolicyLevers!$C405,'Policy Characteristics'!$C:$C,0))</f>
        <v>Industry</v>
      </c>
      <c r="B405" s="355" t="str">
        <f>INDEX('Policy Characteristics'!B:B,MATCH(PolicyLevers!$C405,'Policy Characteristics'!$C:$C,0))</f>
        <v>Industry Energy Efficiency Standards</v>
      </c>
      <c r="C405" s="190" t="str">
        <f t="shared" ref="C405:C420" si="28">C$404</f>
        <v>Percentage Improvement in Eqpt Efficiency Standards above BAU</v>
      </c>
      <c r="D405" s="185" t="s">
        <v>2112</v>
      </c>
      <c r="E405" s="185" t="s">
        <v>806</v>
      </c>
      <c r="F405" s="182" t="s">
        <v>2144</v>
      </c>
      <c r="G405" s="185" t="s">
        <v>807</v>
      </c>
      <c r="H405" s="43">
        <v>959</v>
      </c>
      <c r="I405" s="357" t="s">
        <v>332</v>
      </c>
      <c r="J405" s="190" t="str">
        <f>INDEX('Policy Characteristics'!D:D,MATCH(PolicyLevers!$C405,'Policy Characteristics'!$C:$C,0))</f>
        <v>Industry Energy Efficiency Standards</v>
      </c>
      <c r="K405" s="198" t="str">
        <f>INDEX('Policy Characteristics'!E:E,MATCH(PolicyLevers!$C405,'Policy Characteristics'!$C:$C,0))</f>
        <v>indst efficiency standards</v>
      </c>
      <c r="L405" s="198">
        <f>INDEX('Policy Characteristics'!F:F,MATCH(PolicyLevers!$C405,'Policy Characteristics'!$C:$C,0))</f>
        <v>0</v>
      </c>
      <c r="M405" s="198">
        <f>INDEX('Policy Characteristics'!G:G,MATCH(PolicyLevers!$C405,'Policy Characteristics'!$C:$C,0))</f>
        <v>0.25</v>
      </c>
      <c r="N405" s="198">
        <f>INDEX('Policy Characteristics'!H:H,MATCH(PolicyLevers!$C405,'Policy Characteristics'!$C:$C,0))</f>
        <v>0.01</v>
      </c>
      <c r="O405" s="200" t="str">
        <f>INDEX('Policy Characteristics'!I:I,MATCH(PolicyLevers!$C405,'Policy Characteristics'!$C:$C,0))</f>
        <v>% reduction in energy use</v>
      </c>
      <c r="P405" s="200"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0" t="str">
        <f>INDEX('Policy Characteristics'!K:K,MATCH(PolicyLevers!$C405,'Policy Characteristics'!$C:$C,0))</f>
        <v>industry-ag-main.html#eff-stds</v>
      </c>
      <c r="R405" s="200" t="str">
        <f>INDEX('Policy Characteristics'!L:L,MATCH(PolicyLevers!$C405,'Policy Characteristics'!$C:$C,0))</f>
        <v>industry-energy-efficiency-standards.html</v>
      </c>
      <c r="S405" s="220" t="str">
        <f>INDEX('Policy Characteristics'!M:M,MATCH(PolicyLevers!$C405,'Policy Characteristics'!$C:$C,0))</f>
        <v>U.S. DOE, 2016, Industrial Energy Efficiency Potential Analysis, https://energy.gov/sites/prod/files/2017/04/f34/energy-savings-by-state-industrial-methodology.pdf</v>
      </c>
      <c r="T405" s="200" t="str">
        <f>INDEX('Policy Characteristics'!N:N,MATCH(PolicyLevers!$C405,'Policy Characteristics'!$C:$C,0))</f>
        <v>U.S. DOE, 2016, Industrial Energy Efficiency Potential Analysis, https://energy.gov/sites/prod/files/2017/04/f34/energy-savings-by-state-industrial-methodology.pdf</v>
      </c>
      <c r="U405" s="182">
        <f>INDEX('Policy Characteristics'!O:O,MATCH(PolicyLevers!$C405,'Policy Characteristics'!$C:$C,0))</f>
        <v>0</v>
      </c>
    </row>
    <row r="406" spans="1:21" s="190" customFormat="1" x14ac:dyDescent="0.35">
      <c r="A406" s="351" t="str">
        <f>INDEX('Policy Characteristics'!A:A,MATCH(PolicyLevers!$C406,'Policy Characteristics'!$C:$C,0))</f>
        <v>Industry</v>
      </c>
      <c r="B406" s="355" t="str">
        <f>INDEX('Policy Characteristics'!B:B,MATCH(PolicyLevers!$C406,'Policy Characteristics'!$C:$C,0))</f>
        <v>Industry Energy Efficiency Standards</v>
      </c>
      <c r="C406" s="190" t="str">
        <f t="shared" si="28"/>
        <v>Percentage Improvement in Eqpt Efficiency Standards above BAU</v>
      </c>
      <c r="D406" s="185" t="s">
        <v>2112</v>
      </c>
      <c r="E406" s="185" t="s">
        <v>808</v>
      </c>
      <c r="F406" s="182" t="s">
        <v>2144</v>
      </c>
      <c r="G406" s="185" t="s">
        <v>809</v>
      </c>
      <c r="H406" s="43">
        <v>960</v>
      </c>
      <c r="I406" s="357" t="s">
        <v>310</v>
      </c>
      <c r="J406" s="190" t="str">
        <f>INDEX('Policy Characteristics'!D:D,MATCH(PolicyLevers!$C406,'Policy Characteristics'!$C:$C,0))</f>
        <v>Industry Energy Efficiency Standards</v>
      </c>
      <c r="K406" s="198" t="str">
        <f>INDEX('Policy Characteristics'!E:E,MATCH(PolicyLevers!$C406,'Policy Characteristics'!$C:$C,0))</f>
        <v>indst efficiency standards</v>
      </c>
      <c r="L406" s="198">
        <f>INDEX('Policy Characteristics'!F:F,MATCH(PolicyLevers!$C406,'Policy Characteristics'!$C:$C,0))</f>
        <v>0</v>
      </c>
      <c r="M406" s="198">
        <f>INDEX('Policy Characteristics'!G:G,MATCH(PolicyLevers!$C406,'Policy Characteristics'!$C:$C,0))</f>
        <v>0.25</v>
      </c>
      <c r="N406" s="198">
        <f>INDEX('Policy Characteristics'!H:H,MATCH(PolicyLevers!$C406,'Policy Characteristics'!$C:$C,0))</f>
        <v>0.01</v>
      </c>
      <c r="O406" s="200" t="str">
        <f>INDEX('Policy Characteristics'!I:I,MATCH(PolicyLevers!$C406,'Policy Characteristics'!$C:$C,0))</f>
        <v>% reduction in energy use</v>
      </c>
      <c r="P406" s="200"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0" t="str">
        <f>INDEX('Policy Characteristics'!K:K,MATCH(PolicyLevers!$C406,'Policy Characteristics'!$C:$C,0))</f>
        <v>industry-ag-main.html#eff-stds</v>
      </c>
      <c r="R406" s="200" t="str">
        <f>INDEX('Policy Characteristics'!L:L,MATCH(PolicyLevers!$C406,'Policy Characteristics'!$C:$C,0))</f>
        <v>industry-energy-efficiency-standards.html</v>
      </c>
      <c r="S406" s="220" t="str">
        <f>INDEX('Policy Characteristics'!M:M,MATCH(PolicyLevers!$C406,'Policy Characteristics'!$C:$C,0))</f>
        <v>U.S. DOE, 2016, Industrial Energy Efficiency Potential Analysis, https://energy.gov/sites/prod/files/2017/04/f34/energy-savings-by-state-industrial-methodology.pdf</v>
      </c>
      <c r="T406" s="200" t="str">
        <f>INDEX('Policy Characteristics'!N:N,MATCH(PolicyLevers!$C406,'Policy Characteristics'!$C:$C,0))</f>
        <v>U.S. DOE, 2016, Industrial Energy Efficiency Potential Analysis, https://energy.gov/sites/prod/files/2017/04/f34/energy-savings-by-state-industrial-methodology.pdf</v>
      </c>
      <c r="U406" s="182">
        <f>INDEX('Policy Characteristics'!O:O,MATCH(PolicyLevers!$C406,'Policy Characteristics'!$C:$C,0))</f>
        <v>0</v>
      </c>
    </row>
    <row r="407" spans="1:21" s="190" customFormat="1" x14ac:dyDescent="0.35">
      <c r="A407" s="351" t="str">
        <f>INDEX('Policy Characteristics'!A:A,MATCH(PolicyLevers!$C407,'Policy Characteristics'!$C:$C,0))</f>
        <v>Industry</v>
      </c>
      <c r="B407" s="355" t="str">
        <f>INDEX('Policy Characteristics'!B:B,MATCH(PolicyLevers!$C407,'Policy Characteristics'!$C:$C,0))</f>
        <v>Industry Energy Efficiency Standards</v>
      </c>
      <c r="C407" s="190" t="str">
        <f t="shared" si="28"/>
        <v>Percentage Improvement in Eqpt Efficiency Standards above BAU</v>
      </c>
      <c r="D407" s="185" t="s">
        <v>2112</v>
      </c>
      <c r="E407" s="185" t="s">
        <v>810</v>
      </c>
      <c r="F407" s="182" t="s">
        <v>2144</v>
      </c>
      <c r="G407" s="185" t="s">
        <v>811</v>
      </c>
      <c r="H407" s="43">
        <v>961</v>
      </c>
      <c r="I407" s="357" t="s">
        <v>332</v>
      </c>
      <c r="J407" s="190" t="str">
        <f>INDEX('Policy Characteristics'!D:D,MATCH(PolicyLevers!$C407,'Policy Characteristics'!$C:$C,0))</f>
        <v>Industry Energy Efficiency Standards</v>
      </c>
      <c r="K407" s="198" t="str">
        <f>INDEX('Policy Characteristics'!E:E,MATCH(PolicyLevers!$C407,'Policy Characteristics'!$C:$C,0))</f>
        <v>indst efficiency standards</v>
      </c>
      <c r="L407" s="198">
        <f>INDEX('Policy Characteristics'!F:F,MATCH(PolicyLevers!$C407,'Policy Characteristics'!$C:$C,0))</f>
        <v>0</v>
      </c>
      <c r="M407" s="198">
        <f>INDEX('Policy Characteristics'!G:G,MATCH(PolicyLevers!$C407,'Policy Characteristics'!$C:$C,0))</f>
        <v>0.25</v>
      </c>
      <c r="N407" s="198">
        <f>INDEX('Policy Characteristics'!H:H,MATCH(PolicyLevers!$C407,'Policy Characteristics'!$C:$C,0))</f>
        <v>0.01</v>
      </c>
      <c r="O407" s="200" t="str">
        <f>INDEX('Policy Characteristics'!I:I,MATCH(PolicyLevers!$C407,'Policy Characteristics'!$C:$C,0))</f>
        <v>% reduction in energy use</v>
      </c>
      <c r="P407" s="200"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0" t="str">
        <f>INDEX('Policy Characteristics'!K:K,MATCH(PolicyLevers!$C407,'Policy Characteristics'!$C:$C,0))</f>
        <v>industry-ag-main.html#eff-stds</v>
      </c>
      <c r="R407" s="200" t="str">
        <f>INDEX('Policy Characteristics'!L:L,MATCH(PolicyLevers!$C407,'Policy Characteristics'!$C:$C,0))</f>
        <v>industry-energy-efficiency-standards.html</v>
      </c>
      <c r="S407" s="220" t="str">
        <f>INDEX('Policy Characteristics'!M:M,MATCH(PolicyLevers!$C407,'Policy Characteristics'!$C:$C,0))</f>
        <v>U.S. DOE, 2016, Industrial Energy Efficiency Potential Analysis, https://energy.gov/sites/prod/files/2017/04/f34/energy-savings-by-state-industrial-methodology.pdf</v>
      </c>
      <c r="T407" s="200" t="str">
        <f>INDEX('Policy Characteristics'!N:N,MATCH(PolicyLevers!$C407,'Policy Characteristics'!$C:$C,0))</f>
        <v>U.S. DOE, 2016, Industrial Energy Efficiency Potential Analysis, https://energy.gov/sites/prod/files/2017/04/f34/energy-savings-by-state-industrial-methodology.pdf</v>
      </c>
      <c r="U407" s="182">
        <f>INDEX('Policy Characteristics'!O:O,MATCH(PolicyLevers!$C407,'Policy Characteristics'!$C:$C,0))</f>
        <v>0</v>
      </c>
    </row>
    <row r="408" spans="1:21" s="190" customFormat="1" x14ac:dyDescent="0.35">
      <c r="A408" s="351" t="str">
        <f>INDEX('Policy Characteristics'!A:A,MATCH(PolicyLevers!$C408,'Policy Characteristics'!$C:$C,0))</f>
        <v>Industry</v>
      </c>
      <c r="B408" s="355" t="str">
        <f>INDEX('Policy Characteristics'!B:B,MATCH(PolicyLevers!$C408,'Policy Characteristics'!$C:$C,0))</f>
        <v>Industry Energy Efficiency Standards</v>
      </c>
      <c r="C408" s="190" t="str">
        <f t="shared" si="28"/>
        <v>Percentage Improvement in Eqpt Efficiency Standards above BAU</v>
      </c>
      <c r="D408" s="185" t="s">
        <v>2112</v>
      </c>
      <c r="E408" s="185" t="s">
        <v>812</v>
      </c>
      <c r="F408" s="182" t="s">
        <v>2144</v>
      </c>
      <c r="G408" s="185" t="s">
        <v>813</v>
      </c>
      <c r="H408" s="43">
        <v>962</v>
      </c>
      <c r="I408" s="357" t="s">
        <v>310</v>
      </c>
      <c r="J408" s="190" t="str">
        <f>INDEX('Policy Characteristics'!D:D,MATCH(PolicyLevers!$C408,'Policy Characteristics'!$C:$C,0))</f>
        <v>Industry Energy Efficiency Standards</v>
      </c>
      <c r="K408" s="198" t="str">
        <f>INDEX('Policy Characteristics'!E:E,MATCH(PolicyLevers!$C408,'Policy Characteristics'!$C:$C,0))</f>
        <v>indst efficiency standards</v>
      </c>
      <c r="L408" s="198">
        <f>INDEX('Policy Characteristics'!F:F,MATCH(PolicyLevers!$C408,'Policy Characteristics'!$C:$C,0))</f>
        <v>0</v>
      </c>
      <c r="M408" s="198">
        <f>INDEX('Policy Characteristics'!G:G,MATCH(PolicyLevers!$C408,'Policy Characteristics'!$C:$C,0))</f>
        <v>0.25</v>
      </c>
      <c r="N408" s="198">
        <f>INDEX('Policy Characteristics'!H:H,MATCH(PolicyLevers!$C408,'Policy Characteristics'!$C:$C,0))</f>
        <v>0.01</v>
      </c>
      <c r="O408" s="200" t="str">
        <f>INDEX('Policy Characteristics'!I:I,MATCH(PolicyLevers!$C408,'Policy Characteristics'!$C:$C,0))</f>
        <v>% reduction in energy use</v>
      </c>
      <c r="P408" s="200"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0" t="str">
        <f>INDEX('Policy Characteristics'!K:K,MATCH(PolicyLevers!$C408,'Policy Characteristics'!$C:$C,0))</f>
        <v>industry-ag-main.html#eff-stds</v>
      </c>
      <c r="R408" s="200" t="str">
        <f>INDEX('Policy Characteristics'!L:L,MATCH(PolicyLevers!$C408,'Policy Characteristics'!$C:$C,0))</f>
        <v>industry-energy-efficiency-standards.html</v>
      </c>
      <c r="S408" s="220" t="str">
        <f>INDEX('Policy Characteristics'!M:M,MATCH(PolicyLevers!$C408,'Policy Characteristics'!$C:$C,0))</f>
        <v>U.S. DOE, 2016, Industrial Energy Efficiency Potential Analysis, https://energy.gov/sites/prod/files/2017/04/f34/energy-savings-by-state-industrial-methodology.pdf</v>
      </c>
      <c r="T408" s="200" t="str">
        <f>INDEX('Policy Characteristics'!N:N,MATCH(PolicyLevers!$C408,'Policy Characteristics'!$C:$C,0))</f>
        <v>U.S. DOE, 2016, Industrial Energy Efficiency Potential Analysis, https://energy.gov/sites/prod/files/2017/04/f34/energy-savings-by-state-industrial-methodology.pdf</v>
      </c>
      <c r="U408" s="182">
        <f>INDEX('Policy Characteristics'!O:O,MATCH(PolicyLevers!$C408,'Policy Characteristics'!$C:$C,0))</f>
        <v>0</v>
      </c>
    </row>
    <row r="409" spans="1:21" s="190" customFormat="1" x14ac:dyDescent="0.35">
      <c r="A409" s="351" t="str">
        <f>INDEX('Policy Characteristics'!A:A,MATCH(PolicyLevers!$C409,'Policy Characteristics'!$C:$C,0))</f>
        <v>Industry</v>
      </c>
      <c r="B409" s="355" t="str">
        <f>INDEX('Policy Characteristics'!B:B,MATCH(PolicyLevers!$C409,'Policy Characteristics'!$C:$C,0))</f>
        <v>Industry Energy Efficiency Standards</v>
      </c>
      <c r="C409" s="190" t="str">
        <f t="shared" si="28"/>
        <v>Percentage Improvement in Eqpt Efficiency Standards above BAU</v>
      </c>
      <c r="D409" s="185" t="s">
        <v>2112</v>
      </c>
      <c r="E409" s="185" t="s">
        <v>814</v>
      </c>
      <c r="F409" s="182" t="s">
        <v>2144</v>
      </c>
      <c r="G409" s="185" t="s">
        <v>815</v>
      </c>
      <c r="H409" s="43">
        <v>963</v>
      </c>
      <c r="I409" s="357" t="s">
        <v>332</v>
      </c>
      <c r="J409" s="190" t="str">
        <f>INDEX('Policy Characteristics'!D:D,MATCH(PolicyLevers!$C409,'Policy Characteristics'!$C:$C,0))</f>
        <v>Industry Energy Efficiency Standards</v>
      </c>
      <c r="K409" s="198" t="str">
        <f>INDEX('Policy Characteristics'!E:E,MATCH(PolicyLevers!$C409,'Policy Characteristics'!$C:$C,0))</f>
        <v>indst efficiency standards</v>
      </c>
      <c r="L409" s="198">
        <f>INDEX('Policy Characteristics'!F:F,MATCH(PolicyLevers!$C409,'Policy Characteristics'!$C:$C,0))</f>
        <v>0</v>
      </c>
      <c r="M409" s="198">
        <f>INDEX('Policy Characteristics'!G:G,MATCH(PolicyLevers!$C409,'Policy Characteristics'!$C:$C,0))</f>
        <v>0.25</v>
      </c>
      <c r="N409" s="198">
        <f>INDEX('Policy Characteristics'!H:H,MATCH(PolicyLevers!$C409,'Policy Characteristics'!$C:$C,0))</f>
        <v>0.01</v>
      </c>
      <c r="O409" s="200" t="str">
        <f>INDEX('Policy Characteristics'!I:I,MATCH(PolicyLevers!$C409,'Policy Characteristics'!$C:$C,0))</f>
        <v>% reduction in energy use</v>
      </c>
      <c r="P409" s="200"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0" t="str">
        <f>INDEX('Policy Characteristics'!K:K,MATCH(PolicyLevers!$C409,'Policy Characteristics'!$C:$C,0))</f>
        <v>industry-ag-main.html#eff-stds</v>
      </c>
      <c r="R409" s="200" t="str">
        <f>INDEX('Policy Characteristics'!L:L,MATCH(PolicyLevers!$C409,'Policy Characteristics'!$C:$C,0))</f>
        <v>industry-energy-efficiency-standards.html</v>
      </c>
      <c r="S409" s="220" t="str">
        <f>INDEX('Policy Characteristics'!M:M,MATCH(PolicyLevers!$C409,'Policy Characteristics'!$C:$C,0))</f>
        <v>U.S. DOE, 2016, Industrial Energy Efficiency Potential Analysis, https://energy.gov/sites/prod/files/2017/04/f34/energy-savings-by-state-industrial-methodology.pdf</v>
      </c>
      <c r="T409" s="200" t="str">
        <f>INDEX('Policy Characteristics'!N:N,MATCH(PolicyLevers!$C409,'Policy Characteristics'!$C:$C,0))</f>
        <v>U.S. DOE, 2016, Industrial Energy Efficiency Potential Analysis, https://energy.gov/sites/prod/files/2017/04/f34/energy-savings-by-state-industrial-methodology.pdf</v>
      </c>
      <c r="U409" s="182">
        <f>INDEX('Policy Characteristics'!O:O,MATCH(PolicyLevers!$C409,'Policy Characteristics'!$C:$C,0))</f>
        <v>0</v>
      </c>
    </row>
    <row r="410" spans="1:21" x14ac:dyDescent="0.35">
      <c r="A410" s="351" t="str">
        <f>INDEX('Policy Characteristics'!A:A,MATCH(PolicyLevers!$C410,'Policy Characteristics'!$C:$C,0))</f>
        <v>Industry</v>
      </c>
      <c r="B410" s="355" t="str">
        <f>INDEX('Policy Characteristics'!B:B,MATCH(PolicyLevers!$C410,'Policy Characteristics'!$C:$C,0))</f>
        <v>Industry Energy Efficiency Standards</v>
      </c>
      <c r="C410" s="190" t="str">
        <f>C$404</f>
        <v>Percentage Improvement in Eqpt Efficiency Standards above BAU</v>
      </c>
      <c r="D410" s="185" t="s">
        <v>2112</v>
      </c>
      <c r="E410" s="185" t="s">
        <v>816</v>
      </c>
      <c r="F410" s="182" t="s">
        <v>2144</v>
      </c>
      <c r="G410" s="185" t="s">
        <v>817</v>
      </c>
      <c r="H410" s="43">
        <v>964</v>
      </c>
      <c r="I410" s="357" t="s">
        <v>332</v>
      </c>
      <c r="J410" s="190" t="str">
        <f>INDEX('Policy Characteristics'!D:D,MATCH(PolicyLevers!$C410,'Policy Characteristics'!$C:$C,0))</f>
        <v>Industry Energy Efficiency Standards</v>
      </c>
      <c r="K410" s="198" t="str">
        <f>INDEX('Policy Characteristics'!E:E,MATCH(PolicyLevers!$C410,'Policy Characteristics'!$C:$C,0))</f>
        <v>indst efficiency standards</v>
      </c>
      <c r="L410" s="198">
        <f>INDEX('Policy Characteristics'!F:F,MATCH(PolicyLevers!$C410,'Policy Characteristics'!$C:$C,0))</f>
        <v>0</v>
      </c>
      <c r="M410" s="198">
        <f>INDEX('Policy Characteristics'!G:G,MATCH(PolicyLevers!$C410,'Policy Characteristics'!$C:$C,0))</f>
        <v>0.25</v>
      </c>
      <c r="N410" s="198">
        <f>INDEX('Policy Characteristics'!H:H,MATCH(PolicyLevers!$C410,'Policy Characteristics'!$C:$C,0))</f>
        <v>0.01</v>
      </c>
      <c r="O410" s="200" t="str">
        <f>INDEX('Policy Characteristics'!I:I,MATCH(PolicyLevers!$C410,'Policy Characteristics'!$C:$C,0))</f>
        <v>% reduction in energy use</v>
      </c>
      <c r="P410" s="200"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0" t="str">
        <f>INDEX('Policy Characteristics'!K:K,MATCH(PolicyLevers!$C410,'Policy Characteristics'!$C:$C,0))</f>
        <v>industry-ag-main.html#eff-stds</v>
      </c>
      <c r="R410" s="200" t="str">
        <f>INDEX('Policy Characteristics'!L:L,MATCH(PolicyLevers!$C410,'Policy Characteristics'!$C:$C,0))</f>
        <v>industry-energy-efficiency-standards.html</v>
      </c>
      <c r="S410" s="220" t="str">
        <f>INDEX('Policy Characteristics'!M:M,MATCH(PolicyLevers!$C410,'Policy Characteristics'!$C:$C,0))</f>
        <v>U.S. DOE, 2016, Industrial Energy Efficiency Potential Analysis, https://energy.gov/sites/prod/files/2017/04/f34/energy-savings-by-state-industrial-methodology.pdf</v>
      </c>
      <c r="T410" s="200" t="str">
        <f>INDEX('Policy Characteristics'!N:N,MATCH(PolicyLevers!$C410,'Policy Characteristics'!$C:$C,0))</f>
        <v>U.S. DOE, 2016, Industrial Energy Efficiency Potential Analysis, https://energy.gov/sites/prod/files/2017/04/f34/energy-savings-by-state-industrial-methodology.pdf</v>
      </c>
      <c r="U410" s="182">
        <f>INDEX('Policy Characteristics'!O:O,MATCH(PolicyLevers!$C410,'Policy Characteristics'!$C:$C,0))</f>
        <v>0</v>
      </c>
    </row>
    <row r="411" spans="1:21" s="190" customFormat="1" x14ac:dyDescent="0.35">
      <c r="A411" s="351" t="str">
        <f>INDEX('Policy Characteristics'!A:A,MATCH(PolicyLevers!$C411,'Policy Characteristics'!$C:$C,0))</f>
        <v>Industry</v>
      </c>
      <c r="B411" s="355" t="str">
        <f>INDEX('Policy Characteristics'!B:B,MATCH(PolicyLevers!$C411,'Policy Characteristics'!$C:$C,0))</f>
        <v>Industry Energy Efficiency Standards</v>
      </c>
      <c r="C411" s="190" t="str">
        <f t="shared" si="28"/>
        <v>Percentage Improvement in Eqpt Efficiency Standards above BAU</v>
      </c>
      <c r="D411" s="185" t="s">
        <v>2112</v>
      </c>
      <c r="E411" s="185" t="s">
        <v>818</v>
      </c>
      <c r="F411" s="182" t="s">
        <v>2144</v>
      </c>
      <c r="G411" s="185" t="s">
        <v>819</v>
      </c>
      <c r="H411" s="43">
        <v>965</v>
      </c>
      <c r="I411" s="357" t="s">
        <v>310</v>
      </c>
      <c r="J411" s="190" t="str">
        <f>INDEX('Policy Characteristics'!D:D,MATCH(PolicyLevers!$C411,'Policy Characteristics'!$C:$C,0))</f>
        <v>Industry Energy Efficiency Standards</v>
      </c>
      <c r="K411" s="198" t="str">
        <f>INDEX('Policy Characteristics'!E:E,MATCH(PolicyLevers!$C411,'Policy Characteristics'!$C:$C,0))</f>
        <v>indst efficiency standards</v>
      </c>
      <c r="L411" s="198">
        <f>INDEX('Policy Characteristics'!F:F,MATCH(PolicyLevers!$C411,'Policy Characteristics'!$C:$C,0))</f>
        <v>0</v>
      </c>
      <c r="M411" s="198">
        <f>INDEX('Policy Characteristics'!G:G,MATCH(PolicyLevers!$C411,'Policy Characteristics'!$C:$C,0))</f>
        <v>0.25</v>
      </c>
      <c r="N411" s="198">
        <f>INDEX('Policy Characteristics'!H:H,MATCH(PolicyLevers!$C411,'Policy Characteristics'!$C:$C,0))</f>
        <v>0.01</v>
      </c>
      <c r="O411" s="200" t="str">
        <f>INDEX('Policy Characteristics'!I:I,MATCH(PolicyLevers!$C411,'Policy Characteristics'!$C:$C,0))</f>
        <v>% reduction in energy use</v>
      </c>
      <c r="P411" s="200"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0" t="str">
        <f>INDEX('Policy Characteristics'!K:K,MATCH(PolicyLevers!$C411,'Policy Characteristics'!$C:$C,0))</f>
        <v>industry-ag-main.html#eff-stds</v>
      </c>
      <c r="R411" s="200" t="str">
        <f>INDEX('Policy Characteristics'!L:L,MATCH(PolicyLevers!$C411,'Policy Characteristics'!$C:$C,0))</f>
        <v>industry-energy-efficiency-standards.html</v>
      </c>
      <c r="S411" s="220" t="str">
        <f>INDEX('Policy Characteristics'!M:M,MATCH(PolicyLevers!$C411,'Policy Characteristics'!$C:$C,0))</f>
        <v>U.S. DOE, 2016, Industrial Energy Efficiency Potential Analysis, https://energy.gov/sites/prod/files/2017/04/f34/energy-savings-by-state-industrial-methodology.pdf</v>
      </c>
      <c r="T411" s="200" t="str">
        <f>INDEX('Policy Characteristics'!N:N,MATCH(PolicyLevers!$C411,'Policy Characteristics'!$C:$C,0))</f>
        <v>U.S. DOE, 2016, Industrial Energy Efficiency Potential Analysis, https://energy.gov/sites/prod/files/2017/04/f34/energy-savings-by-state-industrial-methodology.pdf</v>
      </c>
      <c r="U411" s="182">
        <f>INDEX('Policy Characteristics'!O:O,MATCH(PolicyLevers!$C411,'Policy Characteristics'!$C:$C,0))</f>
        <v>0</v>
      </c>
    </row>
    <row r="412" spans="1:21" s="190" customFormat="1" x14ac:dyDescent="0.35">
      <c r="A412" s="351" t="str">
        <f>INDEX('Policy Characteristics'!A:A,MATCH(PolicyLevers!$C412,'Policy Characteristics'!$C:$C,0))</f>
        <v>Industry</v>
      </c>
      <c r="B412" s="355" t="str">
        <f>INDEX('Policy Characteristics'!B:B,MATCH(PolicyLevers!$C412,'Policy Characteristics'!$C:$C,0))</f>
        <v>Industry Energy Efficiency Standards</v>
      </c>
      <c r="C412" s="190" t="str">
        <f t="shared" si="28"/>
        <v>Percentage Improvement in Eqpt Efficiency Standards above BAU</v>
      </c>
      <c r="D412" s="185" t="s">
        <v>2112</v>
      </c>
      <c r="E412" s="185" t="s">
        <v>820</v>
      </c>
      <c r="F412" s="182" t="s">
        <v>2144</v>
      </c>
      <c r="G412" s="185" t="s">
        <v>821</v>
      </c>
      <c r="H412" s="43">
        <v>966</v>
      </c>
      <c r="I412" s="357" t="s">
        <v>310</v>
      </c>
      <c r="J412" s="190" t="str">
        <f>INDEX('Policy Characteristics'!D:D,MATCH(PolicyLevers!$C412,'Policy Characteristics'!$C:$C,0))</f>
        <v>Industry Energy Efficiency Standards</v>
      </c>
      <c r="K412" s="198" t="str">
        <f>INDEX('Policy Characteristics'!E:E,MATCH(PolicyLevers!$C412,'Policy Characteristics'!$C:$C,0))</f>
        <v>indst efficiency standards</v>
      </c>
      <c r="L412" s="198">
        <f>INDEX('Policy Characteristics'!F:F,MATCH(PolicyLevers!$C412,'Policy Characteristics'!$C:$C,0))</f>
        <v>0</v>
      </c>
      <c r="M412" s="198">
        <f>INDEX('Policy Characteristics'!G:G,MATCH(PolicyLevers!$C412,'Policy Characteristics'!$C:$C,0))</f>
        <v>0.25</v>
      </c>
      <c r="N412" s="198">
        <f>INDEX('Policy Characteristics'!H:H,MATCH(PolicyLevers!$C412,'Policy Characteristics'!$C:$C,0))</f>
        <v>0.01</v>
      </c>
      <c r="O412" s="200" t="str">
        <f>INDEX('Policy Characteristics'!I:I,MATCH(PolicyLevers!$C412,'Policy Characteristics'!$C:$C,0))</f>
        <v>% reduction in energy use</v>
      </c>
      <c r="P412" s="200"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0" t="str">
        <f>INDEX('Policy Characteristics'!K:K,MATCH(PolicyLevers!$C412,'Policy Characteristics'!$C:$C,0))</f>
        <v>industry-ag-main.html#eff-stds</v>
      </c>
      <c r="R412" s="200" t="str">
        <f>INDEX('Policy Characteristics'!L:L,MATCH(PolicyLevers!$C412,'Policy Characteristics'!$C:$C,0))</f>
        <v>industry-energy-efficiency-standards.html</v>
      </c>
      <c r="S412" s="220" t="str">
        <f>INDEX('Policy Characteristics'!M:M,MATCH(PolicyLevers!$C412,'Policy Characteristics'!$C:$C,0))</f>
        <v>U.S. DOE, 2016, Industrial Energy Efficiency Potential Analysis, https://energy.gov/sites/prod/files/2017/04/f34/energy-savings-by-state-industrial-methodology.pdf</v>
      </c>
      <c r="T412" s="200" t="str">
        <f>INDEX('Policy Characteristics'!N:N,MATCH(PolicyLevers!$C412,'Policy Characteristics'!$C:$C,0))</f>
        <v>U.S. DOE, 2016, Industrial Energy Efficiency Potential Analysis, https://energy.gov/sites/prod/files/2017/04/f34/energy-savings-by-state-industrial-methodology.pdf</v>
      </c>
      <c r="U412" s="182">
        <f>INDEX('Policy Characteristics'!O:O,MATCH(PolicyLevers!$C412,'Policy Characteristics'!$C:$C,0))</f>
        <v>0</v>
      </c>
    </row>
    <row r="413" spans="1:21" s="190" customFormat="1" x14ac:dyDescent="0.35">
      <c r="A413" s="351" t="str">
        <f>INDEX('Policy Characteristics'!A:A,MATCH(PolicyLevers!$C413,'Policy Characteristics'!$C:$C,0))</f>
        <v>Industry</v>
      </c>
      <c r="B413" s="355" t="str">
        <f>INDEX('Policy Characteristics'!B:B,MATCH(PolicyLevers!$C413,'Policy Characteristics'!$C:$C,0))</f>
        <v>Industry Energy Efficiency Standards</v>
      </c>
      <c r="C413" s="190" t="str">
        <f t="shared" si="28"/>
        <v>Percentage Improvement in Eqpt Efficiency Standards above BAU</v>
      </c>
      <c r="D413" s="185" t="s">
        <v>2112</v>
      </c>
      <c r="E413" s="185" t="s">
        <v>822</v>
      </c>
      <c r="F413" s="182" t="s">
        <v>2144</v>
      </c>
      <c r="G413" s="185" t="s">
        <v>823</v>
      </c>
      <c r="H413" s="43">
        <v>967</v>
      </c>
      <c r="I413" s="357" t="s">
        <v>332</v>
      </c>
      <c r="J413" s="190" t="str">
        <f>INDEX('Policy Characteristics'!D:D,MATCH(PolicyLevers!$C413,'Policy Characteristics'!$C:$C,0))</f>
        <v>Industry Energy Efficiency Standards</v>
      </c>
      <c r="K413" s="198" t="str">
        <f>INDEX('Policy Characteristics'!E:E,MATCH(PolicyLevers!$C413,'Policy Characteristics'!$C:$C,0))</f>
        <v>indst efficiency standards</v>
      </c>
      <c r="L413" s="198">
        <f>INDEX('Policy Characteristics'!F:F,MATCH(PolicyLevers!$C413,'Policy Characteristics'!$C:$C,0))</f>
        <v>0</v>
      </c>
      <c r="M413" s="198">
        <f>INDEX('Policy Characteristics'!G:G,MATCH(PolicyLevers!$C413,'Policy Characteristics'!$C:$C,0))</f>
        <v>0.25</v>
      </c>
      <c r="N413" s="198">
        <f>INDEX('Policy Characteristics'!H:H,MATCH(PolicyLevers!$C413,'Policy Characteristics'!$C:$C,0))</f>
        <v>0.01</v>
      </c>
      <c r="O413" s="200" t="str">
        <f>INDEX('Policy Characteristics'!I:I,MATCH(PolicyLevers!$C413,'Policy Characteristics'!$C:$C,0))</f>
        <v>% reduction in energy use</v>
      </c>
      <c r="P413" s="200"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0" t="str">
        <f>INDEX('Policy Characteristics'!K:K,MATCH(PolicyLevers!$C413,'Policy Characteristics'!$C:$C,0))</f>
        <v>industry-ag-main.html#eff-stds</v>
      </c>
      <c r="R413" s="200" t="str">
        <f>INDEX('Policy Characteristics'!L:L,MATCH(PolicyLevers!$C413,'Policy Characteristics'!$C:$C,0))</f>
        <v>industry-energy-efficiency-standards.html</v>
      </c>
      <c r="S413" s="220" t="str">
        <f>INDEX('Policy Characteristics'!M:M,MATCH(PolicyLevers!$C413,'Policy Characteristics'!$C:$C,0))</f>
        <v>U.S. DOE, 2016, Industrial Energy Efficiency Potential Analysis, https://energy.gov/sites/prod/files/2017/04/f34/energy-savings-by-state-industrial-methodology.pdf</v>
      </c>
      <c r="T413" s="200" t="str">
        <f>INDEX('Policy Characteristics'!N:N,MATCH(PolicyLevers!$C413,'Policy Characteristics'!$C:$C,0))</f>
        <v>U.S. DOE, 2016, Industrial Energy Efficiency Potential Analysis, https://energy.gov/sites/prod/files/2017/04/f34/energy-savings-by-state-industrial-methodology.pdf</v>
      </c>
      <c r="U413" s="182">
        <f>INDEX('Policy Characteristics'!O:O,MATCH(PolicyLevers!$C413,'Policy Characteristics'!$C:$C,0))</f>
        <v>0</v>
      </c>
    </row>
    <row r="414" spans="1:21" s="190" customFormat="1" x14ac:dyDescent="0.35">
      <c r="A414" s="351" t="str">
        <f>INDEX('Policy Characteristics'!A:A,MATCH(PolicyLevers!$C414,'Policy Characteristics'!$C:$C,0))</f>
        <v>Industry</v>
      </c>
      <c r="B414" s="355" t="str">
        <f>INDEX('Policy Characteristics'!B:B,MATCH(PolicyLevers!$C414,'Policy Characteristics'!$C:$C,0))</f>
        <v>Industry Energy Efficiency Standards</v>
      </c>
      <c r="C414" s="190" t="str">
        <f t="shared" si="28"/>
        <v>Percentage Improvement in Eqpt Efficiency Standards above BAU</v>
      </c>
      <c r="D414" s="192" t="s">
        <v>2110</v>
      </c>
      <c r="E414" s="185" t="s">
        <v>799</v>
      </c>
      <c r="F414" s="182" t="s">
        <v>1824</v>
      </c>
      <c r="G414" s="185" t="s">
        <v>800</v>
      </c>
      <c r="H414" s="43">
        <v>968</v>
      </c>
      <c r="I414" s="357" t="s">
        <v>310</v>
      </c>
      <c r="J414" s="190" t="str">
        <f>INDEX('Policy Characteristics'!D:D,MATCH(PolicyLevers!$C414,'Policy Characteristics'!$C:$C,0))</f>
        <v>Industry Energy Efficiency Standards</v>
      </c>
      <c r="K414" s="198" t="str">
        <f>INDEX('Policy Characteristics'!E:E,MATCH(PolicyLevers!$C414,'Policy Characteristics'!$C:$C,0))</f>
        <v>indst efficiency standards</v>
      </c>
      <c r="L414" s="198">
        <f>INDEX('Policy Characteristics'!F:F,MATCH(PolicyLevers!$C414,'Policy Characteristics'!$C:$C,0))</f>
        <v>0</v>
      </c>
      <c r="M414" s="198">
        <f>INDEX('Policy Characteristics'!G:G,MATCH(PolicyLevers!$C414,'Policy Characteristics'!$C:$C,0))</f>
        <v>0.25</v>
      </c>
      <c r="N414" s="198">
        <f>INDEX('Policy Characteristics'!H:H,MATCH(PolicyLevers!$C414,'Policy Characteristics'!$C:$C,0))</f>
        <v>0.01</v>
      </c>
      <c r="O414" s="200" t="str">
        <f>INDEX('Policy Characteristics'!I:I,MATCH(PolicyLevers!$C414,'Policy Characteristics'!$C:$C,0))</f>
        <v>% reduction in energy use</v>
      </c>
      <c r="P414" s="200"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0" t="str">
        <f>INDEX('Policy Characteristics'!K:K,MATCH(PolicyLevers!$C414,'Policy Characteristics'!$C:$C,0))</f>
        <v>industry-ag-main.html#eff-stds</v>
      </c>
      <c r="R414" s="200" t="str">
        <f>INDEX('Policy Characteristics'!L:L,MATCH(PolicyLevers!$C414,'Policy Characteristics'!$C:$C,0))</f>
        <v>industry-energy-efficiency-standards.html</v>
      </c>
      <c r="S414" s="220" t="str">
        <f>INDEX('Policy Characteristics'!M:M,MATCH(PolicyLevers!$C414,'Policy Characteristics'!$C:$C,0))</f>
        <v>U.S. DOE, 2016, Industrial Energy Efficiency Potential Analysis, https://energy.gov/sites/prod/files/2017/04/f34/energy-savings-by-state-industrial-methodology.pdf</v>
      </c>
      <c r="T414" s="200" t="str">
        <f>INDEX('Policy Characteristics'!N:N,MATCH(PolicyLevers!$C414,'Policy Characteristics'!$C:$C,0))</f>
        <v>U.S. DOE, 2016, Industrial Energy Efficiency Potential Analysis, https://energy.gov/sites/prod/files/2017/04/f34/energy-savings-by-state-industrial-methodology.pdf</v>
      </c>
      <c r="U414" s="182">
        <f>INDEX('Policy Characteristics'!O:O,MATCH(PolicyLevers!$C414,'Policy Characteristics'!$C:$C,0))</f>
        <v>0</v>
      </c>
    </row>
    <row r="415" spans="1:21" s="190" customFormat="1" x14ac:dyDescent="0.35">
      <c r="A415" s="351" t="str">
        <f>INDEX('Policy Characteristics'!A:A,MATCH(PolicyLevers!$C415,'Policy Characteristics'!$C:$C,0))</f>
        <v>Industry</v>
      </c>
      <c r="B415" s="355" t="str">
        <f>INDEX('Policy Characteristics'!B:B,MATCH(PolicyLevers!$C415,'Policy Characteristics'!$C:$C,0))</f>
        <v>Industry Energy Efficiency Standards</v>
      </c>
      <c r="C415" s="190" t="str">
        <f t="shared" si="28"/>
        <v>Percentage Improvement in Eqpt Efficiency Standards above BAU</v>
      </c>
      <c r="D415" s="192" t="s">
        <v>2110</v>
      </c>
      <c r="E415" s="185" t="s">
        <v>806</v>
      </c>
      <c r="F415" s="182" t="s">
        <v>1824</v>
      </c>
      <c r="G415" s="185" t="s">
        <v>807</v>
      </c>
      <c r="H415" s="43">
        <v>969</v>
      </c>
      <c r="I415" s="357" t="s">
        <v>310</v>
      </c>
      <c r="J415" s="190" t="str">
        <f>INDEX('Policy Characteristics'!D:D,MATCH(PolicyLevers!$C415,'Policy Characteristics'!$C:$C,0))</f>
        <v>Industry Energy Efficiency Standards</v>
      </c>
      <c r="K415" s="198" t="str">
        <f>INDEX('Policy Characteristics'!E:E,MATCH(PolicyLevers!$C415,'Policy Characteristics'!$C:$C,0))</f>
        <v>indst efficiency standards</v>
      </c>
      <c r="L415" s="198">
        <f>INDEX('Policy Characteristics'!F:F,MATCH(PolicyLevers!$C415,'Policy Characteristics'!$C:$C,0))</f>
        <v>0</v>
      </c>
      <c r="M415" s="198">
        <f>INDEX('Policy Characteristics'!G:G,MATCH(PolicyLevers!$C415,'Policy Characteristics'!$C:$C,0))</f>
        <v>0.25</v>
      </c>
      <c r="N415" s="198">
        <f>INDEX('Policy Characteristics'!H:H,MATCH(PolicyLevers!$C415,'Policy Characteristics'!$C:$C,0))</f>
        <v>0.01</v>
      </c>
      <c r="O415" s="200" t="str">
        <f>INDEX('Policy Characteristics'!I:I,MATCH(PolicyLevers!$C415,'Policy Characteristics'!$C:$C,0))</f>
        <v>% reduction in energy use</v>
      </c>
      <c r="P415" s="200"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0" t="str">
        <f>INDEX('Policy Characteristics'!K:K,MATCH(PolicyLevers!$C415,'Policy Characteristics'!$C:$C,0))</f>
        <v>industry-ag-main.html#eff-stds</v>
      </c>
      <c r="R415" s="200" t="str">
        <f>INDEX('Policy Characteristics'!L:L,MATCH(PolicyLevers!$C415,'Policy Characteristics'!$C:$C,0))</f>
        <v>industry-energy-efficiency-standards.html</v>
      </c>
      <c r="S415" s="220" t="str">
        <f>INDEX('Policy Characteristics'!M:M,MATCH(PolicyLevers!$C415,'Policy Characteristics'!$C:$C,0))</f>
        <v>U.S. DOE, 2016, Industrial Energy Efficiency Potential Analysis, https://energy.gov/sites/prod/files/2017/04/f34/energy-savings-by-state-industrial-methodology.pdf</v>
      </c>
      <c r="T415" s="200" t="str">
        <f>INDEX('Policy Characteristics'!N:N,MATCH(PolicyLevers!$C415,'Policy Characteristics'!$C:$C,0))</f>
        <v>U.S. DOE, 2016, Industrial Energy Efficiency Potential Analysis, https://energy.gov/sites/prod/files/2017/04/f34/energy-savings-by-state-industrial-methodology.pdf</v>
      </c>
      <c r="U415" s="182">
        <f>INDEX('Policy Characteristics'!O:O,MATCH(PolicyLevers!$C415,'Policy Characteristics'!$C:$C,0))</f>
        <v>0</v>
      </c>
    </row>
    <row r="416" spans="1:21" s="190" customFormat="1" x14ac:dyDescent="0.35">
      <c r="A416" s="351" t="str">
        <f>INDEX('Policy Characteristics'!A:A,MATCH(PolicyLevers!$C416,'Policy Characteristics'!$C:$C,0))</f>
        <v>Industry</v>
      </c>
      <c r="B416" s="355" t="str">
        <f>INDEX('Policy Characteristics'!B:B,MATCH(PolicyLevers!$C416,'Policy Characteristics'!$C:$C,0))</f>
        <v>Industry Energy Efficiency Standards</v>
      </c>
      <c r="C416" s="190" t="str">
        <f t="shared" si="28"/>
        <v>Percentage Improvement in Eqpt Efficiency Standards above BAU</v>
      </c>
      <c r="D416" s="192" t="s">
        <v>2110</v>
      </c>
      <c r="E416" s="185" t="s">
        <v>808</v>
      </c>
      <c r="F416" s="182" t="s">
        <v>1824</v>
      </c>
      <c r="G416" s="185" t="s">
        <v>809</v>
      </c>
      <c r="H416" s="43">
        <v>970</v>
      </c>
      <c r="I416" s="357" t="s">
        <v>310</v>
      </c>
      <c r="J416" s="190" t="str">
        <f>INDEX('Policy Characteristics'!D:D,MATCH(PolicyLevers!$C416,'Policy Characteristics'!$C:$C,0))</f>
        <v>Industry Energy Efficiency Standards</v>
      </c>
      <c r="K416" s="198" t="str">
        <f>INDEX('Policy Characteristics'!E:E,MATCH(PolicyLevers!$C416,'Policy Characteristics'!$C:$C,0))</f>
        <v>indst efficiency standards</v>
      </c>
      <c r="L416" s="198">
        <f>INDEX('Policy Characteristics'!F:F,MATCH(PolicyLevers!$C416,'Policy Characteristics'!$C:$C,0))</f>
        <v>0</v>
      </c>
      <c r="M416" s="198">
        <f>INDEX('Policy Characteristics'!G:G,MATCH(PolicyLevers!$C416,'Policy Characteristics'!$C:$C,0))</f>
        <v>0.25</v>
      </c>
      <c r="N416" s="198">
        <f>INDEX('Policy Characteristics'!H:H,MATCH(PolicyLevers!$C416,'Policy Characteristics'!$C:$C,0))</f>
        <v>0.01</v>
      </c>
      <c r="O416" s="200" t="str">
        <f>INDEX('Policy Characteristics'!I:I,MATCH(PolicyLevers!$C416,'Policy Characteristics'!$C:$C,0))</f>
        <v>% reduction in energy use</v>
      </c>
      <c r="P416" s="200"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0" t="str">
        <f>INDEX('Policy Characteristics'!K:K,MATCH(PolicyLevers!$C416,'Policy Characteristics'!$C:$C,0))</f>
        <v>industry-ag-main.html#eff-stds</v>
      </c>
      <c r="R416" s="200" t="str">
        <f>INDEX('Policy Characteristics'!L:L,MATCH(PolicyLevers!$C416,'Policy Characteristics'!$C:$C,0))</f>
        <v>industry-energy-efficiency-standards.html</v>
      </c>
      <c r="S416" s="220" t="str">
        <f>INDEX('Policy Characteristics'!M:M,MATCH(PolicyLevers!$C416,'Policy Characteristics'!$C:$C,0))</f>
        <v>U.S. DOE, 2016, Industrial Energy Efficiency Potential Analysis, https://energy.gov/sites/prod/files/2017/04/f34/energy-savings-by-state-industrial-methodology.pdf</v>
      </c>
      <c r="T416" s="200" t="str">
        <f>INDEX('Policy Characteristics'!N:N,MATCH(PolicyLevers!$C416,'Policy Characteristics'!$C:$C,0))</f>
        <v>U.S. DOE, 2016, Industrial Energy Efficiency Potential Analysis, https://energy.gov/sites/prod/files/2017/04/f34/energy-savings-by-state-industrial-methodology.pdf</v>
      </c>
      <c r="U416" s="182">
        <f>INDEX('Policy Characteristics'!O:O,MATCH(PolicyLevers!$C416,'Policy Characteristics'!$C:$C,0))</f>
        <v>0</v>
      </c>
    </row>
    <row r="417" spans="1:21" s="190" customFormat="1" x14ac:dyDescent="0.35">
      <c r="A417" s="351" t="str">
        <f>INDEX('Policy Characteristics'!A:A,MATCH(PolicyLevers!$C417,'Policy Characteristics'!$C:$C,0))</f>
        <v>Industry</v>
      </c>
      <c r="B417" s="355" t="str">
        <f>INDEX('Policy Characteristics'!B:B,MATCH(PolicyLevers!$C417,'Policy Characteristics'!$C:$C,0))</f>
        <v>Industry Energy Efficiency Standards</v>
      </c>
      <c r="C417" s="190" t="str">
        <f t="shared" si="28"/>
        <v>Percentage Improvement in Eqpt Efficiency Standards above BAU</v>
      </c>
      <c r="D417" s="192" t="s">
        <v>2110</v>
      </c>
      <c r="E417" s="185" t="s">
        <v>810</v>
      </c>
      <c r="F417" s="182" t="s">
        <v>1824</v>
      </c>
      <c r="G417" s="185" t="s">
        <v>811</v>
      </c>
      <c r="H417" s="43">
        <v>971</v>
      </c>
      <c r="I417" s="357" t="s">
        <v>332</v>
      </c>
      <c r="J417" s="190" t="str">
        <f>INDEX('Policy Characteristics'!D:D,MATCH(PolicyLevers!$C417,'Policy Characteristics'!$C:$C,0))</f>
        <v>Industry Energy Efficiency Standards</v>
      </c>
      <c r="K417" s="198" t="str">
        <f>INDEX('Policy Characteristics'!E:E,MATCH(PolicyLevers!$C417,'Policy Characteristics'!$C:$C,0))</f>
        <v>indst efficiency standards</v>
      </c>
      <c r="L417" s="198">
        <f>INDEX('Policy Characteristics'!F:F,MATCH(PolicyLevers!$C417,'Policy Characteristics'!$C:$C,0))</f>
        <v>0</v>
      </c>
      <c r="M417" s="198">
        <f>INDEX('Policy Characteristics'!G:G,MATCH(PolicyLevers!$C417,'Policy Characteristics'!$C:$C,0))</f>
        <v>0.25</v>
      </c>
      <c r="N417" s="198">
        <f>INDEX('Policy Characteristics'!H:H,MATCH(PolicyLevers!$C417,'Policy Characteristics'!$C:$C,0))</f>
        <v>0.01</v>
      </c>
      <c r="O417" s="200" t="str">
        <f>INDEX('Policy Characteristics'!I:I,MATCH(PolicyLevers!$C417,'Policy Characteristics'!$C:$C,0))</f>
        <v>% reduction in energy use</v>
      </c>
      <c r="P417" s="200"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0" t="str">
        <f>INDEX('Policy Characteristics'!K:K,MATCH(PolicyLevers!$C417,'Policy Characteristics'!$C:$C,0))</f>
        <v>industry-ag-main.html#eff-stds</v>
      </c>
      <c r="R417" s="200" t="str">
        <f>INDEX('Policy Characteristics'!L:L,MATCH(PolicyLevers!$C417,'Policy Characteristics'!$C:$C,0))</f>
        <v>industry-energy-efficiency-standards.html</v>
      </c>
      <c r="S417" s="220" t="str">
        <f>INDEX('Policy Characteristics'!M:M,MATCH(PolicyLevers!$C417,'Policy Characteristics'!$C:$C,0))</f>
        <v>U.S. DOE, 2016, Industrial Energy Efficiency Potential Analysis, https://energy.gov/sites/prod/files/2017/04/f34/energy-savings-by-state-industrial-methodology.pdf</v>
      </c>
      <c r="T417" s="200" t="str">
        <f>INDEX('Policy Characteristics'!N:N,MATCH(PolicyLevers!$C417,'Policy Characteristics'!$C:$C,0))</f>
        <v>U.S. DOE, 2016, Industrial Energy Efficiency Potential Analysis, https://energy.gov/sites/prod/files/2017/04/f34/energy-savings-by-state-industrial-methodology.pdf</v>
      </c>
      <c r="U417" s="182">
        <f>INDEX('Policy Characteristics'!O:O,MATCH(PolicyLevers!$C417,'Policy Characteristics'!$C:$C,0))</f>
        <v>0</v>
      </c>
    </row>
    <row r="418" spans="1:21" s="190" customFormat="1" x14ac:dyDescent="0.35">
      <c r="A418" s="351" t="str">
        <f>INDEX('Policy Characteristics'!A:A,MATCH(PolicyLevers!$C418,'Policy Characteristics'!$C:$C,0))</f>
        <v>Industry</v>
      </c>
      <c r="B418" s="355" t="str">
        <f>INDEX('Policy Characteristics'!B:B,MATCH(PolicyLevers!$C418,'Policy Characteristics'!$C:$C,0))</f>
        <v>Industry Energy Efficiency Standards</v>
      </c>
      <c r="C418" s="190" t="str">
        <f t="shared" si="28"/>
        <v>Percentage Improvement in Eqpt Efficiency Standards above BAU</v>
      </c>
      <c r="D418" s="192" t="s">
        <v>2110</v>
      </c>
      <c r="E418" s="185" t="s">
        <v>812</v>
      </c>
      <c r="F418" s="182" t="s">
        <v>1824</v>
      </c>
      <c r="G418" s="185" t="s">
        <v>813</v>
      </c>
      <c r="H418" s="43">
        <v>972</v>
      </c>
      <c r="I418" s="357" t="s">
        <v>310</v>
      </c>
      <c r="J418" s="190" t="str">
        <f>INDEX('Policy Characteristics'!D:D,MATCH(PolicyLevers!$C418,'Policy Characteristics'!$C:$C,0))</f>
        <v>Industry Energy Efficiency Standards</v>
      </c>
      <c r="K418" s="198" t="str">
        <f>INDEX('Policy Characteristics'!E:E,MATCH(PolicyLevers!$C418,'Policy Characteristics'!$C:$C,0))</f>
        <v>indst efficiency standards</v>
      </c>
      <c r="L418" s="198">
        <f>INDEX('Policy Characteristics'!F:F,MATCH(PolicyLevers!$C418,'Policy Characteristics'!$C:$C,0))</f>
        <v>0</v>
      </c>
      <c r="M418" s="198">
        <f>INDEX('Policy Characteristics'!G:G,MATCH(PolicyLevers!$C418,'Policy Characteristics'!$C:$C,0))</f>
        <v>0.25</v>
      </c>
      <c r="N418" s="198">
        <f>INDEX('Policy Characteristics'!H:H,MATCH(PolicyLevers!$C418,'Policy Characteristics'!$C:$C,0))</f>
        <v>0.01</v>
      </c>
      <c r="O418" s="200" t="str">
        <f>INDEX('Policy Characteristics'!I:I,MATCH(PolicyLevers!$C418,'Policy Characteristics'!$C:$C,0))</f>
        <v>% reduction in energy use</v>
      </c>
      <c r="P418" s="200"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0" t="str">
        <f>INDEX('Policy Characteristics'!K:K,MATCH(PolicyLevers!$C418,'Policy Characteristics'!$C:$C,0))</f>
        <v>industry-ag-main.html#eff-stds</v>
      </c>
      <c r="R418" s="200" t="str">
        <f>INDEX('Policy Characteristics'!L:L,MATCH(PolicyLevers!$C418,'Policy Characteristics'!$C:$C,0))</f>
        <v>industry-energy-efficiency-standards.html</v>
      </c>
      <c r="S418" s="220" t="str">
        <f>INDEX('Policy Characteristics'!M:M,MATCH(PolicyLevers!$C418,'Policy Characteristics'!$C:$C,0))</f>
        <v>U.S. DOE, 2016, Industrial Energy Efficiency Potential Analysis, https://energy.gov/sites/prod/files/2017/04/f34/energy-savings-by-state-industrial-methodology.pdf</v>
      </c>
      <c r="T418" s="200" t="str">
        <f>INDEX('Policy Characteristics'!N:N,MATCH(PolicyLevers!$C418,'Policy Characteristics'!$C:$C,0))</f>
        <v>U.S. DOE, 2016, Industrial Energy Efficiency Potential Analysis, https://energy.gov/sites/prod/files/2017/04/f34/energy-savings-by-state-industrial-methodology.pdf</v>
      </c>
      <c r="U418" s="182">
        <f>INDEX('Policy Characteristics'!O:O,MATCH(PolicyLevers!$C418,'Policy Characteristics'!$C:$C,0))</f>
        <v>0</v>
      </c>
    </row>
    <row r="419" spans="1:21" s="190" customFormat="1" x14ac:dyDescent="0.35">
      <c r="A419" s="351" t="str">
        <f>INDEX('Policy Characteristics'!A:A,MATCH(PolicyLevers!$C419,'Policy Characteristics'!$C:$C,0))</f>
        <v>Industry</v>
      </c>
      <c r="B419" s="355" t="str">
        <f>INDEX('Policy Characteristics'!B:B,MATCH(PolicyLevers!$C419,'Policy Characteristics'!$C:$C,0))</f>
        <v>Industry Energy Efficiency Standards</v>
      </c>
      <c r="C419" s="190" t="str">
        <f t="shared" si="28"/>
        <v>Percentage Improvement in Eqpt Efficiency Standards above BAU</v>
      </c>
      <c r="D419" s="192" t="s">
        <v>2110</v>
      </c>
      <c r="E419" s="185" t="s">
        <v>814</v>
      </c>
      <c r="F419" s="182" t="s">
        <v>1824</v>
      </c>
      <c r="G419" s="185" t="s">
        <v>815</v>
      </c>
      <c r="H419" s="43">
        <v>973</v>
      </c>
      <c r="I419" s="357" t="s">
        <v>332</v>
      </c>
      <c r="J419" s="190" t="str">
        <f>INDEX('Policy Characteristics'!D:D,MATCH(PolicyLevers!$C419,'Policy Characteristics'!$C:$C,0))</f>
        <v>Industry Energy Efficiency Standards</v>
      </c>
      <c r="K419" s="198" t="str">
        <f>INDEX('Policy Characteristics'!E:E,MATCH(PolicyLevers!$C419,'Policy Characteristics'!$C:$C,0))</f>
        <v>indst efficiency standards</v>
      </c>
      <c r="L419" s="198">
        <f>INDEX('Policy Characteristics'!F:F,MATCH(PolicyLevers!$C419,'Policy Characteristics'!$C:$C,0))</f>
        <v>0</v>
      </c>
      <c r="M419" s="198">
        <f>INDEX('Policy Characteristics'!G:G,MATCH(PolicyLevers!$C419,'Policy Characteristics'!$C:$C,0))</f>
        <v>0.25</v>
      </c>
      <c r="N419" s="198">
        <f>INDEX('Policy Characteristics'!H:H,MATCH(PolicyLevers!$C419,'Policy Characteristics'!$C:$C,0))</f>
        <v>0.01</v>
      </c>
      <c r="O419" s="200" t="str">
        <f>INDEX('Policy Characteristics'!I:I,MATCH(PolicyLevers!$C419,'Policy Characteristics'!$C:$C,0))</f>
        <v>% reduction in energy use</v>
      </c>
      <c r="P419" s="200"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0" t="str">
        <f>INDEX('Policy Characteristics'!K:K,MATCH(PolicyLevers!$C419,'Policy Characteristics'!$C:$C,0))</f>
        <v>industry-ag-main.html#eff-stds</v>
      </c>
      <c r="R419" s="200" t="str">
        <f>INDEX('Policy Characteristics'!L:L,MATCH(PolicyLevers!$C419,'Policy Characteristics'!$C:$C,0))</f>
        <v>industry-energy-efficiency-standards.html</v>
      </c>
      <c r="S419" s="220" t="str">
        <f>INDEX('Policy Characteristics'!M:M,MATCH(PolicyLevers!$C419,'Policy Characteristics'!$C:$C,0))</f>
        <v>U.S. DOE, 2016, Industrial Energy Efficiency Potential Analysis, https://energy.gov/sites/prod/files/2017/04/f34/energy-savings-by-state-industrial-methodology.pdf</v>
      </c>
      <c r="T419" s="200" t="str">
        <f>INDEX('Policy Characteristics'!N:N,MATCH(PolicyLevers!$C419,'Policy Characteristics'!$C:$C,0))</f>
        <v>U.S. DOE, 2016, Industrial Energy Efficiency Potential Analysis, https://energy.gov/sites/prod/files/2017/04/f34/energy-savings-by-state-industrial-methodology.pdf</v>
      </c>
      <c r="U419" s="182">
        <f>INDEX('Policy Characteristics'!O:O,MATCH(PolicyLevers!$C419,'Policy Characteristics'!$C:$C,0))</f>
        <v>0</v>
      </c>
    </row>
    <row r="420" spans="1:21" s="190" customFormat="1" x14ac:dyDescent="0.35">
      <c r="A420" s="351" t="str">
        <f>INDEX('Policy Characteristics'!A:A,MATCH(PolicyLevers!$C420,'Policy Characteristics'!$C:$C,0))</f>
        <v>Industry</v>
      </c>
      <c r="B420" s="355" t="str">
        <f>INDEX('Policy Characteristics'!B:B,MATCH(PolicyLevers!$C420,'Policy Characteristics'!$C:$C,0))</f>
        <v>Industry Energy Efficiency Standards</v>
      </c>
      <c r="C420" s="190" t="str">
        <f t="shared" si="28"/>
        <v>Percentage Improvement in Eqpt Efficiency Standards above BAU</v>
      </c>
      <c r="D420" s="192" t="s">
        <v>2110</v>
      </c>
      <c r="E420" s="185" t="s">
        <v>816</v>
      </c>
      <c r="F420" s="182" t="s">
        <v>1824</v>
      </c>
      <c r="G420" s="185" t="s">
        <v>817</v>
      </c>
      <c r="H420" s="43">
        <v>974</v>
      </c>
      <c r="I420" s="357" t="s">
        <v>332</v>
      </c>
      <c r="J420" s="190" t="str">
        <f>INDEX('Policy Characteristics'!D:D,MATCH(PolicyLevers!$C420,'Policy Characteristics'!$C:$C,0))</f>
        <v>Industry Energy Efficiency Standards</v>
      </c>
      <c r="K420" s="198" t="str">
        <f>INDEX('Policy Characteristics'!E:E,MATCH(PolicyLevers!$C420,'Policy Characteristics'!$C:$C,0))</f>
        <v>indst efficiency standards</v>
      </c>
      <c r="L420" s="198">
        <f>INDEX('Policy Characteristics'!F:F,MATCH(PolicyLevers!$C420,'Policy Characteristics'!$C:$C,0))</f>
        <v>0</v>
      </c>
      <c r="M420" s="198">
        <f>INDEX('Policy Characteristics'!G:G,MATCH(PolicyLevers!$C420,'Policy Characteristics'!$C:$C,0))</f>
        <v>0.25</v>
      </c>
      <c r="N420" s="198">
        <f>INDEX('Policy Characteristics'!H:H,MATCH(PolicyLevers!$C420,'Policy Characteristics'!$C:$C,0))</f>
        <v>0.01</v>
      </c>
      <c r="O420" s="200" t="str">
        <f>INDEX('Policy Characteristics'!I:I,MATCH(PolicyLevers!$C420,'Policy Characteristics'!$C:$C,0))</f>
        <v>% reduction in energy use</v>
      </c>
      <c r="P420" s="200"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0" t="str">
        <f>INDEX('Policy Characteristics'!K:K,MATCH(PolicyLevers!$C420,'Policy Characteristics'!$C:$C,0))</f>
        <v>industry-ag-main.html#eff-stds</v>
      </c>
      <c r="R420" s="200" t="str">
        <f>INDEX('Policy Characteristics'!L:L,MATCH(PolicyLevers!$C420,'Policy Characteristics'!$C:$C,0))</f>
        <v>industry-energy-efficiency-standards.html</v>
      </c>
      <c r="S420" s="220" t="str">
        <f>INDEX('Policy Characteristics'!M:M,MATCH(PolicyLevers!$C420,'Policy Characteristics'!$C:$C,0))</f>
        <v>U.S. DOE, 2016, Industrial Energy Efficiency Potential Analysis, https://energy.gov/sites/prod/files/2017/04/f34/energy-savings-by-state-industrial-methodology.pdf</v>
      </c>
      <c r="T420" s="200" t="str">
        <f>INDEX('Policy Characteristics'!N:N,MATCH(PolicyLevers!$C420,'Policy Characteristics'!$C:$C,0))</f>
        <v>U.S. DOE, 2016, Industrial Energy Efficiency Potential Analysis, https://energy.gov/sites/prod/files/2017/04/f34/energy-savings-by-state-industrial-methodology.pdf</v>
      </c>
      <c r="U420" s="182">
        <f>INDEX('Policy Characteristics'!O:O,MATCH(PolicyLevers!$C420,'Policy Characteristics'!$C:$C,0))</f>
        <v>0</v>
      </c>
    </row>
    <row r="421" spans="1:21" s="190" customFormat="1" x14ac:dyDescent="0.35">
      <c r="A421" s="351" t="str">
        <f>INDEX('Policy Characteristics'!A:A,MATCH(PolicyLevers!$C421,'Policy Characteristics'!$C:$C,0))</f>
        <v>Industry</v>
      </c>
      <c r="B421" s="355" t="str">
        <f>INDEX('Policy Characteristics'!B:B,MATCH(PolicyLevers!$C421,'Policy Characteristics'!$C:$C,0))</f>
        <v>Industry Energy Efficiency Standards</v>
      </c>
      <c r="C421" s="190" t="str">
        <f t="shared" ref="C421" si="29">C$404</f>
        <v>Percentage Improvement in Eqpt Efficiency Standards above BAU</v>
      </c>
      <c r="D421" s="192" t="s">
        <v>2110</v>
      </c>
      <c r="E421" s="185" t="s">
        <v>818</v>
      </c>
      <c r="F421" s="182" t="s">
        <v>1824</v>
      </c>
      <c r="G421" s="185" t="s">
        <v>819</v>
      </c>
      <c r="H421" s="43">
        <v>975</v>
      </c>
      <c r="I421" s="357" t="s">
        <v>310</v>
      </c>
      <c r="J421" s="190" t="str">
        <f>INDEX('Policy Characteristics'!D:D,MATCH(PolicyLevers!$C421,'Policy Characteristics'!$C:$C,0))</f>
        <v>Industry Energy Efficiency Standards</v>
      </c>
      <c r="K421" s="198" t="str">
        <f>INDEX('Policy Characteristics'!E:E,MATCH(PolicyLevers!$C421,'Policy Characteristics'!$C:$C,0))</f>
        <v>indst efficiency standards</v>
      </c>
      <c r="L421" s="198">
        <f>INDEX('Policy Characteristics'!F:F,MATCH(PolicyLevers!$C421,'Policy Characteristics'!$C:$C,0))</f>
        <v>0</v>
      </c>
      <c r="M421" s="198">
        <f>INDEX('Policy Characteristics'!G:G,MATCH(PolicyLevers!$C421,'Policy Characteristics'!$C:$C,0))</f>
        <v>0.25</v>
      </c>
      <c r="N421" s="198">
        <f>INDEX('Policy Characteristics'!H:H,MATCH(PolicyLevers!$C421,'Policy Characteristics'!$C:$C,0))</f>
        <v>0.01</v>
      </c>
      <c r="O421" s="200" t="str">
        <f>INDEX('Policy Characteristics'!I:I,MATCH(PolicyLevers!$C421,'Policy Characteristics'!$C:$C,0))</f>
        <v>% reduction in energy use</v>
      </c>
      <c r="P421" s="200"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0" t="str">
        <f>INDEX('Policy Characteristics'!K:K,MATCH(PolicyLevers!$C421,'Policy Characteristics'!$C:$C,0))</f>
        <v>industry-ag-main.html#eff-stds</v>
      </c>
      <c r="R421" s="200" t="str">
        <f>INDEX('Policy Characteristics'!L:L,MATCH(PolicyLevers!$C421,'Policy Characteristics'!$C:$C,0))</f>
        <v>industry-energy-efficiency-standards.html</v>
      </c>
      <c r="S421" s="220" t="str">
        <f>INDEX('Policy Characteristics'!M:M,MATCH(PolicyLevers!$C421,'Policy Characteristics'!$C:$C,0))</f>
        <v>U.S. DOE, 2016, Industrial Energy Efficiency Potential Analysis, https://energy.gov/sites/prod/files/2017/04/f34/energy-savings-by-state-industrial-methodology.pdf</v>
      </c>
      <c r="T421" s="200" t="str">
        <f>INDEX('Policy Characteristics'!N:N,MATCH(PolicyLevers!$C421,'Policy Characteristics'!$C:$C,0))</f>
        <v>U.S. DOE, 2016, Industrial Energy Efficiency Potential Analysis, https://energy.gov/sites/prod/files/2017/04/f34/energy-savings-by-state-industrial-methodology.pdf</v>
      </c>
      <c r="U421" s="182">
        <f>INDEX('Policy Characteristics'!O:O,MATCH(PolicyLevers!$C421,'Policy Characteristics'!$C:$C,0))</f>
        <v>0</v>
      </c>
    </row>
    <row r="422" spans="1:21" s="190" customFormat="1" x14ac:dyDescent="0.35">
      <c r="A422" s="351" t="str">
        <f>INDEX('Policy Characteristics'!A:A,MATCH(PolicyLevers!$C422,'Policy Characteristics'!$C:$C,0))</f>
        <v>Industry</v>
      </c>
      <c r="B422" s="355" t="str">
        <f>INDEX('Policy Characteristics'!B:B,MATCH(PolicyLevers!$C422,'Policy Characteristics'!$C:$C,0))</f>
        <v>Industry Energy Efficiency Standards</v>
      </c>
      <c r="C422" s="190" t="str">
        <f t="shared" ref="C422:C484" si="30">C$404</f>
        <v>Percentage Improvement in Eqpt Efficiency Standards above BAU</v>
      </c>
      <c r="D422" s="192" t="s">
        <v>2110</v>
      </c>
      <c r="E422" s="185" t="s">
        <v>820</v>
      </c>
      <c r="F422" s="182" t="s">
        <v>1824</v>
      </c>
      <c r="G422" s="185" t="s">
        <v>821</v>
      </c>
      <c r="H422" s="43">
        <v>976</v>
      </c>
      <c r="I422" s="357" t="s">
        <v>332</v>
      </c>
      <c r="J422" s="190" t="str">
        <f>INDEX('Policy Characteristics'!D:D,MATCH(PolicyLevers!$C422,'Policy Characteristics'!$C:$C,0))</f>
        <v>Industry Energy Efficiency Standards</v>
      </c>
      <c r="K422" s="198" t="str">
        <f>INDEX('Policy Characteristics'!E:E,MATCH(PolicyLevers!$C422,'Policy Characteristics'!$C:$C,0))</f>
        <v>indst efficiency standards</v>
      </c>
      <c r="L422" s="198">
        <f>INDEX('Policy Characteristics'!F:F,MATCH(PolicyLevers!$C422,'Policy Characteristics'!$C:$C,0))</f>
        <v>0</v>
      </c>
      <c r="M422" s="198">
        <f>INDEX('Policy Characteristics'!G:G,MATCH(PolicyLevers!$C422,'Policy Characteristics'!$C:$C,0))</f>
        <v>0.25</v>
      </c>
      <c r="N422" s="198">
        <f>INDEX('Policy Characteristics'!H:H,MATCH(PolicyLevers!$C422,'Policy Characteristics'!$C:$C,0))</f>
        <v>0.01</v>
      </c>
      <c r="O422" s="200" t="str">
        <f>INDEX('Policy Characteristics'!I:I,MATCH(PolicyLevers!$C422,'Policy Characteristics'!$C:$C,0))</f>
        <v>% reduction in energy use</v>
      </c>
      <c r="P422" s="200"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0" t="str">
        <f>INDEX('Policy Characteristics'!K:K,MATCH(PolicyLevers!$C422,'Policy Characteristics'!$C:$C,0))</f>
        <v>industry-ag-main.html#eff-stds</v>
      </c>
      <c r="R422" s="200" t="str">
        <f>INDEX('Policy Characteristics'!L:L,MATCH(PolicyLevers!$C422,'Policy Characteristics'!$C:$C,0))</f>
        <v>industry-energy-efficiency-standards.html</v>
      </c>
      <c r="S422" s="220" t="str">
        <f>INDEX('Policy Characteristics'!M:M,MATCH(PolicyLevers!$C422,'Policy Characteristics'!$C:$C,0))</f>
        <v>U.S. DOE, 2016, Industrial Energy Efficiency Potential Analysis, https://energy.gov/sites/prod/files/2017/04/f34/energy-savings-by-state-industrial-methodology.pdf</v>
      </c>
      <c r="T422" s="200" t="str">
        <f>INDEX('Policy Characteristics'!N:N,MATCH(PolicyLevers!$C422,'Policy Characteristics'!$C:$C,0))</f>
        <v>U.S. DOE, 2016, Industrial Energy Efficiency Potential Analysis, https://energy.gov/sites/prod/files/2017/04/f34/energy-savings-by-state-industrial-methodology.pdf</v>
      </c>
      <c r="U422" s="182">
        <f>INDEX('Policy Characteristics'!O:O,MATCH(PolicyLevers!$C422,'Policy Characteristics'!$C:$C,0))</f>
        <v>0</v>
      </c>
    </row>
    <row r="423" spans="1:21" s="190" customFormat="1" x14ac:dyDescent="0.35">
      <c r="A423" s="351" t="str">
        <f>INDEX('Policy Characteristics'!A:A,MATCH(PolicyLevers!$C423,'Policy Characteristics'!$C:$C,0))</f>
        <v>Industry</v>
      </c>
      <c r="B423" s="355" t="str">
        <f>INDEX('Policy Characteristics'!B:B,MATCH(PolicyLevers!$C423,'Policy Characteristics'!$C:$C,0))</f>
        <v>Industry Energy Efficiency Standards</v>
      </c>
      <c r="C423" s="190" t="str">
        <f t="shared" si="30"/>
        <v>Percentage Improvement in Eqpt Efficiency Standards above BAU</v>
      </c>
      <c r="D423" s="192" t="s">
        <v>2110</v>
      </c>
      <c r="E423" s="185" t="s">
        <v>822</v>
      </c>
      <c r="F423" s="182" t="s">
        <v>1824</v>
      </c>
      <c r="G423" s="185" t="s">
        <v>823</v>
      </c>
      <c r="H423" s="43">
        <v>977</v>
      </c>
      <c r="I423" s="357" t="s">
        <v>332</v>
      </c>
      <c r="J423" s="190" t="str">
        <f>INDEX('Policy Characteristics'!D:D,MATCH(PolicyLevers!$C423,'Policy Characteristics'!$C:$C,0))</f>
        <v>Industry Energy Efficiency Standards</v>
      </c>
      <c r="K423" s="198" t="str">
        <f>INDEX('Policy Characteristics'!E:E,MATCH(PolicyLevers!$C423,'Policy Characteristics'!$C:$C,0))</f>
        <v>indst efficiency standards</v>
      </c>
      <c r="L423" s="198">
        <f>INDEX('Policy Characteristics'!F:F,MATCH(PolicyLevers!$C423,'Policy Characteristics'!$C:$C,0))</f>
        <v>0</v>
      </c>
      <c r="M423" s="198">
        <f>INDEX('Policy Characteristics'!G:G,MATCH(PolicyLevers!$C423,'Policy Characteristics'!$C:$C,0))</f>
        <v>0.25</v>
      </c>
      <c r="N423" s="198">
        <f>INDEX('Policy Characteristics'!H:H,MATCH(PolicyLevers!$C423,'Policy Characteristics'!$C:$C,0))</f>
        <v>0.01</v>
      </c>
      <c r="O423" s="200" t="str">
        <f>INDEX('Policy Characteristics'!I:I,MATCH(PolicyLevers!$C423,'Policy Characteristics'!$C:$C,0))</f>
        <v>% reduction in energy use</v>
      </c>
      <c r="P423" s="200"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0" t="str">
        <f>INDEX('Policy Characteristics'!K:K,MATCH(PolicyLevers!$C423,'Policy Characteristics'!$C:$C,0))</f>
        <v>industry-ag-main.html#eff-stds</v>
      </c>
      <c r="R423" s="200" t="str">
        <f>INDEX('Policy Characteristics'!L:L,MATCH(PolicyLevers!$C423,'Policy Characteristics'!$C:$C,0))</f>
        <v>industry-energy-efficiency-standards.html</v>
      </c>
      <c r="S423" s="220" t="str">
        <f>INDEX('Policy Characteristics'!M:M,MATCH(PolicyLevers!$C423,'Policy Characteristics'!$C:$C,0))</f>
        <v>U.S. DOE, 2016, Industrial Energy Efficiency Potential Analysis, https://energy.gov/sites/prod/files/2017/04/f34/energy-savings-by-state-industrial-methodology.pdf</v>
      </c>
      <c r="T423" s="200" t="str">
        <f>INDEX('Policy Characteristics'!N:N,MATCH(PolicyLevers!$C423,'Policy Characteristics'!$C:$C,0))</f>
        <v>U.S. DOE, 2016, Industrial Energy Efficiency Potential Analysis, https://energy.gov/sites/prod/files/2017/04/f34/energy-savings-by-state-industrial-methodology.pdf</v>
      </c>
      <c r="U423" s="182">
        <f>INDEX('Policy Characteristics'!O:O,MATCH(PolicyLevers!$C423,'Policy Characteristics'!$C:$C,0))</f>
        <v>0</v>
      </c>
    </row>
    <row r="424" spans="1:21" s="190" customFormat="1" x14ac:dyDescent="0.35">
      <c r="A424" s="351" t="str">
        <f>INDEX('Policy Characteristics'!A:A,MATCH(PolicyLevers!$C424,'Policy Characteristics'!$C:$C,0))</f>
        <v>Industry</v>
      </c>
      <c r="B424" s="355" t="str">
        <f>INDEX('Policy Characteristics'!B:B,MATCH(PolicyLevers!$C424,'Policy Characteristics'!$C:$C,0))</f>
        <v>Industry Energy Efficiency Standards</v>
      </c>
      <c r="C424" s="190" t="str">
        <f t="shared" si="30"/>
        <v>Percentage Improvement in Eqpt Efficiency Standards above BAU</v>
      </c>
      <c r="D424" s="192" t="s">
        <v>2108</v>
      </c>
      <c r="E424" s="185" t="s">
        <v>799</v>
      </c>
      <c r="F424" s="182" t="s">
        <v>2114</v>
      </c>
      <c r="G424" s="185" t="s">
        <v>800</v>
      </c>
      <c r="H424" s="43">
        <v>978</v>
      </c>
      <c r="I424" s="357" t="s">
        <v>310</v>
      </c>
      <c r="J424" s="190" t="str">
        <f>INDEX('Policy Characteristics'!D:D,MATCH(PolicyLevers!$C424,'Policy Characteristics'!$C:$C,0))</f>
        <v>Industry Energy Efficiency Standards</v>
      </c>
      <c r="K424" s="198" t="str">
        <f>INDEX('Policy Characteristics'!E:E,MATCH(PolicyLevers!$C424,'Policy Characteristics'!$C:$C,0))</f>
        <v>indst efficiency standards</v>
      </c>
      <c r="L424" s="198">
        <f>INDEX('Policy Characteristics'!F:F,MATCH(PolicyLevers!$C424,'Policy Characteristics'!$C:$C,0))</f>
        <v>0</v>
      </c>
      <c r="M424" s="198">
        <f>INDEX('Policy Characteristics'!G:G,MATCH(PolicyLevers!$C424,'Policy Characteristics'!$C:$C,0))</f>
        <v>0.25</v>
      </c>
      <c r="N424" s="198">
        <f>INDEX('Policy Characteristics'!H:H,MATCH(PolicyLevers!$C424,'Policy Characteristics'!$C:$C,0))</f>
        <v>0.01</v>
      </c>
      <c r="O424" s="200" t="str">
        <f>INDEX('Policy Characteristics'!I:I,MATCH(PolicyLevers!$C424,'Policy Characteristics'!$C:$C,0))</f>
        <v>% reduction in energy use</v>
      </c>
      <c r="P424" s="200"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0" t="str">
        <f>INDEX('Policy Characteristics'!K:K,MATCH(PolicyLevers!$C424,'Policy Characteristics'!$C:$C,0))</f>
        <v>industry-ag-main.html#eff-stds</v>
      </c>
      <c r="R424" s="200" t="str">
        <f>INDEX('Policy Characteristics'!L:L,MATCH(PolicyLevers!$C424,'Policy Characteristics'!$C:$C,0))</f>
        <v>industry-energy-efficiency-standards.html</v>
      </c>
      <c r="S424" s="220" t="str">
        <f>INDEX('Policy Characteristics'!M:M,MATCH(PolicyLevers!$C424,'Policy Characteristics'!$C:$C,0))</f>
        <v>U.S. DOE, 2016, Industrial Energy Efficiency Potential Analysis, https://energy.gov/sites/prod/files/2017/04/f34/energy-savings-by-state-industrial-methodology.pdf</v>
      </c>
      <c r="T424" s="200" t="str">
        <f>INDEX('Policy Characteristics'!N:N,MATCH(PolicyLevers!$C424,'Policy Characteristics'!$C:$C,0))</f>
        <v>U.S. DOE, 2016, Industrial Energy Efficiency Potential Analysis, https://energy.gov/sites/prod/files/2017/04/f34/energy-savings-by-state-industrial-methodology.pdf</v>
      </c>
      <c r="U424" s="182">
        <f>INDEX('Policy Characteristics'!O:O,MATCH(PolicyLevers!$C424,'Policy Characteristics'!$C:$C,0))</f>
        <v>0</v>
      </c>
    </row>
    <row r="425" spans="1:21" s="190" customFormat="1" x14ac:dyDescent="0.35">
      <c r="A425" s="351" t="str">
        <f>INDEX('Policy Characteristics'!A:A,MATCH(PolicyLevers!$C425,'Policy Characteristics'!$C:$C,0))</f>
        <v>Industry</v>
      </c>
      <c r="B425" s="355" t="str">
        <f>INDEX('Policy Characteristics'!B:B,MATCH(PolicyLevers!$C425,'Policy Characteristics'!$C:$C,0))</f>
        <v>Industry Energy Efficiency Standards</v>
      </c>
      <c r="C425" s="190" t="str">
        <f t="shared" si="30"/>
        <v>Percentage Improvement in Eqpt Efficiency Standards above BAU</v>
      </c>
      <c r="D425" s="192" t="s">
        <v>2108</v>
      </c>
      <c r="E425" s="185" t="s">
        <v>806</v>
      </c>
      <c r="F425" s="182" t="s">
        <v>2114</v>
      </c>
      <c r="G425" s="185" t="s">
        <v>807</v>
      </c>
      <c r="H425" s="43">
        <v>979</v>
      </c>
      <c r="I425" s="357" t="s">
        <v>332</v>
      </c>
      <c r="J425" s="190" t="str">
        <f>INDEX('Policy Characteristics'!D:D,MATCH(PolicyLevers!$C425,'Policy Characteristics'!$C:$C,0))</f>
        <v>Industry Energy Efficiency Standards</v>
      </c>
      <c r="K425" s="198" t="str">
        <f>INDEX('Policy Characteristics'!E:E,MATCH(PolicyLevers!$C425,'Policy Characteristics'!$C:$C,0))</f>
        <v>indst efficiency standards</v>
      </c>
      <c r="L425" s="198">
        <f>INDEX('Policy Characteristics'!F:F,MATCH(PolicyLevers!$C425,'Policy Characteristics'!$C:$C,0))</f>
        <v>0</v>
      </c>
      <c r="M425" s="198">
        <f>INDEX('Policy Characteristics'!G:G,MATCH(PolicyLevers!$C425,'Policy Characteristics'!$C:$C,0))</f>
        <v>0.25</v>
      </c>
      <c r="N425" s="198">
        <f>INDEX('Policy Characteristics'!H:H,MATCH(PolicyLevers!$C425,'Policy Characteristics'!$C:$C,0))</f>
        <v>0.01</v>
      </c>
      <c r="O425" s="200" t="str">
        <f>INDEX('Policy Characteristics'!I:I,MATCH(PolicyLevers!$C425,'Policy Characteristics'!$C:$C,0))</f>
        <v>% reduction in energy use</v>
      </c>
      <c r="P425" s="200"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0" t="str">
        <f>INDEX('Policy Characteristics'!K:K,MATCH(PolicyLevers!$C425,'Policy Characteristics'!$C:$C,0))</f>
        <v>industry-ag-main.html#eff-stds</v>
      </c>
      <c r="R425" s="200" t="str">
        <f>INDEX('Policy Characteristics'!L:L,MATCH(PolicyLevers!$C425,'Policy Characteristics'!$C:$C,0))</f>
        <v>industry-energy-efficiency-standards.html</v>
      </c>
      <c r="S425" s="220" t="str">
        <f>INDEX('Policy Characteristics'!M:M,MATCH(PolicyLevers!$C425,'Policy Characteristics'!$C:$C,0))</f>
        <v>U.S. DOE, 2016, Industrial Energy Efficiency Potential Analysis, https://energy.gov/sites/prod/files/2017/04/f34/energy-savings-by-state-industrial-methodology.pdf</v>
      </c>
      <c r="T425" s="200" t="str">
        <f>INDEX('Policy Characteristics'!N:N,MATCH(PolicyLevers!$C425,'Policy Characteristics'!$C:$C,0))</f>
        <v>U.S. DOE, 2016, Industrial Energy Efficiency Potential Analysis, https://energy.gov/sites/prod/files/2017/04/f34/energy-savings-by-state-industrial-methodology.pdf</v>
      </c>
      <c r="U425" s="182">
        <f>INDEX('Policy Characteristics'!O:O,MATCH(PolicyLevers!$C425,'Policy Characteristics'!$C:$C,0))</f>
        <v>0</v>
      </c>
    </row>
    <row r="426" spans="1:21" s="190" customFormat="1" x14ac:dyDescent="0.35">
      <c r="A426" s="351" t="str">
        <f>INDEX('Policy Characteristics'!A:A,MATCH(PolicyLevers!$C426,'Policy Characteristics'!$C:$C,0))</f>
        <v>Industry</v>
      </c>
      <c r="B426" s="355" t="str">
        <f>INDEX('Policy Characteristics'!B:B,MATCH(PolicyLevers!$C426,'Policy Characteristics'!$C:$C,0))</f>
        <v>Industry Energy Efficiency Standards</v>
      </c>
      <c r="C426" s="190" t="str">
        <f t="shared" si="30"/>
        <v>Percentage Improvement in Eqpt Efficiency Standards above BAU</v>
      </c>
      <c r="D426" s="192" t="s">
        <v>2108</v>
      </c>
      <c r="E426" s="185" t="s">
        <v>808</v>
      </c>
      <c r="F426" s="182" t="s">
        <v>2114</v>
      </c>
      <c r="G426" s="185" t="s">
        <v>809</v>
      </c>
      <c r="H426" s="43">
        <v>980</v>
      </c>
      <c r="I426" s="357" t="s">
        <v>310</v>
      </c>
      <c r="J426" s="190" t="str">
        <f>INDEX('Policy Characteristics'!D:D,MATCH(PolicyLevers!$C426,'Policy Characteristics'!$C:$C,0))</f>
        <v>Industry Energy Efficiency Standards</v>
      </c>
      <c r="K426" s="198" t="str">
        <f>INDEX('Policy Characteristics'!E:E,MATCH(PolicyLevers!$C426,'Policy Characteristics'!$C:$C,0))</f>
        <v>indst efficiency standards</v>
      </c>
      <c r="L426" s="198">
        <f>INDEX('Policy Characteristics'!F:F,MATCH(PolicyLevers!$C426,'Policy Characteristics'!$C:$C,0))</f>
        <v>0</v>
      </c>
      <c r="M426" s="198">
        <f>INDEX('Policy Characteristics'!G:G,MATCH(PolicyLevers!$C426,'Policy Characteristics'!$C:$C,0))</f>
        <v>0.25</v>
      </c>
      <c r="N426" s="198">
        <f>INDEX('Policy Characteristics'!H:H,MATCH(PolicyLevers!$C426,'Policy Characteristics'!$C:$C,0))</f>
        <v>0.01</v>
      </c>
      <c r="O426" s="200" t="str">
        <f>INDEX('Policy Characteristics'!I:I,MATCH(PolicyLevers!$C426,'Policy Characteristics'!$C:$C,0))</f>
        <v>% reduction in energy use</v>
      </c>
      <c r="P426" s="200"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0" t="str">
        <f>INDEX('Policy Characteristics'!K:K,MATCH(PolicyLevers!$C426,'Policy Characteristics'!$C:$C,0))</f>
        <v>industry-ag-main.html#eff-stds</v>
      </c>
      <c r="R426" s="200" t="str">
        <f>INDEX('Policy Characteristics'!L:L,MATCH(PolicyLevers!$C426,'Policy Characteristics'!$C:$C,0))</f>
        <v>industry-energy-efficiency-standards.html</v>
      </c>
      <c r="S426" s="220" t="str">
        <f>INDEX('Policy Characteristics'!M:M,MATCH(PolicyLevers!$C426,'Policy Characteristics'!$C:$C,0))</f>
        <v>U.S. DOE, 2016, Industrial Energy Efficiency Potential Analysis, https://energy.gov/sites/prod/files/2017/04/f34/energy-savings-by-state-industrial-methodology.pdf</v>
      </c>
      <c r="T426" s="200" t="str">
        <f>INDEX('Policy Characteristics'!N:N,MATCH(PolicyLevers!$C426,'Policy Characteristics'!$C:$C,0))</f>
        <v>U.S. DOE, 2016, Industrial Energy Efficiency Potential Analysis, https://energy.gov/sites/prod/files/2017/04/f34/energy-savings-by-state-industrial-methodology.pdf</v>
      </c>
      <c r="U426" s="182">
        <f>INDEX('Policy Characteristics'!O:O,MATCH(PolicyLevers!$C426,'Policy Characteristics'!$C:$C,0))</f>
        <v>0</v>
      </c>
    </row>
    <row r="427" spans="1:21" s="190" customFormat="1" x14ac:dyDescent="0.35">
      <c r="A427" s="351" t="str">
        <f>INDEX('Policy Characteristics'!A:A,MATCH(PolicyLevers!$C427,'Policy Characteristics'!$C:$C,0))</f>
        <v>Industry</v>
      </c>
      <c r="B427" s="355" t="str">
        <f>INDEX('Policy Characteristics'!B:B,MATCH(PolicyLevers!$C427,'Policy Characteristics'!$C:$C,0))</f>
        <v>Industry Energy Efficiency Standards</v>
      </c>
      <c r="C427" s="190" t="str">
        <f t="shared" si="30"/>
        <v>Percentage Improvement in Eqpt Efficiency Standards above BAU</v>
      </c>
      <c r="D427" s="192" t="s">
        <v>2108</v>
      </c>
      <c r="E427" s="185" t="s">
        <v>810</v>
      </c>
      <c r="F427" s="182" t="s">
        <v>2114</v>
      </c>
      <c r="G427" s="185" t="s">
        <v>811</v>
      </c>
      <c r="H427" s="43">
        <v>981</v>
      </c>
      <c r="I427" s="357" t="s">
        <v>332</v>
      </c>
      <c r="J427" s="190" t="str">
        <f>INDEX('Policy Characteristics'!D:D,MATCH(PolicyLevers!$C427,'Policy Characteristics'!$C:$C,0))</f>
        <v>Industry Energy Efficiency Standards</v>
      </c>
      <c r="K427" s="198" t="str">
        <f>INDEX('Policy Characteristics'!E:E,MATCH(PolicyLevers!$C427,'Policy Characteristics'!$C:$C,0))</f>
        <v>indst efficiency standards</v>
      </c>
      <c r="L427" s="198">
        <f>INDEX('Policy Characteristics'!F:F,MATCH(PolicyLevers!$C427,'Policy Characteristics'!$C:$C,0))</f>
        <v>0</v>
      </c>
      <c r="M427" s="198">
        <f>INDEX('Policy Characteristics'!G:G,MATCH(PolicyLevers!$C427,'Policy Characteristics'!$C:$C,0))</f>
        <v>0.25</v>
      </c>
      <c r="N427" s="198">
        <f>INDEX('Policy Characteristics'!H:H,MATCH(PolicyLevers!$C427,'Policy Characteristics'!$C:$C,0))</f>
        <v>0.01</v>
      </c>
      <c r="O427" s="200" t="str">
        <f>INDEX('Policy Characteristics'!I:I,MATCH(PolicyLevers!$C427,'Policy Characteristics'!$C:$C,0))</f>
        <v>% reduction in energy use</v>
      </c>
      <c r="P427" s="200"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0" t="str">
        <f>INDEX('Policy Characteristics'!K:K,MATCH(PolicyLevers!$C427,'Policy Characteristics'!$C:$C,0))</f>
        <v>industry-ag-main.html#eff-stds</v>
      </c>
      <c r="R427" s="200" t="str">
        <f>INDEX('Policy Characteristics'!L:L,MATCH(PolicyLevers!$C427,'Policy Characteristics'!$C:$C,0))</f>
        <v>industry-energy-efficiency-standards.html</v>
      </c>
      <c r="S427" s="220" t="str">
        <f>INDEX('Policy Characteristics'!M:M,MATCH(PolicyLevers!$C427,'Policy Characteristics'!$C:$C,0))</f>
        <v>U.S. DOE, 2016, Industrial Energy Efficiency Potential Analysis, https://energy.gov/sites/prod/files/2017/04/f34/energy-savings-by-state-industrial-methodology.pdf</v>
      </c>
      <c r="T427" s="200" t="str">
        <f>INDEX('Policy Characteristics'!N:N,MATCH(PolicyLevers!$C427,'Policy Characteristics'!$C:$C,0))</f>
        <v>U.S. DOE, 2016, Industrial Energy Efficiency Potential Analysis, https://energy.gov/sites/prod/files/2017/04/f34/energy-savings-by-state-industrial-methodology.pdf</v>
      </c>
      <c r="U427" s="182">
        <f>INDEX('Policy Characteristics'!O:O,MATCH(PolicyLevers!$C427,'Policy Characteristics'!$C:$C,0))</f>
        <v>0</v>
      </c>
    </row>
    <row r="428" spans="1:21" s="190" customFormat="1" x14ac:dyDescent="0.35">
      <c r="A428" s="351" t="str">
        <f>INDEX('Policy Characteristics'!A:A,MATCH(PolicyLevers!$C428,'Policy Characteristics'!$C:$C,0))</f>
        <v>Industry</v>
      </c>
      <c r="B428" s="355" t="str">
        <f>INDEX('Policy Characteristics'!B:B,MATCH(PolicyLevers!$C428,'Policy Characteristics'!$C:$C,0))</f>
        <v>Industry Energy Efficiency Standards</v>
      </c>
      <c r="C428" s="190" t="str">
        <f t="shared" si="30"/>
        <v>Percentage Improvement in Eqpt Efficiency Standards above BAU</v>
      </c>
      <c r="D428" s="192" t="s">
        <v>2108</v>
      </c>
      <c r="E428" s="185" t="s">
        <v>812</v>
      </c>
      <c r="F428" s="182" t="s">
        <v>2114</v>
      </c>
      <c r="G428" s="185" t="s">
        <v>813</v>
      </c>
      <c r="H428" s="43">
        <v>982</v>
      </c>
      <c r="I428" s="357" t="s">
        <v>310</v>
      </c>
      <c r="J428" s="190" t="str">
        <f>INDEX('Policy Characteristics'!D:D,MATCH(PolicyLevers!$C428,'Policy Characteristics'!$C:$C,0))</f>
        <v>Industry Energy Efficiency Standards</v>
      </c>
      <c r="K428" s="198" t="str">
        <f>INDEX('Policy Characteristics'!E:E,MATCH(PolicyLevers!$C428,'Policy Characteristics'!$C:$C,0))</f>
        <v>indst efficiency standards</v>
      </c>
      <c r="L428" s="198">
        <f>INDEX('Policy Characteristics'!F:F,MATCH(PolicyLevers!$C428,'Policy Characteristics'!$C:$C,0))</f>
        <v>0</v>
      </c>
      <c r="M428" s="198">
        <f>INDEX('Policy Characteristics'!G:G,MATCH(PolicyLevers!$C428,'Policy Characteristics'!$C:$C,0))</f>
        <v>0.25</v>
      </c>
      <c r="N428" s="198">
        <f>INDEX('Policy Characteristics'!H:H,MATCH(PolicyLevers!$C428,'Policy Characteristics'!$C:$C,0))</f>
        <v>0.01</v>
      </c>
      <c r="O428" s="200" t="str">
        <f>INDEX('Policy Characteristics'!I:I,MATCH(PolicyLevers!$C428,'Policy Characteristics'!$C:$C,0))</f>
        <v>% reduction in energy use</v>
      </c>
      <c r="P428" s="200"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0" t="str">
        <f>INDEX('Policy Characteristics'!K:K,MATCH(PolicyLevers!$C428,'Policy Characteristics'!$C:$C,0))</f>
        <v>industry-ag-main.html#eff-stds</v>
      </c>
      <c r="R428" s="200" t="str">
        <f>INDEX('Policy Characteristics'!L:L,MATCH(PolicyLevers!$C428,'Policy Characteristics'!$C:$C,0))</f>
        <v>industry-energy-efficiency-standards.html</v>
      </c>
      <c r="S428" s="220" t="str">
        <f>INDEX('Policy Characteristics'!M:M,MATCH(PolicyLevers!$C428,'Policy Characteristics'!$C:$C,0))</f>
        <v>U.S. DOE, 2016, Industrial Energy Efficiency Potential Analysis, https://energy.gov/sites/prod/files/2017/04/f34/energy-savings-by-state-industrial-methodology.pdf</v>
      </c>
      <c r="T428" s="200" t="str">
        <f>INDEX('Policy Characteristics'!N:N,MATCH(PolicyLevers!$C428,'Policy Characteristics'!$C:$C,0))</f>
        <v>U.S. DOE, 2016, Industrial Energy Efficiency Potential Analysis, https://energy.gov/sites/prod/files/2017/04/f34/energy-savings-by-state-industrial-methodology.pdf</v>
      </c>
      <c r="U428" s="182">
        <f>INDEX('Policy Characteristics'!O:O,MATCH(PolicyLevers!$C428,'Policy Characteristics'!$C:$C,0))</f>
        <v>0</v>
      </c>
    </row>
    <row r="429" spans="1:21" s="190" customFormat="1" x14ac:dyDescent="0.35">
      <c r="A429" s="351" t="str">
        <f>INDEX('Policy Characteristics'!A:A,MATCH(PolicyLevers!$C429,'Policy Characteristics'!$C:$C,0))</f>
        <v>Industry</v>
      </c>
      <c r="B429" s="355" t="str">
        <f>INDEX('Policy Characteristics'!B:B,MATCH(PolicyLevers!$C429,'Policy Characteristics'!$C:$C,0))</f>
        <v>Industry Energy Efficiency Standards</v>
      </c>
      <c r="C429" s="190" t="str">
        <f t="shared" si="30"/>
        <v>Percentage Improvement in Eqpt Efficiency Standards above BAU</v>
      </c>
      <c r="D429" s="192" t="s">
        <v>2108</v>
      </c>
      <c r="E429" s="185" t="s">
        <v>814</v>
      </c>
      <c r="F429" s="182" t="s">
        <v>2114</v>
      </c>
      <c r="G429" s="185" t="s">
        <v>815</v>
      </c>
      <c r="H429" s="43">
        <v>983</v>
      </c>
      <c r="I429" s="357" t="s">
        <v>332</v>
      </c>
      <c r="J429" s="190" t="str">
        <f>INDEX('Policy Characteristics'!D:D,MATCH(PolicyLevers!$C429,'Policy Characteristics'!$C:$C,0))</f>
        <v>Industry Energy Efficiency Standards</v>
      </c>
      <c r="K429" s="198" t="str">
        <f>INDEX('Policy Characteristics'!E:E,MATCH(PolicyLevers!$C429,'Policy Characteristics'!$C:$C,0))</f>
        <v>indst efficiency standards</v>
      </c>
      <c r="L429" s="198">
        <f>INDEX('Policy Characteristics'!F:F,MATCH(PolicyLevers!$C429,'Policy Characteristics'!$C:$C,0))</f>
        <v>0</v>
      </c>
      <c r="M429" s="198">
        <f>INDEX('Policy Characteristics'!G:G,MATCH(PolicyLevers!$C429,'Policy Characteristics'!$C:$C,0))</f>
        <v>0.25</v>
      </c>
      <c r="N429" s="198">
        <f>INDEX('Policy Characteristics'!H:H,MATCH(PolicyLevers!$C429,'Policy Characteristics'!$C:$C,0))</f>
        <v>0.01</v>
      </c>
      <c r="O429" s="200" t="str">
        <f>INDEX('Policy Characteristics'!I:I,MATCH(PolicyLevers!$C429,'Policy Characteristics'!$C:$C,0))</f>
        <v>% reduction in energy use</v>
      </c>
      <c r="P429" s="200"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0" t="str">
        <f>INDEX('Policy Characteristics'!K:K,MATCH(PolicyLevers!$C429,'Policy Characteristics'!$C:$C,0))</f>
        <v>industry-ag-main.html#eff-stds</v>
      </c>
      <c r="R429" s="200" t="str">
        <f>INDEX('Policy Characteristics'!L:L,MATCH(PolicyLevers!$C429,'Policy Characteristics'!$C:$C,0))</f>
        <v>industry-energy-efficiency-standards.html</v>
      </c>
      <c r="S429" s="220" t="str">
        <f>INDEX('Policy Characteristics'!M:M,MATCH(PolicyLevers!$C429,'Policy Characteristics'!$C:$C,0))</f>
        <v>U.S. DOE, 2016, Industrial Energy Efficiency Potential Analysis, https://energy.gov/sites/prod/files/2017/04/f34/energy-savings-by-state-industrial-methodology.pdf</v>
      </c>
      <c r="T429" s="200" t="str">
        <f>INDEX('Policy Characteristics'!N:N,MATCH(PolicyLevers!$C429,'Policy Characteristics'!$C:$C,0))</f>
        <v>U.S. DOE, 2016, Industrial Energy Efficiency Potential Analysis, https://energy.gov/sites/prod/files/2017/04/f34/energy-savings-by-state-industrial-methodology.pdf</v>
      </c>
      <c r="U429" s="182">
        <f>INDEX('Policy Characteristics'!O:O,MATCH(PolicyLevers!$C429,'Policy Characteristics'!$C:$C,0))</f>
        <v>0</v>
      </c>
    </row>
    <row r="430" spans="1:21" s="190" customFormat="1" x14ac:dyDescent="0.35">
      <c r="A430" s="351" t="str">
        <f>INDEX('Policy Characteristics'!A:A,MATCH(PolicyLevers!$C430,'Policy Characteristics'!$C:$C,0))</f>
        <v>Industry</v>
      </c>
      <c r="B430" s="355" t="str">
        <f>INDEX('Policy Characteristics'!B:B,MATCH(PolicyLevers!$C430,'Policy Characteristics'!$C:$C,0))</f>
        <v>Industry Energy Efficiency Standards</v>
      </c>
      <c r="C430" s="190" t="str">
        <f t="shared" si="30"/>
        <v>Percentage Improvement in Eqpt Efficiency Standards above BAU</v>
      </c>
      <c r="D430" s="192" t="s">
        <v>2108</v>
      </c>
      <c r="E430" s="185" t="s">
        <v>816</v>
      </c>
      <c r="F430" s="182" t="s">
        <v>2114</v>
      </c>
      <c r="G430" s="185" t="s">
        <v>817</v>
      </c>
      <c r="H430" s="43">
        <v>984</v>
      </c>
      <c r="I430" s="357" t="s">
        <v>332</v>
      </c>
      <c r="J430" s="190" t="str">
        <f>INDEX('Policy Characteristics'!D:D,MATCH(PolicyLevers!$C430,'Policy Characteristics'!$C:$C,0))</f>
        <v>Industry Energy Efficiency Standards</v>
      </c>
      <c r="K430" s="198" t="str">
        <f>INDEX('Policy Characteristics'!E:E,MATCH(PolicyLevers!$C430,'Policy Characteristics'!$C:$C,0))</f>
        <v>indst efficiency standards</v>
      </c>
      <c r="L430" s="198">
        <f>INDEX('Policy Characteristics'!F:F,MATCH(PolicyLevers!$C430,'Policy Characteristics'!$C:$C,0))</f>
        <v>0</v>
      </c>
      <c r="M430" s="198">
        <f>INDEX('Policy Characteristics'!G:G,MATCH(PolicyLevers!$C430,'Policy Characteristics'!$C:$C,0))</f>
        <v>0.25</v>
      </c>
      <c r="N430" s="198">
        <f>INDEX('Policy Characteristics'!H:H,MATCH(PolicyLevers!$C430,'Policy Characteristics'!$C:$C,0))</f>
        <v>0.01</v>
      </c>
      <c r="O430" s="200" t="str">
        <f>INDEX('Policy Characteristics'!I:I,MATCH(PolicyLevers!$C430,'Policy Characteristics'!$C:$C,0))</f>
        <v>% reduction in energy use</v>
      </c>
      <c r="P430" s="200"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0" t="str">
        <f>INDEX('Policy Characteristics'!K:K,MATCH(PolicyLevers!$C430,'Policy Characteristics'!$C:$C,0))</f>
        <v>industry-ag-main.html#eff-stds</v>
      </c>
      <c r="R430" s="200" t="str">
        <f>INDEX('Policy Characteristics'!L:L,MATCH(PolicyLevers!$C430,'Policy Characteristics'!$C:$C,0))</f>
        <v>industry-energy-efficiency-standards.html</v>
      </c>
      <c r="S430" s="220" t="str">
        <f>INDEX('Policy Characteristics'!M:M,MATCH(PolicyLevers!$C430,'Policy Characteristics'!$C:$C,0))</f>
        <v>U.S. DOE, 2016, Industrial Energy Efficiency Potential Analysis, https://energy.gov/sites/prod/files/2017/04/f34/energy-savings-by-state-industrial-methodology.pdf</v>
      </c>
      <c r="T430" s="200" t="str">
        <f>INDEX('Policy Characteristics'!N:N,MATCH(PolicyLevers!$C430,'Policy Characteristics'!$C:$C,0))</f>
        <v>U.S. DOE, 2016, Industrial Energy Efficiency Potential Analysis, https://energy.gov/sites/prod/files/2017/04/f34/energy-savings-by-state-industrial-methodology.pdf</v>
      </c>
      <c r="U430" s="182">
        <f>INDEX('Policy Characteristics'!O:O,MATCH(PolicyLevers!$C430,'Policy Characteristics'!$C:$C,0))</f>
        <v>0</v>
      </c>
    </row>
    <row r="431" spans="1:21" s="190" customFormat="1" x14ac:dyDescent="0.35">
      <c r="A431" s="351" t="str">
        <f>INDEX('Policy Characteristics'!A:A,MATCH(PolicyLevers!$C431,'Policy Characteristics'!$C:$C,0))</f>
        <v>Industry</v>
      </c>
      <c r="B431" s="355" t="str">
        <f>INDEX('Policy Characteristics'!B:B,MATCH(PolicyLevers!$C431,'Policy Characteristics'!$C:$C,0))</f>
        <v>Industry Energy Efficiency Standards</v>
      </c>
      <c r="C431" s="190" t="str">
        <f t="shared" si="30"/>
        <v>Percentage Improvement in Eqpt Efficiency Standards above BAU</v>
      </c>
      <c r="D431" s="192" t="s">
        <v>2108</v>
      </c>
      <c r="E431" s="185" t="s">
        <v>818</v>
      </c>
      <c r="F431" s="182" t="s">
        <v>2114</v>
      </c>
      <c r="G431" s="185" t="s">
        <v>819</v>
      </c>
      <c r="H431" s="43">
        <v>985</v>
      </c>
      <c r="I431" s="357" t="s">
        <v>310</v>
      </c>
      <c r="J431" s="190" t="str">
        <f>INDEX('Policy Characteristics'!D:D,MATCH(PolicyLevers!$C431,'Policy Characteristics'!$C:$C,0))</f>
        <v>Industry Energy Efficiency Standards</v>
      </c>
      <c r="K431" s="198" t="str">
        <f>INDEX('Policy Characteristics'!E:E,MATCH(PolicyLevers!$C431,'Policy Characteristics'!$C:$C,0))</f>
        <v>indst efficiency standards</v>
      </c>
      <c r="L431" s="198">
        <f>INDEX('Policy Characteristics'!F:F,MATCH(PolicyLevers!$C431,'Policy Characteristics'!$C:$C,0))</f>
        <v>0</v>
      </c>
      <c r="M431" s="198">
        <f>INDEX('Policy Characteristics'!G:G,MATCH(PolicyLevers!$C431,'Policy Characteristics'!$C:$C,0))</f>
        <v>0.25</v>
      </c>
      <c r="N431" s="198">
        <f>INDEX('Policy Characteristics'!H:H,MATCH(PolicyLevers!$C431,'Policy Characteristics'!$C:$C,0))</f>
        <v>0.01</v>
      </c>
      <c r="O431" s="200" t="str">
        <f>INDEX('Policy Characteristics'!I:I,MATCH(PolicyLevers!$C431,'Policy Characteristics'!$C:$C,0))</f>
        <v>% reduction in energy use</v>
      </c>
      <c r="P431" s="200"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0" t="str">
        <f>INDEX('Policy Characteristics'!K:K,MATCH(PolicyLevers!$C431,'Policy Characteristics'!$C:$C,0))</f>
        <v>industry-ag-main.html#eff-stds</v>
      </c>
      <c r="R431" s="200" t="str">
        <f>INDEX('Policy Characteristics'!L:L,MATCH(PolicyLevers!$C431,'Policy Characteristics'!$C:$C,0))</f>
        <v>industry-energy-efficiency-standards.html</v>
      </c>
      <c r="S431" s="220" t="str">
        <f>INDEX('Policy Characteristics'!M:M,MATCH(PolicyLevers!$C431,'Policy Characteristics'!$C:$C,0))</f>
        <v>U.S. DOE, 2016, Industrial Energy Efficiency Potential Analysis, https://energy.gov/sites/prod/files/2017/04/f34/energy-savings-by-state-industrial-methodology.pdf</v>
      </c>
      <c r="T431" s="200" t="str">
        <f>INDEX('Policy Characteristics'!N:N,MATCH(PolicyLevers!$C431,'Policy Characteristics'!$C:$C,0))</f>
        <v>U.S. DOE, 2016, Industrial Energy Efficiency Potential Analysis, https://energy.gov/sites/prod/files/2017/04/f34/energy-savings-by-state-industrial-methodology.pdf</v>
      </c>
      <c r="U431" s="182">
        <f>INDEX('Policy Characteristics'!O:O,MATCH(PolicyLevers!$C431,'Policy Characteristics'!$C:$C,0))</f>
        <v>0</v>
      </c>
    </row>
    <row r="432" spans="1:21" s="190" customFormat="1" x14ac:dyDescent="0.35">
      <c r="A432" s="351" t="str">
        <f>INDEX('Policy Characteristics'!A:A,MATCH(PolicyLevers!$C432,'Policy Characteristics'!$C:$C,0))</f>
        <v>Industry</v>
      </c>
      <c r="B432" s="355" t="str">
        <f>INDEX('Policy Characteristics'!B:B,MATCH(PolicyLevers!$C432,'Policy Characteristics'!$C:$C,0))</f>
        <v>Industry Energy Efficiency Standards</v>
      </c>
      <c r="C432" s="190" t="str">
        <f t="shared" si="30"/>
        <v>Percentage Improvement in Eqpt Efficiency Standards above BAU</v>
      </c>
      <c r="D432" s="192" t="s">
        <v>2108</v>
      </c>
      <c r="E432" s="185" t="s">
        <v>820</v>
      </c>
      <c r="F432" s="182" t="s">
        <v>2114</v>
      </c>
      <c r="G432" s="185" t="s">
        <v>821</v>
      </c>
      <c r="H432" s="43">
        <v>986</v>
      </c>
      <c r="I432" s="357" t="s">
        <v>332</v>
      </c>
      <c r="J432" s="190" t="str">
        <f>INDEX('Policy Characteristics'!D:D,MATCH(PolicyLevers!$C432,'Policy Characteristics'!$C:$C,0))</f>
        <v>Industry Energy Efficiency Standards</v>
      </c>
      <c r="K432" s="198" t="str">
        <f>INDEX('Policy Characteristics'!E:E,MATCH(PolicyLevers!$C432,'Policy Characteristics'!$C:$C,0))</f>
        <v>indst efficiency standards</v>
      </c>
      <c r="L432" s="198">
        <f>INDEX('Policy Characteristics'!F:F,MATCH(PolicyLevers!$C432,'Policy Characteristics'!$C:$C,0))</f>
        <v>0</v>
      </c>
      <c r="M432" s="198">
        <f>INDEX('Policy Characteristics'!G:G,MATCH(PolicyLevers!$C432,'Policy Characteristics'!$C:$C,0))</f>
        <v>0.25</v>
      </c>
      <c r="N432" s="198">
        <f>INDEX('Policy Characteristics'!H:H,MATCH(PolicyLevers!$C432,'Policy Characteristics'!$C:$C,0))</f>
        <v>0.01</v>
      </c>
      <c r="O432" s="200" t="str">
        <f>INDEX('Policy Characteristics'!I:I,MATCH(PolicyLevers!$C432,'Policy Characteristics'!$C:$C,0))</f>
        <v>% reduction in energy use</v>
      </c>
      <c r="P432" s="200"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0" t="str">
        <f>INDEX('Policy Characteristics'!K:K,MATCH(PolicyLevers!$C432,'Policy Characteristics'!$C:$C,0))</f>
        <v>industry-ag-main.html#eff-stds</v>
      </c>
      <c r="R432" s="200" t="str">
        <f>INDEX('Policy Characteristics'!L:L,MATCH(PolicyLevers!$C432,'Policy Characteristics'!$C:$C,0))</f>
        <v>industry-energy-efficiency-standards.html</v>
      </c>
      <c r="S432" s="220" t="str">
        <f>INDEX('Policy Characteristics'!M:M,MATCH(PolicyLevers!$C432,'Policy Characteristics'!$C:$C,0))</f>
        <v>U.S. DOE, 2016, Industrial Energy Efficiency Potential Analysis, https://energy.gov/sites/prod/files/2017/04/f34/energy-savings-by-state-industrial-methodology.pdf</v>
      </c>
      <c r="T432" s="200" t="str">
        <f>INDEX('Policy Characteristics'!N:N,MATCH(PolicyLevers!$C432,'Policy Characteristics'!$C:$C,0))</f>
        <v>U.S. DOE, 2016, Industrial Energy Efficiency Potential Analysis, https://energy.gov/sites/prod/files/2017/04/f34/energy-savings-by-state-industrial-methodology.pdf</v>
      </c>
      <c r="U432" s="182">
        <f>INDEX('Policy Characteristics'!O:O,MATCH(PolicyLevers!$C432,'Policy Characteristics'!$C:$C,0))</f>
        <v>0</v>
      </c>
    </row>
    <row r="433" spans="1:21" s="190" customFormat="1" x14ac:dyDescent="0.35">
      <c r="A433" s="351" t="str">
        <f>INDEX('Policy Characteristics'!A:A,MATCH(PolicyLevers!$C433,'Policy Characteristics'!$C:$C,0))</f>
        <v>Industry</v>
      </c>
      <c r="B433" s="355" t="str">
        <f>INDEX('Policy Characteristics'!B:B,MATCH(PolicyLevers!$C433,'Policy Characteristics'!$C:$C,0))</f>
        <v>Industry Energy Efficiency Standards</v>
      </c>
      <c r="C433" s="190" t="str">
        <f t="shared" si="30"/>
        <v>Percentage Improvement in Eqpt Efficiency Standards above BAU</v>
      </c>
      <c r="D433" s="192" t="s">
        <v>2108</v>
      </c>
      <c r="E433" s="185" t="s">
        <v>822</v>
      </c>
      <c r="F433" s="182" t="s">
        <v>2114</v>
      </c>
      <c r="G433" s="185" t="s">
        <v>823</v>
      </c>
      <c r="H433" s="43">
        <v>987</v>
      </c>
      <c r="I433" s="357" t="s">
        <v>332</v>
      </c>
      <c r="J433" s="190" t="str">
        <f>INDEX('Policy Characteristics'!D:D,MATCH(PolicyLevers!$C433,'Policy Characteristics'!$C:$C,0))</f>
        <v>Industry Energy Efficiency Standards</v>
      </c>
      <c r="K433" s="198" t="str">
        <f>INDEX('Policy Characteristics'!E:E,MATCH(PolicyLevers!$C433,'Policy Characteristics'!$C:$C,0))</f>
        <v>indst efficiency standards</v>
      </c>
      <c r="L433" s="198">
        <f>INDEX('Policy Characteristics'!F:F,MATCH(PolicyLevers!$C433,'Policy Characteristics'!$C:$C,0))</f>
        <v>0</v>
      </c>
      <c r="M433" s="198">
        <f>INDEX('Policy Characteristics'!G:G,MATCH(PolicyLevers!$C433,'Policy Characteristics'!$C:$C,0))</f>
        <v>0.25</v>
      </c>
      <c r="N433" s="198">
        <f>INDEX('Policy Characteristics'!H:H,MATCH(PolicyLevers!$C433,'Policy Characteristics'!$C:$C,0))</f>
        <v>0.01</v>
      </c>
      <c r="O433" s="200" t="str">
        <f>INDEX('Policy Characteristics'!I:I,MATCH(PolicyLevers!$C433,'Policy Characteristics'!$C:$C,0))</f>
        <v>% reduction in energy use</v>
      </c>
      <c r="P433" s="200"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0" t="str">
        <f>INDEX('Policy Characteristics'!K:K,MATCH(PolicyLevers!$C433,'Policy Characteristics'!$C:$C,0))</f>
        <v>industry-ag-main.html#eff-stds</v>
      </c>
      <c r="R433" s="200" t="str">
        <f>INDEX('Policy Characteristics'!L:L,MATCH(PolicyLevers!$C433,'Policy Characteristics'!$C:$C,0))</f>
        <v>industry-energy-efficiency-standards.html</v>
      </c>
      <c r="S433" s="220" t="str">
        <f>INDEX('Policy Characteristics'!M:M,MATCH(PolicyLevers!$C433,'Policy Characteristics'!$C:$C,0))</f>
        <v>U.S. DOE, 2016, Industrial Energy Efficiency Potential Analysis, https://energy.gov/sites/prod/files/2017/04/f34/energy-savings-by-state-industrial-methodology.pdf</v>
      </c>
      <c r="T433" s="200" t="str">
        <f>INDEX('Policy Characteristics'!N:N,MATCH(PolicyLevers!$C433,'Policy Characteristics'!$C:$C,0))</f>
        <v>U.S. DOE, 2016, Industrial Energy Efficiency Potential Analysis, https://energy.gov/sites/prod/files/2017/04/f34/energy-savings-by-state-industrial-methodology.pdf</v>
      </c>
      <c r="U433" s="182">
        <f>INDEX('Policy Characteristics'!O:O,MATCH(PolicyLevers!$C433,'Policy Characteristics'!$C:$C,0))</f>
        <v>0</v>
      </c>
    </row>
    <row r="434" spans="1:21" s="190" customFormat="1" x14ac:dyDescent="0.35">
      <c r="A434" s="351" t="str">
        <f>INDEX('Policy Characteristics'!A:A,MATCH(PolicyLevers!$C434,'Policy Characteristics'!$C:$C,0))</f>
        <v>Industry</v>
      </c>
      <c r="B434" s="355" t="str">
        <f>INDEX('Policy Characteristics'!B:B,MATCH(PolicyLevers!$C434,'Policy Characteristics'!$C:$C,0))</f>
        <v>Industry Energy Efficiency Standards</v>
      </c>
      <c r="C434" s="190" t="str">
        <f t="shared" si="30"/>
        <v>Percentage Improvement in Eqpt Efficiency Standards above BAU</v>
      </c>
      <c r="D434" s="192" t="s">
        <v>2106</v>
      </c>
      <c r="E434" s="185" t="s">
        <v>799</v>
      </c>
      <c r="F434" s="182" t="s">
        <v>2143</v>
      </c>
      <c r="G434" s="185" t="s">
        <v>800</v>
      </c>
      <c r="H434" s="43">
        <v>988</v>
      </c>
      <c r="I434" s="357" t="s">
        <v>310</v>
      </c>
      <c r="J434" s="190" t="str">
        <f>INDEX('Policy Characteristics'!D:D,MATCH(PolicyLevers!$C434,'Policy Characteristics'!$C:$C,0))</f>
        <v>Industry Energy Efficiency Standards</v>
      </c>
      <c r="K434" s="198" t="str">
        <f>INDEX('Policy Characteristics'!E:E,MATCH(PolicyLevers!$C434,'Policy Characteristics'!$C:$C,0))</f>
        <v>indst efficiency standards</v>
      </c>
      <c r="L434" s="198">
        <f>INDEX('Policy Characteristics'!F:F,MATCH(PolicyLevers!$C434,'Policy Characteristics'!$C:$C,0))</f>
        <v>0</v>
      </c>
      <c r="M434" s="198">
        <f>INDEX('Policy Characteristics'!G:G,MATCH(PolicyLevers!$C434,'Policy Characteristics'!$C:$C,0))</f>
        <v>0.25</v>
      </c>
      <c r="N434" s="198">
        <f>INDEX('Policy Characteristics'!H:H,MATCH(PolicyLevers!$C434,'Policy Characteristics'!$C:$C,0))</f>
        <v>0.01</v>
      </c>
      <c r="O434" s="200" t="str">
        <f>INDEX('Policy Characteristics'!I:I,MATCH(PolicyLevers!$C434,'Policy Characteristics'!$C:$C,0))</f>
        <v>% reduction in energy use</v>
      </c>
      <c r="P434" s="200"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0" t="str">
        <f>INDEX('Policy Characteristics'!K:K,MATCH(PolicyLevers!$C434,'Policy Characteristics'!$C:$C,0))</f>
        <v>industry-ag-main.html#eff-stds</v>
      </c>
      <c r="R434" s="200" t="str">
        <f>INDEX('Policy Characteristics'!L:L,MATCH(PolicyLevers!$C434,'Policy Characteristics'!$C:$C,0))</f>
        <v>industry-energy-efficiency-standards.html</v>
      </c>
      <c r="S434" s="220" t="str">
        <f>INDEX('Policy Characteristics'!M:M,MATCH(PolicyLevers!$C434,'Policy Characteristics'!$C:$C,0))</f>
        <v>U.S. DOE, 2016, Industrial Energy Efficiency Potential Analysis, https://energy.gov/sites/prod/files/2017/04/f34/energy-savings-by-state-industrial-methodology.pdf</v>
      </c>
      <c r="T434" s="200" t="str">
        <f>INDEX('Policy Characteristics'!N:N,MATCH(PolicyLevers!$C434,'Policy Characteristics'!$C:$C,0))</f>
        <v>U.S. DOE, 2016, Industrial Energy Efficiency Potential Analysis, https://energy.gov/sites/prod/files/2017/04/f34/energy-savings-by-state-industrial-methodology.pdf</v>
      </c>
      <c r="U434" s="182">
        <f>INDEX('Policy Characteristics'!O:O,MATCH(PolicyLevers!$C434,'Policy Characteristics'!$C:$C,0))</f>
        <v>0</v>
      </c>
    </row>
    <row r="435" spans="1:21" s="190" customFormat="1" x14ac:dyDescent="0.35">
      <c r="A435" s="351" t="str">
        <f>INDEX('Policy Characteristics'!A:A,MATCH(PolicyLevers!$C435,'Policy Characteristics'!$C:$C,0))</f>
        <v>Industry</v>
      </c>
      <c r="B435" s="355" t="str">
        <f>INDEX('Policy Characteristics'!B:B,MATCH(PolicyLevers!$C435,'Policy Characteristics'!$C:$C,0))</f>
        <v>Industry Energy Efficiency Standards</v>
      </c>
      <c r="C435" s="190" t="str">
        <f t="shared" si="30"/>
        <v>Percentage Improvement in Eqpt Efficiency Standards above BAU</v>
      </c>
      <c r="D435" s="192" t="s">
        <v>2106</v>
      </c>
      <c r="E435" s="185" t="s">
        <v>806</v>
      </c>
      <c r="F435" s="182" t="s">
        <v>2143</v>
      </c>
      <c r="G435" s="185" t="s">
        <v>807</v>
      </c>
      <c r="H435" s="43">
        <v>989</v>
      </c>
      <c r="I435" s="357" t="s">
        <v>332</v>
      </c>
      <c r="J435" s="190" t="str">
        <f>INDEX('Policy Characteristics'!D:D,MATCH(PolicyLevers!$C435,'Policy Characteristics'!$C:$C,0))</f>
        <v>Industry Energy Efficiency Standards</v>
      </c>
      <c r="K435" s="198" t="str">
        <f>INDEX('Policy Characteristics'!E:E,MATCH(PolicyLevers!$C435,'Policy Characteristics'!$C:$C,0))</f>
        <v>indst efficiency standards</v>
      </c>
      <c r="L435" s="198">
        <f>INDEX('Policy Characteristics'!F:F,MATCH(PolicyLevers!$C435,'Policy Characteristics'!$C:$C,0))</f>
        <v>0</v>
      </c>
      <c r="M435" s="198">
        <f>INDEX('Policy Characteristics'!G:G,MATCH(PolicyLevers!$C435,'Policy Characteristics'!$C:$C,0))</f>
        <v>0.25</v>
      </c>
      <c r="N435" s="198">
        <f>INDEX('Policy Characteristics'!H:H,MATCH(PolicyLevers!$C435,'Policy Characteristics'!$C:$C,0))</f>
        <v>0.01</v>
      </c>
      <c r="O435" s="200" t="str">
        <f>INDEX('Policy Characteristics'!I:I,MATCH(PolicyLevers!$C435,'Policy Characteristics'!$C:$C,0))</f>
        <v>% reduction in energy use</v>
      </c>
      <c r="P435" s="200"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0" t="str">
        <f>INDEX('Policy Characteristics'!K:K,MATCH(PolicyLevers!$C435,'Policy Characteristics'!$C:$C,0))</f>
        <v>industry-ag-main.html#eff-stds</v>
      </c>
      <c r="R435" s="200" t="str">
        <f>INDEX('Policy Characteristics'!L:L,MATCH(PolicyLevers!$C435,'Policy Characteristics'!$C:$C,0))</f>
        <v>industry-energy-efficiency-standards.html</v>
      </c>
      <c r="S435" s="220" t="str">
        <f>INDEX('Policy Characteristics'!M:M,MATCH(PolicyLevers!$C435,'Policy Characteristics'!$C:$C,0))</f>
        <v>U.S. DOE, 2016, Industrial Energy Efficiency Potential Analysis, https://energy.gov/sites/prod/files/2017/04/f34/energy-savings-by-state-industrial-methodology.pdf</v>
      </c>
      <c r="T435" s="200" t="str">
        <f>INDEX('Policy Characteristics'!N:N,MATCH(PolicyLevers!$C435,'Policy Characteristics'!$C:$C,0))</f>
        <v>U.S. DOE, 2016, Industrial Energy Efficiency Potential Analysis, https://energy.gov/sites/prod/files/2017/04/f34/energy-savings-by-state-industrial-methodology.pdf</v>
      </c>
      <c r="U435" s="182">
        <f>INDEX('Policy Characteristics'!O:O,MATCH(PolicyLevers!$C435,'Policy Characteristics'!$C:$C,0))</f>
        <v>0</v>
      </c>
    </row>
    <row r="436" spans="1:21" s="190" customFormat="1" x14ac:dyDescent="0.35">
      <c r="A436" s="351" t="str">
        <f>INDEX('Policy Characteristics'!A:A,MATCH(PolicyLevers!$C436,'Policy Characteristics'!$C:$C,0))</f>
        <v>Industry</v>
      </c>
      <c r="B436" s="355" t="str">
        <f>INDEX('Policy Characteristics'!B:B,MATCH(PolicyLevers!$C436,'Policy Characteristics'!$C:$C,0))</f>
        <v>Industry Energy Efficiency Standards</v>
      </c>
      <c r="C436" s="190" t="str">
        <f t="shared" si="30"/>
        <v>Percentage Improvement in Eqpt Efficiency Standards above BAU</v>
      </c>
      <c r="D436" s="192" t="s">
        <v>2106</v>
      </c>
      <c r="E436" s="185" t="s">
        <v>808</v>
      </c>
      <c r="F436" s="182" t="s">
        <v>2143</v>
      </c>
      <c r="G436" s="185" t="s">
        <v>809</v>
      </c>
      <c r="H436" s="43">
        <v>990</v>
      </c>
      <c r="I436" s="357" t="s">
        <v>310</v>
      </c>
      <c r="J436" s="190" t="str">
        <f>INDEX('Policy Characteristics'!D:D,MATCH(PolicyLevers!$C436,'Policy Characteristics'!$C:$C,0))</f>
        <v>Industry Energy Efficiency Standards</v>
      </c>
      <c r="K436" s="198" t="str">
        <f>INDEX('Policy Characteristics'!E:E,MATCH(PolicyLevers!$C436,'Policy Characteristics'!$C:$C,0))</f>
        <v>indst efficiency standards</v>
      </c>
      <c r="L436" s="198">
        <f>INDEX('Policy Characteristics'!F:F,MATCH(PolicyLevers!$C436,'Policy Characteristics'!$C:$C,0))</f>
        <v>0</v>
      </c>
      <c r="M436" s="198">
        <f>INDEX('Policy Characteristics'!G:G,MATCH(PolicyLevers!$C436,'Policy Characteristics'!$C:$C,0))</f>
        <v>0.25</v>
      </c>
      <c r="N436" s="198">
        <f>INDEX('Policy Characteristics'!H:H,MATCH(PolicyLevers!$C436,'Policy Characteristics'!$C:$C,0))</f>
        <v>0.01</v>
      </c>
      <c r="O436" s="200" t="str">
        <f>INDEX('Policy Characteristics'!I:I,MATCH(PolicyLevers!$C436,'Policy Characteristics'!$C:$C,0))</f>
        <v>% reduction in energy use</v>
      </c>
      <c r="P436" s="200"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0" t="str">
        <f>INDEX('Policy Characteristics'!K:K,MATCH(PolicyLevers!$C436,'Policy Characteristics'!$C:$C,0))</f>
        <v>industry-ag-main.html#eff-stds</v>
      </c>
      <c r="R436" s="200" t="str">
        <f>INDEX('Policy Characteristics'!L:L,MATCH(PolicyLevers!$C436,'Policy Characteristics'!$C:$C,0))</f>
        <v>industry-energy-efficiency-standards.html</v>
      </c>
      <c r="S436" s="220" t="str">
        <f>INDEX('Policy Characteristics'!M:M,MATCH(PolicyLevers!$C436,'Policy Characteristics'!$C:$C,0))</f>
        <v>U.S. DOE, 2016, Industrial Energy Efficiency Potential Analysis, https://energy.gov/sites/prod/files/2017/04/f34/energy-savings-by-state-industrial-methodology.pdf</v>
      </c>
      <c r="T436" s="200" t="str">
        <f>INDEX('Policy Characteristics'!N:N,MATCH(PolicyLevers!$C436,'Policy Characteristics'!$C:$C,0))</f>
        <v>U.S. DOE, 2016, Industrial Energy Efficiency Potential Analysis, https://energy.gov/sites/prod/files/2017/04/f34/energy-savings-by-state-industrial-methodology.pdf</v>
      </c>
      <c r="U436" s="182">
        <f>INDEX('Policy Characteristics'!O:O,MATCH(PolicyLevers!$C436,'Policy Characteristics'!$C:$C,0))</f>
        <v>0</v>
      </c>
    </row>
    <row r="437" spans="1:21" s="190" customFormat="1" x14ac:dyDescent="0.35">
      <c r="A437" s="351" t="str">
        <f>INDEX('Policy Characteristics'!A:A,MATCH(PolicyLevers!$C437,'Policy Characteristics'!$C:$C,0))</f>
        <v>Industry</v>
      </c>
      <c r="B437" s="355" t="str">
        <f>INDEX('Policy Characteristics'!B:B,MATCH(PolicyLevers!$C437,'Policy Characteristics'!$C:$C,0))</f>
        <v>Industry Energy Efficiency Standards</v>
      </c>
      <c r="C437" s="190" t="str">
        <f t="shared" si="30"/>
        <v>Percentage Improvement in Eqpt Efficiency Standards above BAU</v>
      </c>
      <c r="D437" s="192" t="s">
        <v>2106</v>
      </c>
      <c r="E437" s="185" t="s">
        <v>810</v>
      </c>
      <c r="F437" s="182" t="s">
        <v>2143</v>
      </c>
      <c r="G437" s="185" t="s">
        <v>811</v>
      </c>
      <c r="H437" s="43">
        <v>991</v>
      </c>
      <c r="I437" s="357" t="s">
        <v>332</v>
      </c>
      <c r="J437" s="190" t="str">
        <f>INDEX('Policy Characteristics'!D:D,MATCH(PolicyLevers!$C437,'Policy Characteristics'!$C:$C,0))</f>
        <v>Industry Energy Efficiency Standards</v>
      </c>
      <c r="K437" s="198" t="str">
        <f>INDEX('Policy Characteristics'!E:E,MATCH(PolicyLevers!$C437,'Policy Characteristics'!$C:$C,0))</f>
        <v>indst efficiency standards</v>
      </c>
      <c r="L437" s="198">
        <f>INDEX('Policy Characteristics'!F:F,MATCH(PolicyLevers!$C437,'Policy Characteristics'!$C:$C,0))</f>
        <v>0</v>
      </c>
      <c r="M437" s="198">
        <f>INDEX('Policy Characteristics'!G:G,MATCH(PolicyLevers!$C437,'Policy Characteristics'!$C:$C,0))</f>
        <v>0.25</v>
      </c>
      <c r="N437" s="198">
        <f>INDEX('Policy Characteristics'!H:H,MATCH(PolicyLevers!$C437,'Policy Characteristics'!$C:$C,0))</f>
        <v>0.01</v>
      </c>
      <c r="O437" s="200" t="str">
        <f>INDEX('Policy Characteristics'!I:I,MATCH(PolicyLevers!$C437,'Policy Characteristics'!$C:$C,0))</f>
        <v>% reduction in energy use</v>
      </c>
      <c r="P437" s="200"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0" t="str">
        <f>INDEX('Policy Characteristics'!K:K,MATCH(PolicyLevers!$C437,'Policy Characteristics'!$C:$C,0))</f>
        <v>industry-ag-main.html#eff-stds</v>
      </c>
      <c r="R437" s="200" t="str">
        <f>INDEX('Policy Characteristics'!L:L,MATCH(PolicyLevers!$C437,'Policy Characteristics'!$C:$C,0))</f>
        <v>industry-energy-efficiency-standards.html</v>
      </c>
      <c r="S437" s="220" t="str">
        <f>INDEX('Policy Characteristics'!M:M,MATCH(PolicyLevers!$C437,'Policy Characteristics'!$C:$C,0))</f>
        <v>U.S. DOE, 2016, Industrial Energy Efficiency Potential Analysis, https://energy.gov/sites/prod/files/2017/04/f34/energy-savings-by-state-industrial-methodology.pdf</v>
      </c>
      <c r="T437" s="200" t="str">
        <f>INDEX('Policy Characteristics'!N:N,MATCH(PolicyLevers!$C437,'Policy Characteristics'!$C:$C,0))</f>
        <v>U.S. DOE, 2016, Industrial Energy Efficiency Potential Analysis, https://energy.gov/sites/prod/files/2017/04/f34/energy-savings-by-state-industrial-methodology.pdf</v>
      </c>
      <c r="U437" s="182">
        <f>INDEX('Policy Characteristics'!O:O,MATCH(PolicyLevers!$C437,'Policy Characteristics'!$C:$C,0))</f>
        <v>0</v>
      </c>
    </row>
    <row r="438" spans="1:21" s="190" customFormat="1" x14ac:dyDescent="0.35">
      <c r="A438" s="351" t="str">
        <f>INDEX('Policy Characteristics'!A:A,MATCH(PolicyLevers!$C438,'Policy Characteristics'!$C:$C,0))</f>
        <v>Industry</v>
      </c>
      <c r="B438" s="355" t="str">
        <f>INDEX('Policy Characteristics'!B:B,MATCH(PolicyLevers!$C438,'Policy Characteristics'!$C:$C,0))</f>
        <v>Industry Energy Efficiency Standards</v>
      </c>
      <c r="C438" s="190" t="str">
        <f t="shared" si="30"/>
        <v>Percentage Improvement in Eqpt Efficiency Standards above BAU</v>
      </c>
      <c r="D438" s="192" t="s">
        <v>2106</v>
      </c>
      <c r="E438" s="185" t="s">
        <v>812</v>
      </c>
      <c r="F438" s="182" t="s">
        <v>2143</v>
      </c>
      <c r="G438" s="185" t="s">
        <v>813</v>
      </c>
      <c r="H438" s="43">
        <v>992</v>
      </c>
      <c r="I438" s="357" t="s">
        <v>310</v>
      </c>
      <c r="J438" s="190" t="str">
        <f>INDEX('Policy Characteristics'!D:D,MATCH(PolicyLevers!$C438,'Policy Characteristics'!$C:$C,0))</f>
        <v>Industry Energy Efficiency Standards</v>
      </c>
      <c r="K438" s="198" t="str">
        <f>INDEX('Policy Characteristics'!E:E,MATCH(PolicyLevers!$C438,'Policy Characteristics'!$C:$C,0))</f>
        <v>indst efficiency standards</v>
      </c>
      <c r="L438" s="198">
        <f>INDEX('Policy Characteristics'!F:F,MATCH(PolicyLevers!$C438,'Policy Characteristics'!$C:$C,0))</f>
        <v>0</v>
      </c>
      <c r="M438" s="198">
        <f>INDEX('Policy Characteristics'!G:G,MATCH(PolicyLevers!$C438,'Policy Characteristics'!$C:$C,0))</f>
        <v>0.25</v>
      </c>
      <c r="N438" s="198">
        <f>INDEX('Policy Characteristics'!H:H,MATCH(PolicyLevers!$C438,'Policy Characteristics'!$C:$C,0))</f>
        <v>0.01</v>
      </c>
      <c r="O438" s="200" t="str">
        <f>INDEX('Policy Characteristics'!I:I,MATCH(PolicyLevers!$C438,'Policy Characteristics'!$C:$C,0))</f>
        <v>% reduction in energy use</v>
      </c>
      <c r="P438" s="200"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0" t="str">
        <f>INDEX('Policy Characteristics'!K:K,MATCH(PolicyLevers!$C438,'Policy Characteristics'!$C:$C,0))</f>
        <v>industry-ag-main.html#eff-stds</v>
      </c>
      <c r="R438" s="200" t="str">
        <f>INDEX('Policy Characteristics'!L:L,MATCH(PolicyLevers!$C438,'Policy Characteristics'!$C:$C,0))</f>
        <v>industry-energy-efficiency-standards.html</v>
      </c>
      <c r="S438" s="220" t="str">
        <f>INDEX('Policy Characteristics'!M:M,MATCH(PolicyLevers!$C438,'Policy Characteristics'!$C:$C,0))</f>
        <v>U.S. DOE, 2016, Industrial Energy Efficiency Potential Analysis, https://energy.gov/sites/prod/files/2017/04/f34/energy-savings-by-state-industrial-methodology.pdf</v>
      </c>
      <c r="T438" s="200" t="str">
        <f>INDEX('Policy Characteristics'!N:N,MATCH(PolicyLevers!$C438,'Policy Characteristics'!$C:$C,0))</f>
        <v>U.S. DOE, 2016, Industrial Energy Efficiency Potential Analysis, https://energy.gov/sites/prod/files/2017/04/f34/energy-savings-by-state-industrial-methodology.pdf</v>
      </c>
      <c r="U438" s="182">
        <f>INDEX('Policy Characteristics'!O:O,MATCH(PolicyLevers!$C438,'Policy Characteristics'!$C:$C,0))</f>
        <v>0</v>
      </c>
    </row>
    <row r="439" spans="1:21" s="190" customFormat="1" x14ac:dyDescent="0.35">
      <c r="A439" s="351" t="str">
        <f>INDEX('Policy Characteristics'!A:A,MATCH(PolicyLevers!$C439,'Policy Characteristics'!$C:$C,0))</f>
        <v>Industry</v>
      </c>
      <c r="B439" s="355" t="str">
        <f>INDEX('Policy Characteristics'!B:B,MATCH(PolicyLevers!$C439,'Policy Characteristics'!$C:$C,0))</f>
        <v>Industry Energy Efficiency Standards</v>
      </c>
      <c r="C439" s="190" t="str">
        <f t="shared" si="30"/>
        <v>Percentage Improvement in Eqpt Efficiency Standards above BAU</v>
      </c>
      <c r="D439" s="192" t="s">
        <v>2106</v>
      </c>
      <c r="E439" s="185" t="s">
        <v>814</v>
      </c>
      <c r="F439" s="182" t="s">
        <v>2143</v>
      </c>
      <c r="G439" s="185" t="s">
        <v>815</v>
      </c>
      <c r="H439" s="43">
        <v>993</v>
      </c>
      <c r="I439" s="357" t="s">
        <v>332</v>
      </c>
      <c r="J439" s="190" t="str">
        <f>INDEX('Policy Characteristics'!D:D,MATCH(PolicyLevers!$C439,'Policy Characteristics'!$C:$C,0))</f>
        <v>Industry Energy Efficiency Standards</v>
      </c>
      <c r="K439" s="198" t="str">
        <f>INDEX('Policy Characteristics'!E:E,MATCH(PolicyLevers!$C439,'Policy Characteristics'!$C:$C,0))</f>
        <v>indst efficiency standards</v>
      </c>
      <c r="L439" s="198">
        <f>INDEX('Policy Characteristics'!F:F,MATCH(PolicyLevers!$C439,'Policy Characteristics'!$C:$C,0))</f>
        <v>0</v>
      </c>
      <c r="M439" s="198">
        <f>INDEX('Policy Characteristics'!G:G,MATCH(PolicyLevers!$C439,'Policy Characteristics'!$C:$C,0))</f>
        <v>0.25</v>
      </c>
      <c r="N439" s="198">
        <f>INDEX('Policy Characteristics'!H:H,MATCH(PolicyLevers!$C439,'Policy Characteristics'!$C:$C,0))</f>
        <v>0.01</v>
      </c>
      <c r="O439" s="200" t="str">
        <f>INDEX('Policy Characteristics'!I:I,MATCH(PolicyLevers!$C439,'Policy Characteristics'!$C:$C,0))</f>
        <v>% reduction in energy use</v>
      </c>
      <c r="P439" s="200"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0" t="str">
        <f>INDEX('Policy Characteristics'!K:K,MATCH(PolicyLevers!$C439,'Policy Characteristics'!$C:$C,0))</f>
        <v>industry-ag-main.html#eff-stds</v>
      </c>
      <c r="R439" s="200" t="str">
        <f>INDEX('Policy Characteristics'!L:L,MATCH(PolicyLevers!$C439,'Policy Characteristics'!$C:$C,0))</f>
        <v>industry-energy-efficiency-standards.html</v>
      </c>
      <c r="S439" s="220" t="str">
        <f>INDEX('Policy Characteristics'!M:M,MATCH(PolicyLevers!$C439,'Policy Characteristics'!$C:$C,0))</f>
        <v>U.S. DOE, 2016, Industrial Energy Efficiency Potential Analysis, https://energy.gov/sites/prod/files/2017/04/f34/energy-savings-by-state-industrial-methodology.pdf</v>
      </c>
      <c r="T439" s="200" t="str">
        <f>INDEX('Policy Characteristics'!N:N,MATCH(PolicyLevers!$C439,'Policy Characteristics'!$C:$C,0))</f>
        <v>U.S. DOE, 2016, Industrial Energy Efficiency Potential Analysis, https://energy.gov/sites/prod/files/2017/04/f34/energy-savings-by-state-industrial-methodology.pdf</v>
      </c>
      <c r="U439" s="182">
        <f>INDEX('Policy Characteristics'!O:O,MATCH(PolicyLevers!$C439,'Policy Characteristics'!$C:$C,0))</f>
        <v>0</v>
      </c>
    </row>
    <row r="440" spans="1:21" s="190" customFormat="1" x14ac:dyDescent="0.35">
      <c r="A440" s="351" t="str">
        <f>INDEX('Policy Characteristics'!A:A,MATCH(PolicyLevers!$C440,'Policy Characteristics'!$C:$C,0))</f>
        <v>Industry</v>
      </c>
      <c r="B440" s="355" t="str">
        <f>INDEX('Policy Characteristics'!B:B,MATCH(PolicyLevers!$C440,'Policy Characteristics'!$C:$C,0))</f>
        <v>Industry Energy Efficiency Standards</v>
      </c>
      <c r="C440" s="190" t="str">
        <f t="shared" si="30"/>
        <v>Percentage Improvement in Eqpt Efficiency Standards above BAU</v>
      </c>
      <c r="D440" s="192" t="s">
        <v>2106</v>
      </c>
      <c r="E440" s="185" t="s">
        <v>816</v>
      </c>
      <c r="F440" s="182" t="s">
        <v>2143</v>
      </c>
      <c r="G440" s="185" t="s">
        <v>817</v>
      </c>
      <c r="H440" s="43">
        <v>994</v>
      </c>
      <c r="I440" s="357" t="s">
        <v>332</v>
      </c>
      <c r="J440" s="190" t="str">
        <f>INDEX('Policy Characteristics'!D:D,MATCH(PolicyLevers!$C440,'Policy Characteristics'!$C:$C,0))</f>
        <v>Industry Energy Efficiency Standards</v>
      </c>
      <c r="K440" s="198" t="str">
        <f>INDEX('Policy Characteristics'!E:E,MATCH(PolicyLevers!$C440,'Policy Characteristics'!$C:$C,0))</f>
        <v>indst efficiency standards</v>
      </c>
      <c r="L440" s="198">
        <f>INDEX('Policy Characteristics'!F:F,MATCH(PolicyLevers!$C440,'Policy Characteristics'!$C:$C,0))</f>
        <v>0</v>
      </c>
      <c r="M440" s="198">
        <f>INDEX('Policy Characteristics'!G:G,MATCH(PolicyLevers!$C440,'Policy Characteristics'!$C:$C,0))</f>
        <v>0.25</v>
      </c>
      <c r="N440" s="198">
        <f>INDEX('Policy Characteristics'!H:H,MATCH(PolicyLevers!$C440,'Policy Characteristics'!$C:$C,0))</f>
        <v>0.01</v>
      </c>
      <c r="O440" s="200" t="str">
        <f>INDEX('Policy Characteristics'!I:I,MATCH(PolicyLevers!$C440,'Policy Characteristics'!$C:$C,0))</f>
        <v>% reduction in energy use</v>
      </c>
      <c r="P440" s="200"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0" t="str">
        <f>INDEX('Policy Characteristics'!K:K,MATCH(PolicyLevers!$C440,'Policy Characteristics'!$C:$C,0))</f>
        <v>industry-ag-main.html#eff-stds</v>
      </c>
      <c r="R440" s="200" t="str">
        <f>INDEX('Policy Characteristics'!L:L,MATCH(PolicyLevers!$C440,'Policy Characteristics'!$C:$C,0))</f>
        <v>industry-energy-efficiency-standards.html</v>
      </c>
      <c r="S440" s="220" t="str">
        <f>INDEX('Policy Characteristics'!M:M,MATCH(PolicyLevers!$C440,'Policy Characteristics'!$C:$C,0))</f>
        <v>U.S. DOE, 2016, Industrial Energy Efficiency Potential Analysis, https://energy.gov/sites/prod/files/2017/04/f34/energy-savings-by-state-industrial-methodology.pdf</v>
      </c>
      <c r="T440" s="200" t="str">
        <f>INDEX('Policy Characteristics'!N:N,MATCH(PolicyLevers!$C440,'Policy Characteristics'!$C:$C,0))</f>
        <v>U.S. DOE, 2016, Industrial Energy Efficiency Potential Analysis, https://energy.gov/sites/prod/files/2017/04/f34/energy-savings-by-state-industrial-methodology.pdf</v>
      </c>
      <c r="U440" s="182">
        <f>INDEX('Policy Characteristics'!O:O,MATCH(PolicyLevers!$C440,'Policy Characteristics'!$C:$C,0))</f>
        <v>0</v>
      </c>
    </row>
    <row r="441" spans="1:21" s="190" customFormat="1" x14ac:dyDescent="0.35">
      <c r="A441" s="351" t="str">
        <f>INDEX('Policy Characteristics'!A:A,MATCH(PolicyLevers!$C441,'Policy Characteristics'!$C:$C,0))</f>
        <v>Industry</v>
      </c>
      <c r="B441" s="355" t="str">
        <f>INDEX('Policy Characteristics'!B:B,MATCH(PolicyLevers!$C441,'Policy Characteristics'!$C:$C,0))</f>
        <v>Industry Energy Efficiency Standards</v>
      </c>
      <c r="C441" s="190" t="str">
        <f t="shared" si="30"/>
        <v>Percentage Improvement in Eqpt Efficiency Standards above BAU</v>
      </c>
      <c r="D441" s="192" t="s">
        <v>2106</v>
      </c>
      <c r="E441" s="185" t="s">
        <v>818</v>
      </c>
      <c r="F441" s="182" t="s">
        <v>2143</v>
      </c>
      <c r="G441" s="185" t="s">
        <v>819</v>
      </c>
      <c r="H441" s="43">
        <v>995</v>
      </c>
      <c r="I441" s="357" t="s">
        <v>310</v>
      </c>
      <c r="J441" s="190" t="str">
        <f>INDEX('Policy Characteristics'!D:D,MATCH(PolicyLevers!$C441,'Policy Characteristics'!$C:$C,0))</f>
        <v>Industry Energy Efficiency Standards</v>
      </c>
      <c r="K441" s="198" t="str">
        <f>INDEX('Policy Characteristics'!E:E,MATCH(PolicyLevers!$C441,'Policy Characteristics'!$C:$C,0))</f>
        <v>indst efficiency standards</v>
      </c>
      <c r="L441" s="198">
        <f>INDEX('Policy Characteristics'!F:F,MATCH(PolicyLevers!$C441,'Policy Characteristics'!$C:$C,0))</f>
        <v>0</v>
      </c>
      <c r="M441" s="198">
        <f>INDEX('Policy Characteristics'!G:G,MATCH(PolicyLevers!$C441,'Policy Characteristics'!$C:$C,0))</f>
        <v>0.25</v>
      </c>
      <c r="N441" s="198">
        <f>INDEX('Policy Characteristics'!H:H,MATCH(PolicyLevers!$C441,'Policy Characteristics'!$C:$C,0))</f>
        <v>0.01</v>
      </c>
      <c r="O441" s="200" t="str">
        <f>INDEX('Policy Characteristics'!I:I,MATCH(PolicyLevers!$C441,'Policy Characteristics'!$C:$C,0))</f>
        <v>% reduction in energy use</v>
      </c>
      <c r="P441" s="200"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0" t="str">
        <f>INDEX('Policy Characteristics'!K:K,MATCH(PolicyLevers!$C441,'Policy Characteristics'!$C:$C,0))</f>
        <v>industry-ag-main.html#eff-stds</v>
      </c>
      <c r="R441" s="200" t="str">
        <f>INDEX('Policy Characteristics'!L:L,MATCH(PolicyLevers!$C441,'Policy Characteristics'!$C:$C,0))</f>
        <v>industry-energy-efficiency-standards.html</v>
      </c>
      <c r="S441" s="220" t="str">
        <f>INDEX('Policy Characteristics'!M:M,MATCH(PolicyLevers!$C441,'Policy Characteristics'!$C:$C,0))</f>
        <v>U.S. DOE, 2016, Industrial Energy Efficiency Potential Analysis, https://energy.gov/sites/prod/files/2017/04/f34/energy-savings-by-state-industrial-methodology.pdf</v>
      </c>
      <c r="T441" s="200" t="str">
        <f>INDEX('Policy Characteristics'!N:N,MATCH(PolicyLevers!$C441,'Policy Characteristics'!$C:$C,0))</f>
        <v>U.S. DOE, 2016, Industrial Energy Efficiency Potential Analysis, https://energy.gov/sites/prod/files/2017/04/f34/energy-savings-by-state-industrial-methodology.pdf</v>
      </c>
      <c r="U441" s="182">
        <f>INDEX('Policy Characteristics'!O:O,MATCH(PolicyLevers!$C441,'Policy Characteristics'!$C:$C,0))</f>
        <v>0</v>
      </c>
    </row>
    <row r="442" spans="1:21" s="190" customFormat="1" x14ac:dyDescent="0.35">
      <c r="A442" s="351" t="str">
        <f>INDEX('Policy Characteristics'!A:A,MATCH(PolicyLevers!$C442,'Policy Characteristics'!$C:$C,0))</f>
        <v>Industry</v>
      </c>
      <c r="B442" s="355" t="str">
        <f>INDEX('Policy Characteristics'!B:B,MATCH(PolicyLevers!$C442,'Policy Characteristics'!$C:$C,0))</f>
        <v>Industry Energy Efficiency Standards</v>
      </c>
      <c r="C442" s="190" t="str">
        <f t="shared" si="30"/>
        <v>Percentage Improvement in Eqpt Efficiency Standards above BAU</v>
      </c>
      <c r="D442" s="192" t="s">
        <v>2106</v>
      </c>
      <c r="E442" s="185" t="s">
        <v>820</v>
      </c>
      <c r="F442" s="182" t="s">
        <v>2143</v>
      </c>
      <c r="G442" s="185" t="s">
        <v>821</v>
      </c>
      <c r="H442" s="43">
        <v>996</v>
      </c>
      <c r="I442" s="357" t="s">
        <v>332</v>
      </c>
      <c r="J442" s="190" t="str">
        <f>INDEX('Policy Characteristics'!D:D,MATCH(PolicyLevers!$C442,'Policy Characteristics'!$C:$C,0))</f>
        <v>Industry Energy Efficiency Standards</v>
      </c>
      <c r="K442" s="198" t="str">
        <f>INDEX('Policy Characteristics'!E:E,MATCH(PolicyLevers!$C442,'Policy Characteristics'!$C:$C,0))</f>
        <v>indst efficiency standards</v>
      </c>
      <c r="L442" s="198">
        <f>INDEX('Policy Characteristics'!F:F,MATCH(PolicyLevers!$C442,'Policy Characteristics'!$C:$C,0))</f>
        <v>0</v>
      </c>
      <c r="M442" s="198">
        <f>INDEX('Policy Characteristics'!G:G,MATCH(PolicyLevers!$C442,'Policy Characteristics'!$C:$C,0))</f>
        <v>0.25</v>
      </c>
      <c r="N442" s="198">
        <f>INDEX('Policy Characteristics'!H:H,MATCH(PolicyLevers!$C442,'Policy Characteristics'!$C:$C,0))</f>
        <v>0.01</v>
      </c>
      <c r="O442" s="200" t="str">
        <f>INDEX('Policy Characteristics'!I:I,MATCH(PolicyLevers!$C442,'Policy Characteristics'!$C:$C,0))</f>
        <v>% reduction in energy use</v>
      </c>
      <c r="P442" s="200"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0" t="str">
        <f>INDEX('Policy Characteristics'!K:K,MATCH(PolicyLevers!$C442,'Policy Characteristics'!$C:$C,0))</f>
        <v>industry-ag-main.html#eff-stds</v>
      </c>
      <c r="R442" s="200" t="str">
        <f>INDEX('Policy Characteristics'!L:L,MATCH(PolicyLevers!$C442,'Policy Characteristics'!$C:$C,0))</f>
        <v>industry-energy-efficiency-standards.html</v>
      </c>
      <c r="S442" s="220" t="str">
        <f>INDEX('Policy Characteristics'!M:M,MATCH(PolicyLevers!$C442,'Policy Characteristics'!$C:$C,0))</f>
        <v>U.S. DOE, 2016, Industrial Energy Efficiency Potential Analysis, https://energy.gov/sites/prod/files/2017/04/f34/energy-savings-by-state-industrial-methodology.pdf</v>
      </c>
      <c r="T442" s="200" t="str">
        <f>INDEX('Policy Characteristics'!N:N,MATCH(PolicyLevers!$C442,'Policy Characteristics'!$C:$C,0))</f>
        <v>U.S. DOE, 2016, Industrial Energy Efficiency Potential Analysis, https://energy.gov/sites/prod/files/2017/04/f34/energy-savings-by-state-industrial-methodology.pdf</v>
      </c>
      <c r="U442" s="182">
        <f>INDEX('Policy Characteristics'!O:O,MATCH(PolicyLevers!$C442,'Policy Characteristics'!$C:$C,0))</f>
        <v>0</v>
      </c>
    </row>
    <row r="443" spans="1:21" s="190" customFormat="1" x14ac:dyDescent="0.35">
      <c r="A443" s="351" t="str">
        <f>INDEX('Policy Characteristics'!A:A,MATCH(PolicyLevers!$C443,'Policy Characteristics'!$C:$C,0))</f>
        <v>Industry</v>
      </c>
      <c r="B443" s="355" t="str">
        <f>INDEX('Policy Characteristics'!B:B,MATCH(PolicyLevers!$C443,'Policy Characteristics'!$C:$C,0))</f>
        <v>Industry Energy Efficiency Standards</v>
      </c>
      <c r="C443" s="190" t="str">
        <f t="shared" si="30"/>
        <v>Percentage Improvement in Eqpt Efficiency Standards above BAU</v>
      </c>
      <c r="D443" s="192" t="s">
        <v>2106</v>
      </c>
      <c r="E443" s="185" t="s">
        <v>822</v>
      </c>
      <c r="F443" s="182" t="s">
        <v>2143</v>
      </c>
      <c r="G443" s="185" t="s">
        <v>823</v>
      </c>
      <c r="H443" s="43">
        <v>997</v>
      </c>
      <c r="I443" s="357" t="s">
        <v>332</v>
      </c>
      <c r="J443" s="190" t="str">
        <f>INDEX('Policy Characteristics'!D:D,MATCH(PolicyLevers!$C443,'Policy Characteristics'!$C:$C,0))</f>
        <v>Industry Energy Efficiency Standards</v>
      </c>
      <c r="K443" s="198" t="str">
        <f>INDEX('Policy Characteristics'!E:E,MATCH(PolicyLevers!$C443,'Policy Characteristics'!$C:$C,0))</f>
        <v>indst efficiency standards</v>
      </c>
      <c r="L443" s="198">
        <f>INDEX('Policy Characteristics'!F:F,MATCH(PolicyLevers!$C443,'Policy Characteristics'!$C:$C,0))</f>
        <v>0</v>
      </c>
      <c r="M443" s="198">
        <f>INDEX('Policy Characteristics'!G:G,MATCH(PolicyLevers!$C443,'Policy Characteristics'!$C:$C,0))</f>
        <v>0.25</v>
      </c>
      <c r="N443" s="198">
        <f>INDEX('Policy Characteristics'!H:H,MATCH(PolicyLevers!$C443,'Policy Characteristics'!$C:$C,0))</f>
        <v>0.01</v>
      </c>
      <c r="O443" s="200" t="str">
        <f>INDEX('Policy Characteristics'!I:I,MATCH(PolicyLevers!$C443,'Policy Characteristics'!$C:$C,0))</f>
        <v>% reduction in energy use</v>
      </c>
      <c r="P443" s="200"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0" t="str">
        <f>INDEX('Policy Characteristics'!K:K,MATCH(PolicyLevers!$C443,'Policy Characteristics'!$C:$C,0))</f>
        <v>industry-ag-main.html#eff-stds</v>
      </c>
      <c r="R443" s="200" t="str">
        <f>INDEX('Policy Characteristics'!L:L,MATCH(PolicyLevers!$C443,'Policy Characteristics'!$C:$C,0))</f>
        <v>industry-energy-efficiency-standards.html</v>
      </c>
      <c r="S443" s="220" t="str">
        <f>INDEX('Policy Characteristics'!M:M,MATCH(PolicyLevers!$C443,'Policy Characteristics'!$C:$C,0))</f>
        <v>U.S. DOE, 2016, Industrial Energy Efficiency Potential Analysis, https://energy.gov/sites/prod/files/2017/04/f34/energy-savings-by-state-industrial-methodology.pdf</v>
      </c>
      <c r="T443" s="200" t="str">
        <f>INDEX('Policy Characteristics'!N:N,MATCH(PolicyLevers!$C443,'Policy Characteristics'!$C:$C,0))</f>
        <v>U.S. DOE, 2016, Industrial Energy Efficiency Potential Analysis, https://energy.gov/sites/prod/files/2017/04/f34/energy-savings-by-state-industrial-methodology.pdf</v>
      </c>
      <c r="U443" s="182">
        <f>INDEX('Policy Characteristics'!O:O,MATCH(PolicyLevers!$C443,'Policy Characteristics'!$C:$C,0))</f>
        <v>0</v>
      </c>
    </row>
    <row r="444" spans="1:21" s="190" customFormat="1" x14ac:dyDescent="0.35">
      <c r="A444" s="351" t="str">
        <f>INDEX('Policy Characteristics'!A:A,MATCH(PolicyLevers!$C444,'Policy Characteristics'!$C:$C,0))</f>
        <v>Industry</v>
      </c>
      <c r="B444" s="355" t="str">
        <f>INDEX('Policy Characteristics'!B:B,MATCH(PolicyLevers!$C444,'Policy Characteristics'!$C:$C,0))</f>
        <v>Industry Energy Efficiency Standards</v>
      </c>
      <c r="C444" s="190" t="str">
        <f t="shared" si="30"/>
        <v>Percentage Improvement in Eqpt Efficiency Standards above BAU</v>
      </c>
      <c r="D444" s="192" t="s">
        <v>2104</v>
      </c>
      <c r="E444" s="185" t="s">
        <v>799</v>
      </c>
      <c r="F444" s="182" t="s">
        <v>2142</v>
      </c>
      <c r="G444" s="185" t="s">
        <v>800</v>
      </c>
      <c r="H444" s="43">
        <v>998</v>
      </c>
      <c r="I444" s="357" t="s">
        <v>310</v>
      </c>
      <c r="J444" s="190" t="str">
        <f>INDEX('Policy Characteristics'!D:D,MATCH(PolicyLevers!$C444,'Policy Characteristics'!$C:$C,0))</f>
        <v>Industry Energy Efficiency Standards</v>
      </c>
      <c r="K444" s="198" t="str">
        <f>INDEX('Policy Characteristics'!E:E,MATCH(PolicyLevers!$C444,'Policy Characteristics'!$C:$C,0))</f>
        <v>indst efficiency standards</v>
      </c>
      <c r="L444" s="198">
        <f>INDEX('Policy Characteristics'!F:F,MATCH(PolicyLevers!$C444,'Policy Characteristics'!$C:$C,0))</f>
        <v>0</v>
      </c>
      <c r="M444" s="198">
        <f>INDEX('Policy Characteristics'!G:G,MATCH(PolicyLevers!$C444,'Policy Characteristics'!$C:$C,0))</f>
        <v>0.25</v>
      </c>
      <c r="N444" s="198">
        <f>INDEX('Policy Characteristics'!H:H,MATCH(PolicyLevers!$C444,'Policy Characteristics'!$C:$C,0))</f>
        <v>0.01</v>
      </c>
      <c r="O444" s="200" t="str">
        <f>INDEX('Policy Characteristics'!I:I,MATCH(PolicyLevers!$C444,'Policy Characteristics'!$C:$C,0))</f>
        <v>% reduction in energy use</v>
      </c>
      <c r="P444" s="200"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0" t="str">
        <f>INDEX('Policy Characteristics'!K:K,MATCH(PolicyLevers!$C444,'Policy Characteristics'!$C:$C,0))</f>
        <v>industry-ag-main.html#eff-stds</v>
      </c>
      <c r="R444" s="200" t="str">
        <f>INDEX('Policy Characteristics'!L:L,MATCH(PolicyLevers!$C444,'Policy Characteristics'!$C:$C,0))</f>
        <v>industry-energy-efficiency-standards.html</v>
      </c>
      <c r="S444" s="220" t="str">
        <f>INDEX('Policy Characteristics'!M:M,MATCH(PolicyLevers!$C444,'Policy Characteristics'!$C:$C,0))</f>
        <v>U.S. DOE, 2016, Industrial Energy Efficiency Potential Analysis, https://energy.gov/sites/prod/files/2017/04/f34/energy-savings-by-state-industrial-methodology.pdf</v>
      </c>
      <c r="T444" s="200" t="str">
        <f>INDEX('Policy Characteristics'!N:N,MATCH(PolicyLevers!$C444,'Policy Characteristics'!$C:$C,0))</f>
        <v>U.S. DOE, 2016, Industrial Energy Efficiency Potential Analysis, https://energy.gov/sites/prod/files/2017/04/f34/energy-savings-by-state-industrial-methodology.pdf</v>
      </c>
      <c r="U444" s="182">
        <f>INDEX('Policy Characteristics'!O:O,MATCH(PolicyLevers!$C444,'Policy Characteristics'!$C:$C,0))</f>
        <v>0</v>
      </c>
    </row>
    <row r="445" spans="1:21" s="190" customFormat="1" x14ac:dyDescent="0.35">
      <c r="A445" s="351" t="str">
        <f>INDEX('Policy Characteristics'!A:A,MATCH(PolicyLevers!$C445,'Policy Characteristics'!$C:$C,0))</f>
        <v>Industry</v>
      </c>
      <c r="B445" s="355" t="str">
        <f>INDEX('Policy Characteristics'!B:B,MATCH(PolicyLevers!$C445,'Policy Characteristics'!$C:$C,0))</f>
        <v>Industry Energy Efficiency Standards</v>
      </c>
      <c r="C445" s="190" t="str">
        <f t="shared" si="30"/>
        <v>Percentage Improvement in Eqpt Efficiency Standards above BAU</v>
      </c>
      <c r="D445" s="192" t="s">
        <v>2104</v>
      </c>
      <c r="E445" s="185" t="s">
        <v>806</v>
      </c>
      <c r="F445" s="182" t="s">
        <v>2142</v>
      </c>
      <c r="G445" s="185" t="s">
        <v>807</v>
      </c>
      <c r="H445" s="43">
        <v>999</v>
      </c>
      <c r="I445" s="357" t="s">
        <v>310</v>
      </c>
      <c r="J445" s="190" t="str">
        <f>INDEX('Policy Characteristics'!D:D,MATCH(PolicyLevers!$C445,'Policy Characteristics'!$C:$C,0))</f>
        <v>Industry Energy Efficiency Standards</v>
      </c>
      <c r="K445" s="198" t="str">
        <f>INDEX('Policy Characteristics'!E:E,MATCH(PolicyLevers!$C445,'Policy Characteristics'!$C:$C,0))</f>
        <v>indst efficiency standards</v>
      </c>
      <c r="L445" s="198">
        <f>INDEX('Policy Characteristics'!F:F,MATCH(PolicyLevers!$C445,'Policy Characteristics'!$C:$C,0))</f>
        <v>0</v>
      </c>
      <c r="M445" s="198">
        <f>INDEX('Policy Characteristics'!G:G,MATCH(PolicyLevers!$C445,'Policy Characteristics'!$C:$C,0))</f>
        <v>0.25</v>
      </c>
      <c r="N445" s="198">
        <f>INDEX('Policy Characteristics'!H:H,MATCH(PolicyLevers!$C445,'Policy Characteristics'!$C:$C,0))</f>
        <v>0.01</v>
      </c>
      <c r="O445" s="200" t="str">
        <f>INDEX('Policy Characteristics'!I:I,MATCH(PolicyLevers!$C445,'Policy Characteristics'!$C:$C,0))</f>
        <v>% reduction in energy use</v>
      </c>
      <c r="P445" s="200"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0" t="str">
        <f>INDEX('Policy Characteristics'!K:K,MATCH(PolicyLevers!$C445,'Policy Characteristics'!$C:$C,0))</f>
        <v>industry-ag-main.html#eff-stds</v>
      </c>
      <c r="R445" s="200" t="str">
        <f>INDEX('Policy Characteristics'!L:L,MATCH(PolicyLevers!$C445,'Policy Characteristics'!$C:$C,0))</f>
        <v>industry-energy-efficiency-standards.html</v>
      </c>
      <c r="S445" s="220" t="str">
        <f>INDEX('Policy Characteristics'!M:M,MATCH(PolicyLevers!$C445,'Policy Characteristics'!$C:$C,0))</f>
        <v>U.S. DOE, 2016, Industrial Energy Efficiency Potential Analysis, https://energy.gov/sites/prod/files/2017/04/f34/energy-savings-by-state-industrial-methodology.pdf</v>
      </c>
      <c r="T445" s="200" t="str">
        <f>INDEX('Policy Characteristics'!N:N,MATCH(PolicyLevers!$C445,'Policy Characteristics'!$C:$C,0))</f>
        <v>U.S. DOE, 2016, Industrial Energy Efficiency Potential Analysis, https://energy.gov/sites/prod/files/2017/04/f34/energy-savings-by-state-industrial-methodology.pdf</v>
      </c>
      <c r="U445" s="182">
        <f>INDEX('Policy Characteristics'!O:O,MATCH(PolicyLevers!$C445,'Policy Characteristics'!$C:$C,0))</f>
        <v>0</v>
      </c>
    </row>
    <row r="446" spans="1:21" s="190" customFormat="1" x14ac:dyDescent="0.35">
      <c r="A446" s="351" t="str">
        <f>INDEX('Policy Characteristics'!A:A,MATCH(PolicyLevers!$C446,'Policy Characteristics'!$C:$C,0))</f>
        <v>Industry</v>
      </c>
      <c r="B446" s="355" t="str">
        <f>INDEX('Policy Characteristics'!B:B,MATCH(PolicyLevers!$C446,'Policy Characteristics'!$C:$C,0))</f>
        <v>Industry Energy Efficiency Standards</v>
      </c>
      <c r="C446" s="190" t="str">
        <f t="shared" si="30"/>
        <v>Percentage Improvement in Eqpt Efficiency Standards above BAU</v>
      </c>
      <c r="D446" s="192" t="s">
        <v>2104</v>
      </c>
      <c r="E446" s="185" t="s">
        <v>808</v>
      </c>
      <c r="F446" s="182" t="s">
        <v>2142</v>
      </c>
      <c r="G446" s="185" t="s">
        <v>809</v>
      </c>
      <c r="H446" s="43">
        <v>1000</v>
      </c>
      <c r="I446" s="357" t="s">
        <v>310</v>
      </c>
      <c r="J446" s="190" t="str">
        <f>INDEX('Policy Characteristics'!D:D,MATCH(PolicyLevers!$C446,'Policy Characteristics'!$C:$C,0))</f>
        <v>Industry Energy Efficiency Standards</v>
      </c>
      <c r="K446" s="198" t="str">
        <f>INDEX('Policy Characteristics'!E:E,MATCH(PolicyLevers!$C446,'Policy Characteristics'!$C:$C,0))</f>
        <v>indst efficiency standards</v>
      </c>
      <c r="L446" s="198">
        <f>INDEX('Policy Characteristics'!F:F,MATCH(PolicyLevers!$C446,'Policy Characteristics'!$C:$C,0))</f>
        <v>0</v>
      </c>
      <c r="M446" s="198">
        <f>INDEX('Policy Characteristics'!G:G,MATCH(PolicyLevers!$C446,'Policy Characteristics'!$C:$C,0))</f>
        <v>0.25</v>
      </c>
      <c r="N446" s="198">
        <f>INDEX('Policy Characteristics'!H:H,MATCH(PolicyLevers!$C446,'Policy Characteristics'!$C:$C,0))</f>
        <v>0.01</v>
      </c>
      <c r="O446" s="200" t="str">
        <f>INDEX('Policy Characteristics'!I:I,MATCH(PolicyLevers!$C446,'Policy Characteristics'!$C:$C,0))</f>
        <v>% reduction in energy use</v>
      </c>
      <c r="P446" s="200"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0" t="str">
        <f>INDEX('Policy Characteristics'!K:K,MATCH(PolicyLevers!$C446,'Policy Characteristics'!$C:$C,0))</f>
        <v>industry-ag-main.html#eff-stds</v>
      </c>
      <c r="R446" s="200" t="str">
        <f>INDEX('Policy Characteristics'!L:L,MATCH(PolicyLevers!$C446,'Policy Characteristics'!$C:$C,0))</f>
        <v>industry-energy-efficiency-standards.html</v>
      </c>
      <c r="S446" s="220" t="str">
        <f>INDEX('Policy Characteristics'!M:M,MATCH(PolicyLevers!$C446,'Policy Characteristics'!$C:$C,0))</f>
        <v>U.S. DOE, 2016, Industrial Energy Efficiency Potential Analysis, https://energy.gov/sites/prod/files/2017/04/f34/energy-savings-by-state-industrial-methodology.pdf</v>
      </c>
      <c r="T446" s="200" t="str">
        <f>INDEX('Policy Characteristics'!N:N,MATCH(PolicyLevers!$C446,'Policy Characteristics'!$C:$C,0))</f>
        <v>U.S. DOE, 2016, Industrial Energy Efficiency Potential Analysis, https://energy.gov/sites/prod/files/2017/04/f34/energy-savings-by-state-industrial-methodology.pdf</v>
      </c>
      <c r="U446" s="182">
        <f>INDEX('Policy Characteristics'!O:O,MATCH(PolicyLevers!$C446,'Policy Characteristics'!$C:$C,0))</f>
        <v>0</v>
      </c>
    </row>
    <row r="447" spans="1:21" s="190" customFormat="1" x14ac:dyDescent="0.35">
      <c r="A447" s="351" t="str">
        <f>INDEX('Policy Characteristics'!A:A,MATCH(PolicyLevers!$C447,'Policy Characteristics'!$C:$C,0))</f>
        <v>Industry</v>
      </c>
      <c r="B447" s="355" t="str">
        <f>INDEX('Policy Characteristics'!B:B,MATCH(PolicyLevers!$C447,'Policy Characteristics'!$C:$C,0))</f>
        <v>Industry Energy Efficiency Standards</v>
      </c>
      <c r="C447" s="190" t="str">
        <f t="shared" si="30"/>
        <v>Percentage Improvement in Eqpt Efficiency Standards above BAU</v>
      </c>
      <c r="D447" s="192" t="s">
        <v>2104</v>
      </c>
      <c r="E447" s="185" t="s">
        <v>810</v>
      </c>
      <c r="F447" s="182" t="s">
        <v>2142</v>
      </c>
      <c r="G447" s="185" t="s">
        <v>811</v>
      </c>
      <c r="H447" s="43">
        <v>1001</v>
      </c>
      <c r="I447" s="357" t="s">
        <v>332</v>
      </c>
      <c r="J447" s="190" t="str">
        <f>INDEX('Policy Characteristics'!D:D,MATCH(PolicyLevers!$C447,'Policy Characteristics'!$C:$C,0))</f>
        <v>Industry Energy Efficiency Standards</v>
      </c>
      <c r="K447" s="198" t="str">
        <f>INDEX('Policy Characteristics'!E:E,MATCH(PolicyLevers!$C447,'Policy Characteristics'!$C:$C,0))</f>
        <v>indst efficiency standards</v>
      </c>
      <c r="L447" s="198">
        <f>INDEX('Policy Characteristics'!F:F,MATCH(PolicyLevers!$C447,'Policy Characteristics'!$C:$C,0))</f>
        <v>0</v>
      </c>
      <c r="M447" s="198">
        <f>INDEX('Policy Characteristics'!G:G,MATCH(PolicyLevers!$C447,'Policy Characteristics'!$C:$C,0))</f>
        <v>0.25</v>
      </c>
      <c r="N447" s="198">
        <f>INDEX('Policy Characteristics'!H:H,MATCH(PolicyLevers!$C447,'Policy Characteristics'!$C:$C,0))</f>
        <v>0.01</v>
      </c>
      <c r="O447" s="200" t="str">
        <f>INDEX('Policy Characteristics'!I:I,MATCH(PolicyLevers!$C447,'Policy Characteristics'!$C:$C,0))</f>
        <v>% reduction in energy use</v>
      </c>
      <c r="P447" s="200"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0" t="str">
        <f>INDEX('Policy Characteristics'!K:K,MATCH(PolicyLevers!$C447,'Policy Characteristics'!$C:$C,0))</f>
        <v>industry-ag-main.html#eff-stds</v>
      </c>
      <c r="R447" s="200" t="str">
        <f>INDEX('Policy Characteristics'!L:L,MATCH(PolicyLevers!$C447,'Policy Characteristics'!$C:$C,0))</f>
        <v>industry-energy-efficiency-standards.html</v>
      </c>
      <c r="S447" s="220" t="str">
        <f>INDEX('Policy Characteristics'!M:M,MATCH(PolicyLevers!$C447,'Policy Characteristics'!$C:$C,0))</f>
        <v>U.S. DOE, 2016, Industrial Energy Efficiency Potential Analysis, https://energy.gov/sites/prod/files/2017/04/f34/energy-savings-by-state-industrial-methodology.pdf</v>
      </c>
      <c r="T447" s="200" t="str">
        <f>INDEX('Policy Characteristics'!N:N,MATCH(PolicyLevers!$C447,'Policy Characteristics'!$C:$C,0))</f>
        <v>U.S. DOE, 2016, Industrial Energy Efficiency Potential Analysis, https://energy.gov/sites/prod/files/2017/04/f34/energy-savings-by-state-industrial-methodology.pdf</v>
      </c>
      <c r="U447" s="182">
        <f>INDEX('Policy Characteristics'!O:O,MATCH(PolicyLevers!$C447,'Policy Characteristics'!$C:$C,0))</f>
        <v>0</v>
      </c>
    </row>
    <row r="448" spans="1:21" s="190" customFormat="1" x14ac:dyDescent="0.35">
      <c r="A448" s="351" t="str">
        <f>INDEX('Policy Characteristics'!A:A,MATCH(PolicyLevers!$C448,'Policy Characteristics'!$C:$C,0))</f>
        <v>Industry</v>
      </c>
      <c r="B448" s="355" t="str">
        <f>INDEX('Policy Characteristics'!B:B,MATCH(PolicyLevers!$C448,'Policy Characteristics'!$C:$C,0))</f>
        <v>Industry Energy Efficiency Standards</v>
      </c>
      <c r="C448" s="190" t="str">
        <f t="shared" si="30"/>
        <v>Percentage Improvement in Eqpt Efficiency Standards above BAU</v>
      </c>
      <c r="D448" s="192" t="s">
        <v>2104</v>
      </c>
      <c r="E448" s="185" t="s">
        <v>812</v>
      </c>
      <c r="F448" s="182" t="s">
        <v>2142</v>
      </c>
      <c r="G448" s="185" t="s">
        <v>813</v>
      </c>
      <c r="H448" s="43">
        <v>1002</v>
      </c>
      <c r="I448" s="357" t="s">
        <v>310</v>
      </c>
      <c r="J448" s="190" t="str">
        <f>INDEX('Policy Characteristics'!D:D,MATCH(PolicyLevers!$C448,'Policy Characteristics'!$C:$C,0))</f>
        <v>Industry Energy Efficiency Standards</v>
      </c>
      <c r="K448" s="198" t="str">
        <f>INDEX('Policy Characteristics'!E:E,MATCH(PolicyLevers!$C448,'Policy Characteristics'!$C:$C,0))</f>
        <v>indst efficiency standards</v>
      </c>
      <c r="L448" s="198">
        <f>INDEX('Policy Characteristics'!F:F,MATCH(PolicyLevers!$C448,'Policy Characteristics'!$C:$C,0))</f>
        <v>0</v>
      </c>
      <c r="M448" s="198">
        <f>INDEX('Policy Characteristics'!G:G,MATCH(PolicyLevers!$C448,'Policy Characteristics'!$C:$C,0))</f>
        <v>0.25</v>
      </c>
      <c r="N448" s="198">
        <f>INDEX('Policy Characteristics'!H:H,MATCH(PolicyLevers!$C448,'Policy Characteristics'!$C:$C,0))</f>
        <v>0.01</v>
      </c>
      <c r="O448" s="200" t="str">
        <f>INDEX('Policy Characteristics'!I:I,MATCH(PolicyLevers!$C448,'Policy Characteristics'!$C:$C,0))</f>
        <v>% reduction in energy use</v>
      </c>
      <c r="P448" s="200"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0" t="str">
        <f>INDEX('Policy Characteristics'!K:K,MATCH(PolicyLevers!$C448,'Policy Characteristics'!$C:$C,0))</f>
        <v>industry-ag-main.html#eff-stds</v>
      </c>
      <c r="R448" s="200" t="str">
        <f>INDEX('Policy Characteristics'!L:L,MATCH(PolicyLevers!$C448,'Policy Characteristics'!$C:$C,0))</f>
        <v>industry-energy-efficiency-standards.html</v>
      </c>
      <c r="S448" s="220" t="str">
        <f>INDEX('Policy Characteristics'!M:M,MATCH(PolicyLevers!$C448,'Policy Characteristics'!$C:$C,0))</f>
        <v>U.S. DOE, 2016, Industrial Energy Efficiency Potential Analysis, https://energy.gov/sites/prod/files/2017/04/f34/energy-savings-by-state-industrial-methodology.pdf</v>
      </c>
      <c r="T448" s="200" t="str">
        <f>INDEX('Policy Characteristics'!N:N,MATCH(PolicyLevers!$C448,'Policy Characteristics'!$C:$C,0))</f>
        <v>U.S. DOE, 2016, Industrial Energy Efficiency Potential Analysis, https://energy.gov/sites/prod/files/2017/04/f34/energy-savings-by-state-industrial-methodology.pdf</v>
      </c>
      <c r="U448" s="182">
        <f>INDEX('Policy Characteristics'!O:O,MATCH(PolicyLevers!$C448,'Policy Characteristics'!$C:$C,0))</f>
        <v>0</v>
      </c>
    </row>
    <row r="449" spans="1:21" s="190" customFormat="1" x14ac:dyDescent="0.35">
      <c r="A449" s="351" t="str">
        <f>INDEX('Policy Characteristics'!A:A,MATCH(PolicyLevers!$C449,'Policy Characteristics'!$C:$C,0))</f>
        <v>Industry</v>
      </c>
      <c r="B449" s="355" t="str">
        <f>INDEX('Policy Characteristics'!B:B,MATCH(PolicyLevers!$C449,'Policy Characteristics'!$C:$C,0))</f>
        <v>Industry Energy Efficiency Standards</v>
      </c>
      <c r="C449" s="190" t="str">
        <f t="shared" si="30"/>
        <v>Percentage Improvement in Eqpt Efficiency Standards above BAU</v>
      </c>
      <c r="D449" s="192" t="s">
        <v>2104</v>
      </c>
      <c r="E449" s="185" t="s">
        <v>814</v>
      </c>
      <c r="F449" s="182" t="s">
        <v>2142</v>
      </c>
      <c r="G449" s="185" t="s">
        <v>815</v>
      </c>
      <c r="H449" s="43">
        <v>1003</v>
      </c>
      <c r="I449" s="357" t="s">
        <v>332</v>
      </c>
      <c r="J449" s="190" t="str">
        <f>INDEX('Policy Characteristics'!D:D,MATCH(PolicyLevers!$C449,'Policy Characteristics'!$C:$C,0))</f>
        <v>Industry Energy Efficiency Standards</v>
      </c>
      <c r="K449" s="198" t="str">
        <f>INDEX('Policy Characteristics'!E:E,MATCH(PolicyLevers!$C449,'Policy Characteristics'!$C:$C,0))</f>
        <v>indst efficiency standards</v>
      </c>
      <c r="L449" s="198">
        <f>INDEX('Policy Characteristics'!F:F,MATCH(PolicyLevers!$C449,'Policy Characteristics'!$C:$C,0))</f>
        <v>0</v>
      </c>
      <c r="M449" s="198">
        <f>INDEX('Policy Characteristics'!G:G,MATCH(PolicyLevers!$C449,'Policy Characteristics'!$C:$C,0))</f>
        <v>0.25</v>
      </c>
      <c r="N449" s="198">
        <f>INDEX('Policy Characteristics'!H:H,MATCH(PolicyLevers!$C449,'Policy Characteristics'!$C:$C,0))</f>
        <v>0.01</v>
      </c>
      <c r="O449" s="200" t="str">
        <f>INDEX('Policy Characteristics'!I:I,MATCH(PolicyLevers!$C449,'Policy Characteristics'!$C:$C,0))</f>
        <v>% reduction in energy use</v>
      </c>
      <c r="P449" s="200"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0" t="str">
        <f>INDEX('Policy Characteristics'!K:K,MATCH(PolicyLevers!$C449,'Policy Characteristics'!$C:$C,0))</f>
        <v>industry-ag-main.html#eff-stds</v>
      </c>
      <c r="R449" s="200" t="str">
        <f>INDEX('Policy Characteristics'!L:L,MATCH(PolicyLevers!$C449,'Policy Characteristics'!$C:$C,0))</f>
        <v>industry-energy-efficiency-standards.html</v>
      </c>
      <c r="S449" s="220" t="str">
        <f>INDEX('Policy Characteristics'!M:M,MATCH(PolicyLevers!$C449,'Policy Characteristics'!$C:$C,0))</f>
        <v>U.S. DOE, 2016, Industrial Energy Efficiency Potential Analysis, https://energy.gov/sites/prod/files/2017/04/f34/energy-savings-by-state-industrial-methodology.pdf</v>
      </c>
      <c r="T449" s="200" t="str">
        <f>INDEX('Policy Characteristics'!N:N,MATCH(PolicyLevers!$C449,'Policy Characteristics'!$C:$C,0))</f>
        <v>U.S. DOE, 2016, Industrial Energy Efficiency Potential Analysis, https://energy.gov/sites/prod/files/2017/04/f34/energy-savings-by-state-industrial-methodology.pdf</v>
      </c>
      <c r="U449" s="182">
        <f>INDEX('Policy Characteristics'!O:O,MATCH(PolicyLevers!$C449,'Policy Characteristics'!$C:$C,0))</f>
        <v>0</v>
      </c>
    </row>
    <row r="450" spans="1:21" s="190" customFormat="1" x14ac:dyDescent="0.35">
      <c r="A450" s="351" t="str">
        <f>INDEX('Policy Characteristics'!A:A,MATCH(PolicyLevers!$C450,'Policy Characteristics'!$C:$C,0))</f>
        <v>Industry</v>
      </c>
      <c r="B450" s="355" t="str">
        <f>INDEX('Policy Characteristics'!B:B,MATCH(PolicyLevers!$C450,'Policy Characteristics'!$C:$C,0))</f>
        <v>Industry Energy Efficiency Standards</v>
      </c>
      <c r="C450" s="190" t="str">
        <f t="shared" si="30"/>
        <v>Percentage Improvement in Eqpt Efficiency Standards above BAU</v>
      </c>
      <c r="D450" s="192" t="s">
        <v>2104</v>
      </c>
      <c r="E450" s="185" t="s">
        <v>816</v>
      </c>
      <c r="F450" s="182" t="s">
        <v>2142</v>
      </c>
      <c r="G450" s="185" t="s">
        <v>817</v>
      </c>
      <c r="H450" s="43">
        <v>1004</v>
      </c>
      <c r="I450" s="357" t="s">
        <v>332</v>
      </c>
      <c r="J450" s="190" t="str">
        <f>INDEX('Policy Characteristics'!D:D,MATCH(PolicyLevers!$C450,'Policy Characteristics'!$C:$C,0))</f>
        <v>Industry Energy Efficiency Standards</v>
      </c>
      <c r="K450" s="198" t="str">
        <f>INDEX('Policy Characteristics'!E:E,MATCH(PolicyLevers!$C450,'Policy Characteristics'!$C:$C,0))</f>
        <v>indst efficiency standards</v>
      </c>
      <c r="L450" s="198">
        <f>INDEX('Policy Characteristics'!F:F,MATCH(PolicyLevers!$C450,'Policy Characteristics'!$C:$C,0))</f>
        <v>0</v>
      </c>
      <c r="M450" s="198">
        <f>INDEX('Policy Characteristics'!G:G,MATCH(PolicyLevers!$C450,'Policy Characteristics'!$C:$C,0))</f>
        <v>0.25</v>
      </c>
      <c r="N450" s="198">
        <f>INDEX('Policy Characteristics'!H:H,MATCH(PolicyLevers!$C450,'Policy Characteristics'!$C:$C,0))</f>
        <v>0.01</v>
      </c>
      <c r="O450" s="200" t="str">
        <f>INDEX('Policy Characteristics'!I:I,MATCH(PolicyLevers!$C450,'Policy Characteristics'!$C:$C,0))</f>
        <v>% reduction in energy use</v>
      </c>
      <c r="P450" s="200"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0" t="str">
        <f>INDEX('Policy Characteristics'!K:K,MATCH(PolicyLevers!$C450,'Policy Characteristics'!$C:$C,0))</f>
        <v>industry-ag-main.html#eff-stds</v>
      </c>
      <c r="R450" s="200" t="str">
        <f>INDEX('Policy Characteristics'!L:L,MATCH(PolicyLevers!$C450,'Policy Characteristics'!$C:$C,0))</f>
        <v>industry-energy-efficiency-standards.html</v>
      </c>
      <c r="S450" s="220" t="str">
        <f>INDEX('Policy Characteristics'!M:M,MATCH(PolicyLevers!$C450,'Policy Characteristics'!$C:$C,0))</f>
        <v>U.S. DOE, 2016, Industrial Energy Efficiency Potential Analysis, https://energy.gov/sites/prod/files/2017/04/f34/energy-savings-by-state-industrial-methodology.pdf</v>
      </c>
      <c r="T450" s="200" t="str">
        <f>INDEX('Policy Characteristics'!N:N,MATCH(PolicyLevers!$C450,'Policy Characteristics'!$C:$C,0))</f>
        <v>U.S. DOE, 2016, Industrial Energy Efficiency Potential Analysis, https://energy.gov/sites/prod/files/2017/04/f34/energy-savings-by-state-industrial-methodology.pdf</v>
      </c>
      <c r="U450" s="182">
        <f>INDEX('Policy Characteristics'!O:O,MATCH(PolicyLevers!$C450,'Policy Characteristics'!$C:$C,0))</f>
        <v>0</v>
      </c>
    </row>
    <row r="451" spans="1:21" s="190" customFormat="1" x14ac:dyDescent="0.35">
      <c r="A451" s="351" t="str">
        <f>INDEX('Policy Characteristics'!A:A,MATCH(PolicyLevers!$C451,'Policy Characteristics'!$C:$C,0))</f>
        <v>Industry</v>
      </c>
      <c r="B451" s="355" t="str">
        <f>INDEX('Policy Characteristics'!B:B,MATCH(PolicyLevers!$C451,'Policy Characteristics'!$C:$C,0))</f>
        <v>Industry Energy Efficiency Standards</v>
      </c>
      <c r="C451" s="190" t="str">
        <f t="shared" si="30"/>
        <v>Percentage Improvement in Eqpt Efficiency Standards above BAU</v>
      </c>
      <c r="D451" s="192" t="s">
        <v>2104</v>
      </c>
      <c r="E451" s="185" t="s">
        <v>818</v>
      </c>
      <c r="F451" s="182" t="s">
        <v>2142</v>
      </c>
      <c r="G451" s="185" t="s">
        <v>819</v>
      </c>
      <c r="H451" s="43">
        <v>1005</v>
      </c>
      <c r="I451" s="357" t="s">
        <v>310</v>
      </c>
      <c r="J451" s="190" t="str">
        <f>INDEX('Policy Characteristics'!D:D,MATCH(PolicyLevers!$C451,'Policy Characteristics'!$C:$C,0))</f>
        <v>Industry Energy Efficiency Standards</v>
      </c>
      <c r="K451" s="198" t="str">
        <f>INDEX('Policy Characteristics'!E:E,MATCH(PolicyLevers!$C451,'Policy Characteristics'!$C:$C,0))</f>
        <v>indst efficiency standards</v>
      </c>
      <c r="L451" s="198">
        <f>INDEX('Policy Characteristics'!F:F,MATCH(PolicyLevers!$C451,'Policy Characteristics'!$C:$C,0))</f>
        <v>0</v>
      </c>
      <c r="M451" s="198">
        <f>INDEX('Policy Characteristics'!G:G,MATCH(PolicyLevers!$C451,'Policy Characteristics'!$C:$C,0))</f>
        <v>0.25</v>
      </c>
      <c r="N451" s="198">
        <f>INDEX('Policy Characteristics'!H:H,MATCH(PolicyLevers!$C451,'Policy Characteristics'!$C:$C,0))</f>
        <v>0.01</v>
      </c>
      <c r="O451" s="200" t="str">
        <f>INDEX('Policy Characteristics'!I:I,MATCH(PolicyLevers!$C451,'Policy Characteristics'!$C:$C,0))</f>
        <v>% reduction in energy use</v>
      </c>
      <c r="P451" s="200"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0" t="str">
        <f>INDEX('Policy Characteristics'!K:K,MATCH(PolicyLevers!$C451,'Policy Characteristics'!$C:$C,0))</f>
        <v>industry-ag-main.html#eff-stds</v>
      </c>
      <c r="R451" s="200" t="str">
        <f>INDEX('Policy Characteristics'!L:L,MATCH(PolicyLevers!$C451,'Policy Characteristics'!$C:$C,0))</f>
        <v>industry-energy-efficiency-standards.html</v>
      </c>
      <c r="S451" s="220" t="str">
        <f>INDEX('Policy Characteristics'!M:M,MATCH(PolicyLevers!$C451,'Policy Characteristics'!$C:$C,0))</f>
        <v>U.S. DOE, 2016, Industrial Energy Efficiency Potential Analysis, https://energy.gov/sites/prod/files/2017/04/f34/energy-savings-by-state-industrial-methodology.pdf</v>
      </c>
      <c r="T451" s="200" t="str">
        <f>INDEX('Policy Characteristics'!N:N,MATCH(PolicyLevers!$C451,'Policy Characteristics'!$C:$C,0))</f>
        <v>U.S. DOE, 2016, Industrial Energy Efficiency Potential Analysis, https://energy.gov/sites/prod/files/2017/04/f34/energy-savings-by-state-industrial-methodology.pdf</v>
      </c>
      <c r="U451" s="182">
        <f>INDEX('Policy Characteristics'!O:O,MATCH(PolicyLevers!$C451,'Policy Characteristics'!$C:$C,0))</f>
        <v>0</v>
      </c>
    </row>
    <row r="452" spans="1:21" s="190" customFormat="1" x14ac:dyDescent="0.35">
      <c r="A452" s="351" t="str">
        <f>INDEX('Policy Characteristics'!A:A,MATCH(PolicyLevers!$C452,'Policy Characteristics'!$C:$C,0))</f>
        <v>Industry</v>
      </c>
      <c r="B452" s="355" t="str">
        <f>INDEX('Policy Characteristics'!B:B,MATCH(PolicyLevers!$C452,'Policy Characteristics'!$C:$C,0))</f>
        <v>Industry Energy Efficiency Standards</v>
      </c>
      <c r="C452" s="190" t="str">
        <f t="shared" si="30"/>
        <v>Percentage Improvement in Eqpt Efficiency Standards above BAU</v>
      </c>
      <c r="D452" s="192" t="s">
        <v>2104</v>
      </c>
      <c r="E452" s="185" t="s">
        <v>820</v>
      </c>
      <c r="F452" s="182" t="s">
        <v>2142</v>
      </c>
      <c r="G452" s="185" t="s">
        <v>821</v>
      </c>
      <c r="H452" s="43">
        <v>1006</v>
      </c>
      <c r="I452" s="357" t="s">
        <v>310</v>
      </c>
      <c r="J452" s="190" t="str">
        <f>INDEX('Policy Characteristics'!D:D,MATCH(PolicyLevers!$C452,'Policy Characteristics'!$C:$C,0))</f>
        <v>Industry Energy Efficiency Standards</v>
      </c>
      <c r="K452" s="198" t="str">
        <f>INDEX('Policy Characteristics'!E:E,MATCH(PolicyLevers!$C452,'Policy Characteristics'!$C:$C,0))</f>
        <v>indst efficiency standards</v>
      </c>
      <c r="L452" s="198">
        <f>INDEX('Policy Characteristics'!F:F,MATCH(PolicyLevers!$C452,'Policy Characteristics'!$C:$C,0))</f>
        <v>0</v>
      </c>
      <c r="M452" s="198">
        <f>INDEX('Policy Characteristics'!G:G,MATCH(PolicyLevers!$C452,'Policy Characteristics'!$C:$C,0))</f>
        <v>0.25</v>
      </c>
      <c r="N452" s="198">
        <f>INDEX('Policy Characteristics'!H:H,MATCH(PolicyLevers!$C452,'Policy Characteristics'!$C:$C,0))</f>
        <v>0.01</v>
      </c>
      <c r="O452" s="200" t="str">
        <f>INDEX('Policy Characteristics'!I:I,MATCH(PolicyLevers!$C452,'Policy Characteristics'!$C:$C,0))</f>
        <v>% reduction in energy use</v>
      </c>
      <c r="P452" s="200"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0" t="str">
        <f>INDEX('Policy Characteristics'!K:K,MATCH(PolicyLevers!$C452,'Policy Characteristics'!$C:$C,0))</f>
        <v>industry-ag-main.html#eff-stds</v>
      </c>
      <c r="R452" s="200" t="str">
        <f>INDEX('Policy Characteristics'!L:L,MATCH(PolicyLevers!$C452,'Policy Characteristics'!$C:$C,0))</f>
        <v>industry-energy-efficiency-standards.html</v>
      </c>
      <c r="S452" s="220" t="str">
        <f>INDEX('Policy Characteristics'!M:M,MATCH(PolicyLevers!$C452,'Policy Characteristics'!$C:$C,0))</f>
        <v>U.S. DOE, 2016, Industrial Energy Efficiency Potential Analysis, https://energy.gov/sites/prod/files/2017/04/f34/energy-savings-by-state-industrial-methodology.pdf</v>
      </c>
      <c r="T452" s="200" t="str">
        <f>INDEX('Policy Characteristics'!N:N,MATCH(PolicyLevers!$C452,'Policy Characteristics'!$C:$C,0))</f>
        <v>U.S. DOE, 2016, Industrial Energy Efficiency Potential Analysis, https://energy.gov/sites/prod/files/2017/04/f34/energy-savings-by-state-industrial-methodology.pdf</v>
      </c>
      <c r="U452" s="182">
        <f>INDEX('Policy Characteristics'!O:O,MATCH(PolicyLevers!$C452,'Policy Characteristics'!$C:$C,0))</f>
        <v>0</v>
      </c>
    </row>
    <row r="453" spans="1:21" s="190" customFormat="1" x14ac:dyDescent="0.35">
      <c r="A453" s="351" t="str">
        <f>INDEX('Policy Characteristics'!A:A,MATCH(PolicyLevers!$C453,'Policy Characteristics'!$C:$C,0))</f>
        <v>Industry</v>
      </c>
      <c r="B453" s="355" t="str">
        <f>INDEX('Policy Characteristics'!B:B,MATCH(PolicyLevers!$C453,'Policy Characteristics'!$C:$C,0))</f>
        <v>Industry Energy Efficiency Standards</v>
      </c>
      <c r="C453" s="190" t="str">
        <f t="shared" si="30"/>
        <v>Percentage Improvement in Eqpt Efficiency Standards above BAU</v>
      </c>
      <c r="D453" s="192" t="s">
        <v>2104</v>
      </c>
      <c r="E453" s="185" t="s">
        <v>822</v>
      </c>
      <c r="F453" s="182" t="s">
        <v>2142</v>
      </c>
      <c r="G453" s="185" t="s">
        <v>823</v>
      </c>
      <c r="H453" s="43">
        <v>1007</v>
      </c>
      <c r="I453" s="357" t="s">
        <v>332</v>
      </c>
      <c r="J453" s="190" t="str">
        <f>INDEX('Policy Characteristics'!D:D,MATCH(PolicyLevers!$C453,'Policy Characteristics'!$C:$C,0))</f>
        <v>Industry Energy Efficiency Standards</v>
      </c>
      <c r="K453" s="198" t="str">
        <f>INDEX('Policy Characteristics'!E:E,MATCH(PolicyLevers!$C453,'Policy Characteristics'!$C:$C,0))</f>
        <v>indst efficiency standards</v>
      </c>
      <c r="L453" s="198">
        <f>INDEX('Policy Characteristics'!F:F,MATCH(PolicyLevers!$C453,'Policy Characteristics'!$C:$C,0))</f>
        <v>0</v>
      </c>
      <c r="M453" s="198">
        <f>INDEX('Policy Characteristics'!G:G,MATCH(PolicyLevers!$C453,'Policy Characteristics'!$C:$C,0))</f>
        <v>0.25</v>
      </c>
      <c r="N453" s="198">
        <f>INDEX('Policy Characteristics'!H:H,MATCH(PolicyLevers!$C453,'Policy Characteristics'!$C:$C,0))</f>
        <v>0.01</v>
      </c>
      <c r="O453" s="200" t="str">
        <f>INDEX('Policy Characteristics'!I:I,MATCH(PolicyLevers!$C453,'Policy Characteristics'!$C:$C,0))</f>
        <v>% reduction in energy use</v>
      </c>
      <c r="P453" s="200"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0" t="str">
        <f>INDEX('Policy Characteristics'!K:K,MATCH(PolicyLevers!$C453,'Policy Characteristics'!$C:$C,0))</f>
        <v>industry-ag-main.html#eff-stds</v>
      </c>
      <c r="R453" s="200" t="str">
        <f>INDEX('Policy Characteristics'!L:L,MATCH(PolicyLevers!$C453,'Policy Characteristics'!$C:$C,0))</f>
        <v>industry-energy-efficiency-standards.html</v>
      </c>
      <c r="S453" s="220" t="str">
        <f>INDEX('Policy Characteristics'!M:M,MATCH(PolicyLevers!$C453,'Policy Characteristics'!$C:$C,0))</f>
        <v>U.S. DOE, 2016, Industrial Energy Efficiency Potential Analysis, https://energy.gov/sites/prod/files/2017/04/f34/energy-savings-by-state-industrial-methodology.pdf</v>
      </c>
      <c r="T453" s="200" t="str">
        <f>INDEX('Policy Characteristics'!N:N,MATCH(PolicyLevers!$C453,'Policy Characteristics'!$C:$C,0))</f>
        <v>U.S. DOE, 2016, Industrial Energy Efficiency Potential Analysis, https://energy.gov/sites/prod/files/2017/04/f34/energy-savings-by-state-industrial-methodology.pdf</v>
      </c>
      <c r="U453" s="182">
        <f>INDEX('Policy Characteristics'!O:O,MATCH(PolicyLevers!$C453,'Policy Characteristics'!$C:$C,0))</f>
        <v>0</v>
      </c>
    </row>
    <row r="454" spans="1:21" s="190" customFormat="1" x14ac:dyDescent="0.35">
      <c r="A454" s="351" t="str">
        <f>INDEX('Policy Characteristics'!A:A,MATCH(PolicyLevers!$C454,'Policy Characteristics'!$C:$C,0))</f>
        <v>Industry</v>
      </c>
      <c r="B454" s="355" t="str">
        <f>INDEX('Policy Characteristics'!B:B,MATCH(PolicyLevers!$C454,'Policy Characteristics'!$C:$C,0))</f>
        <v>Industry Energy Efficiency Standards</v>
      </c>
      <c r="C454" s="190" t="str">
        <f t="shared" si="30"/>
        <v>Percentage Improvement in Eqpt Efficiency Standards above BAU</v>
      </c>
      <c r="D454" s="192" t="s">
        <v>2102</v>
      </c>
      <c r="E454" s="185" t="s">
        <v>799</v>
      </c>
      <c r="F454" s="182" t="s">
        <v>2141</v>
      </c>
      <c r="G454" s="185" t="s">
        <v>800</v>
      </c>
      <c r="H454" s="43">
        <v>1008</v>
      </c>
      <c r="I454" s="357" t="s">
        <v>310</v>
      </c>
      <c r="J454" s="190" t="str">
        <f>INDEX('Policy Characteristics'!D:D,MATCH(PolicyLevers!$C454,'Policy Characteristics'!$C:$C,0))</f>
        <v>Industry Energy Efficiency Standards</v>
      </c>
      <c r="K454" s="198" t="str">
        <f>INDEX('Policy Characteristics'!E:E,MATCH(PolicyLevers!$C454,'Policy Characteristics'!$C:$C,0))</f>
        <v>indst efficiency standards</v>
      </c>
      <c r="L454" s="198">
        <f>INDEX('Policy Characteristics'!F:F,MATCH(PolicyLevers!$C454,'Policy Characteristics'!$C:$C,0))</f>
        <v>0</v>
      </c>
      <c r="M454" s="198">
        <f>INDEX('Policy Characteristics'!G:G,MATCH(PolicyLevers!$C454,'Policy Characteristics'!$C:$C,0))</f>
        <v>0.25</v>
      </c>
      <c r="N454" s="198">
        <f>INDEX('Policy Characteristics'!H:H,MATCH(PolicyLevers!$C454,'Policy Characteristics'!$C:$C,0))</f>
        <v>0.01</v>
      </c>
      <c r="O454" s="200" t="str">
        <f>INDEX('Policy Characteristics'!I:I,MATCH(PolicyLevers!$C454,'Policy Characteristics'!$C:$C,0))</f>
        <v>% reduction in energy use</v>
      </c>
      <c r="P454" s="200"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0" t="str">
        <f>INDEX('Policy Characteristics'!K:K,MATCH(PolicyLevers!$C454,'Policy Characteristics'!$C:$C,0))</f>
        <v>industry-ag-main.html#eff-stds</v>
      </c>
      <c r="R454" s="200" t="str">
        <f>INDEX('Policy Characteristics'!L:L,MATCH(PolicyLevers!$C454,'Policy Characteristics'!$C:$C,0))</f>
        <v>industry-energy-efficiency-standards.html</v>
      </c>
      <c r="S454" s="220" t="str">
        <f>INDEX('Policy Characteristics'!M:M,MATCH(PolicyLevers!$C454,'Policy Characteristics'!$C:$C,0))</f>
        <v>U.S. DOE, 2016, Industrial Energy Efficiency Potential Analysis, https://energy.gov/sites/prod/files/2017/04/f34/energy-savings-by-state-industrial-methodology.pdf</v>
      </c>
      <c r="T454" s="200" t="str">
        <f>INDEX('Policy Characteristics'!N:N,MATCH(PolicyLevers!$C454,'Policy Characteristics'!$C:$C,0))</f>
        <v>U.S. DOE, 2016, Industrial Energy Efficiency Potential Analysis, https://energy.gov/sites/prod/files/2017/04/f34/energy-savings-by-state-industrial-methodology.pdf</v>
      </c>
      <c r="U454" s="182">
        <f>INDEX('Policy Characteristics'!O:O,MATCH(PolicyLevers!$C454,'Policy Characteristics'!$C:$C,0))</f>
        <v>0</v>
      </c>
    </row>
    <row r="455" spans="1:21" s="190" customFormat="1" x14ac:dyDescent="0.35">
      <c r="A455" s="351" t="str">
        <f>INDEX('Policy Characteristics'!A:A,MATCH(PolicyLevers!$C455,'Policy Characteristics'!$C:$C,0))</f>
        <v>Industry</v>
      </c>
      <c r="B455" s="355" t="str">
        <f>INDEX('Policy Characteristics'!B:B,MATCH(PolicyLevers!$C455,'Policy Characteristics'!$C:$C,0))</f>
        <v>Industry Energy Efficiency Standards</v>
      </c>
      <c r="C455" s="190" t="str">
        <f t="shared" si="30"/>
        <v>Percentage Improvement in Eqpt Efficiency Standards above BAU</v>
      </c>
      <c r="D455" s="192" t="s">
        <v>2102</v>
      </c>
      <c r="E455" s="185" t="s">
        <v>806</v>
      </c>
      <c r="F455" s="182" t="s">
        <v>2141</v>
      </c>
      <c r="G455" s="185" t="s">
        <v>807</v>
      </c>
      <c r="H455" s="43">
        <v>1009</v>
      </c>
      <c r="I455" s="357" t="s">
        <v>310</v>
      </c>
      <c r="J455" s="190" t="str">
        <f>INDEX('Policy Characteristics'!D:D,MATCH(PolicyLevers!$C455,'Policy Characteristics'!$C:$C,0))</f>
        <v>Industry Energy Efficiency Standards</v>
      </c>
      <c r="K455" s="198" t="str">
        <f>INDEX('Policy Characteristics'!E:E,MATCH(PolicyLevers!$C455,'Policy Characteristics'!$C:$C,0))</f>
        <v>indst efficiency standards</v>
      </c>
      <c r="L455" s="198">
        <f>INDEX('Policy Characteristics'!F:F,MATCH(PolicyLevers!$C455,'Policy Characteristics'!$C:$C,0))</f>
        <v>0</v>
      </c>
      <c r="M455" s="198">
        <f>INDEX('Policy Characteristics'!G:G,MATCH(PolicyLevers!$C455,'Policy Characteristics'!$C:$C,0))</f>
        <v>0.25</v>
      </c>
      <c r="N455" s="198">
        <f>INDEX('Policy Characteristics'!H:H,MATCH(PolicyLevers!$C455,'Policy Characteristics'!$C:$C,0))</f>
        <v>0.01</v>
      </c>
      <c r="O455" s="200" t="str">
        <f>INDEX('Policy Characteristics'!I:I,MATCH(PolicyLevers!$C455,'Policy Characteristics'!$C:$C,0))</f>
        <v>% reduction in energy use</v>
      </c>
      <c r="P455" s="200"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0" t="str">
        <f>INDEX('Policy Characteristics'!K:K,MATCH(PolicyLevers!$C455,'Policy Characteristics'!$C:$C,0))</f>
        <v>industry-ag-main.html#eff-stds</v>
      </c>
      <c r="R455" s="200" t="str">
        <f>INDEX('Policy Characteristics'!L:L,MATCH(PolicyLevers!$C455,'Policy Characteristics'!$C:$C,0))</f>
        <v>industry-energy-efficiency-standards.html</v>
      </c>
      <c r="S455" s="220" t="str">
        <f>INDEX('Policy Characteristics'!M:M,MATCH(PolicyLevers!$C455,'Policy Characteristics'!$C:$C,0))</f>
        <v>U.S. DOE, 2016, Industrial Energy Efficiency Potential Analysis, https://energy.gov/sites/prod/files/2017/04/f34/energy-savings-by-state-industrial-methodology.pdf</v>
      </c>
      <c r="T455" s="200" t="str">
        <f>INDEX('Policy Characteristics'!N:N,MATCH(PolicyLevers!$C455,'Policy Characteristics'!$C:$C,0))</f>
        <v>U.S. DOE, 2016, Industrial Energy Efficiency Potential Analysis, https://energy.gov/sites/prod/files/2017/04/f34/energy-savings-by-state-industrial-methodology.pdf</v>
      </c>
      <c r="U455" s="182">
        <f>INDEX('Policy Characteristics'!O:O,MATCH(PolicyLevers!$C455,'Policy Characteristics'!$C:$C,0))</f>
        <v>0</v>
      </c>
    </row>
    <row r="456" spans="1:21" s="190" customFormat="1" x14ac:dyDescent="0.35">
      <c r="A456" s="351" t="str">
        <f>INDEX('Policy Characteristics'!A:A,MATCH(PolicyLevers!$C456,'Policy Characteristics'!$C:$C,0))</f>
        <v>Industry</v>
      </c>
      <c r="B456" s="355" t="str">
        <f>INDEX('Policy Characteristics'!B:B,MATCH(PolicyLevers!$C456,'Policy Characteristics'!$C:$C,0))</f>
        <v>Industry Energy Efficiency Standards</v>
      </c>
      <c r="C456" s="190" t="str">
        <f t="shared" si="30"/>
        <v>Percentage Improvement in Eqpt Efficiency Standards above BAU</v>
      </c>
      <c r="D456" s="192" t="s">
        <v>2102</v>
      </c>
      <c r="E456" s="185" t="s">
        <v>808</v>
      </c>
      <c r="F456" s="182" t="s">
        <v>2141</v>
      </c>
      <c r="G456" s="185" t="s">
        <v>809</v>
      </c>
      <c r="H456" s="43">
        <v>1010</v>
      </c>
      <c r="I456" s="357" t="s">
        <v>310</v>
      </c>
      <c r="J456" s="190" t="str">
        <f>INDEX('Policy Characteristics'!D:D,MATCH(PolicyLevers!$C456,'Policy Characteristics'!$C:$C,0))</f>
        <v>Industry Energy Efficiency Standards</v>
      </c>
      <c r="K456" s="198" t="str">
        <f>INDEX('Policy Characteristics'!E:E,MATCH(PolicyLevers!$C456,'Policy Characteristics'!$C:$C,0))</f>
        <v>indst efficiency standards</v>
      </c>
      <c r="L456" s="198">
        <f>INDEX('Policy Characteristics'!F:F,MATCH(PolicyLevers!$C456,'Policy Characteristics'!$C:$C,0))</f>
        <v>0</v>
      </c>
      <c r="M456" s="198">
        <f>INDEX('Policy Characteristics'!G:G,MATCH(PolicyLevers!$C456,'Policy Characteristics'!$C:$C,0))</f>
        <v>0.25</v>
      </c>
      <c r="N456" s="198">
        <f>INDEX('Policy Characteristics'!H:H,MATCH(PolicyLevers!$C456,'Policy Characteristics'!$C:$C,0))</f>
        <v>0.01</v>
      </c>
      <c r="O456" s="200" t="str">
        <f>INDEX('Policy Characteristics'!I:I,MATCH(PolicyLevers!$C456,'Policy Characteristics'!$C:$C,0))</f>
        <v>% reduction in energy use</v>
      </c>
      <c r="P456" s="200"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0" t="str">
        <f>INDEX('Policy Characteristics'!K:K,MATCH(PolicyLevers!$C456,'Policy Characteristics'!$C:$C,0))</f>
        <v>industry-ag-main.html#eff-stds</v>
      </c>
      <c r="R456" s="200" t="str">
        <f>INDEX('Policy Characteristics'!L:L,MATCH(PolicyLevers!$C456,'Policy Characteristics'!$C:$C,0))</f>
        <v>industry-energy-efficiency-standards.html</v>
      </c>
      <c r="S456" s="220" t="str">
        <f>INDEX('Policy Characteristics'!M:M,MATCH(PolicyLevers!$C456,'Policy Characteristics'!$C:$C,0))</f>
        <v>U.S. DOE, 2016, Industrial Energy Efficiency Potential Analysis, https://energy.gov/sites/prod/files/2017/04/f34/energy-savings-by-state-industrial-methodology.pdf</v>
      </c>
      <c r="T456" s="200" t="str">
        <f>INDEX('Policy Characteristics'!N:N,MATCH(PolicyLevers!$C456,'Policy Characteristics'!$C:$C,0))</f>
        <v>U.S. DOE, 2016, Industrial Energy Efficiency Potential Analysis, https://energy.gov/sites/prod/files/2017/04/f34/energy-savings-by-state-industrial-methodology.pdf</v>
      </c>
      <c r="U456" s="182">
        <f>INDEX('Policy Characteristics'!O:O,MATCH(PolicyLevers!$C456,'Policy Characteristics'!$C:$C,0))</f>
        <v>0</v>
      </c>
    </row>
    <row r="457" spans="1:21" s="190" customFormat="1" x14ac:dyDescent="0.35">
      <c r="A457" s="351" t="str">
        <f>INDEX('Policy Characteristics'!A:A,MATCH(PolicyLevers!$C457,'Policy Characteristics'!$C:$C,0))</f>
        <v>Industry</v>
      </c>
      <c r="B457" s="355" t="str">
        <f>INDEX('Policy Characteristics'!B:B,MATCH(PolicyLevers!$C457,'Policy Characteristics'!$C:$C,0))</f>
        <v>Industry Energy Efficiency Standards</v>
      </c>
      <c r="C457" s="190" t="str">
        <f t="shared" si="30"/>
        <v>Percentage Improvement in Eqpt Efficiency Standards above BAU</v>
      </c>
      <c r="D457" s="192" t="s">
        <v>2102</v>
      </c>
      <c r="E457" s="185" t="s">
        <v>810</v>
      </c>
      <c r="F457" s="182" t="s">
        <v>2141</v>
      </c>
      <c r="G457" s="185" t="s">
        <v>811</v>
      </c>
      <c r="H457" s="43">
        <v>1011</v>
      </c>
      <c r="I457" s="357" t="s">
        <v>332</v>
      </c>
      <c r="J457" s="190" t="str">
        <f>INDEX('Policy Characteristics'!D:D,MATCH(PolicyLevers!$C457,'Policy Characteristics'!$C:$C,0))</f>
        <v>Industry Energy Efficiency Standards</v>
      </c>
      <c r="K457" s="198" t="str">
        <f>INDEX('Policy Characteristics'!E:E,MATCH(PolicyLevers!$C457,'Policy Characteristics'!$C:$C,0))</f>
        <v>indst efficiency standards</v>
      </c>
      <c r="L457" s="198">
        <f>INDEX('Policy Characteristics'!F:F,MATCH(PolicyLevers!$C457,'Policy Characteristics'!$C:$C,0))</f>
        <v>0</v>
      </c>
      <c r="M457" s="198">
        <f>INDEX('Policy Characteristics'!G:G,MATCH(PolicyLevers!$C457,'Policy Characteristics'!$C:$C,0))</f>
        <v>0.25</v>
      </c>
      <c r="N457" s="198">
        <f>INDEX('Policy Characteristics'!H:H,MATCH(PolicyLevers!$C457,'Policy Characteristics'!$C:$C,0))</f>
        <v>0.01</v>
      </c>
      <c r="O457" s="200" t="str">
        <f>INDEX('Policy Characteristics'!I:I,MATCH(PolicyLevers!$C457,'Policy Characteristics'!$C:$C,0))</f>
        <v>% reduction in energy use</v>
      </c>
      <c r="P457" s="200"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0" t="str">
        <f>INDEX('Policy Characteristics'!K:K,MATCH(PolicyLevers!$C457,'Policy Characteristics'!$C:$C,0))</f>
        <v>industry-ag-main.html#eff-stds</v>
      </c>
      <c r="R457" s="200" t="str">
        <f>INDEX('Policy Characteristics'!L:L,MATCH(PolicyLevers!$C457,'Policy Characteristics'!$C:$C,0))</f>
        <v>industry-energy-efficiency-standards.html</v>
      </c>
      <c r="S457" s="220" t="str">
        <f>INDEX('Policy Characteristics'!M:M,MATCH(PolicyLevers!$C457,'Policy Characteristics'!$C:$C,0))</f>
        <v>U.S. DOE, 2016, Industrial Energy Efficiency Potential Analysis, https://energy.gov/sites/prod/files/2017/04/f34/energy-savings-by-state-industrial-methodology.pdf</v>
      </c>
      <c r="T457" s="200" t="str">
        <f>INDEX('Policy Characteristics'!N:N,MATCH(PolicyLevers!$C457,'Policy Characteristics'!$C:$C,0))</f>
        <v>U.S. DOE, 2016, Industrial Energy Efficiency Potential Analysis, https://energy.gov/sites/prod/files/2017/04/f34/energy-savings-by-state-industrial-methodology.pdf</v>
      </c>
      <c r="U457" s="182">
        <f>INDEX('Policy Characteristics'!O:O,MATCH(PolicyLevers!$C457,'Policy Characteristics'!$C:$C,0))</f>
        <v>0</v>
      </c>
    </row>
    <row r="458" spans="1:21" s="190" customFormat="1" x14ac:dyDescent="0.35">
      <c r="A458" s="351" t="str">
        <f>INDEX('Policy Characteristics'!A:A,MATCH(PolicyLevers!$C458,'Policy Characteristics'!$C:$C,0))</f>
        <v>Industry</v>
      </c>
      <c r="B458" s="355" t="str">
        <f>INDEX('Policy Characteristics'!B:B,MATCH(PolicyLevers!$C458,'Policy Characteristics'!$C:$C,0))</f>
        <v>Industry Energy Efficiency Standards</v>
      </c>
      <c r="C458" s="190" t="str">
        <f t="shared" si="30"/>
        <v>Percentage Improvement in Eqpt Efficiency Standards above BAU</v>
      </c>
      <c r="D458" s="192" t="s">
        <v>2102</v>
      </c>
      <c r="E458" s="185" t="s">
        <v>812</v>
      </c>
      <c r="F458" s="182" t="s">
        <v>2141</v>
      </c>
      <c r="G458" s="185" t="s">
        <v>813</v>
      </c>
      <c r="H458" s="43">
        <v>1012</v>
      </c>
      <c r="I458" s="357" t="s">
        <v>310</v>
      </c>
      <c r="J458" s="190" t="str">
        <f>INDEX('Policy Characteristics'!D:D,MATCH(PolicyLevers!$C458,'Policy Characteristics'!$C:$C,0))</f>
        <v>Industry Energy Efficiency Standards</v>
      </c>
      <c r="K458" s="198" t="str">
        <f>INDEX('Policy Characteristics'!E:E,MATCH(PolicyLevers!$C458,'Policy Characteristics'!$C:$C,0))</f>
        <v>indst efficiency standards</v>
      </c>
      <c r="L458" s="198">
        <f>INDEX('Policy Characteristics'!F:F,MATCH(PolicyLevers!$C458,'Policy Characteristics'!$C:$C,0))</f>
        <v>0</v>
      </c>
      <c r="M458" s="198">
        <f>INDEX('Policy Characteristics'!G:G,MATCH(PolicyLevers!$C458,'Policy Characteristics'!$C:$C,0))</f>
        <v>0.25</v>
      </c>
      <c r="N458" s="198">
        <f>INDEX('Policy Characteristics'!H:H,MATCH(PolicyLevers!$C458,'Policy Characteristics'!$C:$C,0))</f>
        <v>0.01</v>
      </c>
      <c r="O458" s="200" t="str">
        <f>INDEX('Policy Characteristics'!I:I,MATCH(PolicyLevers!$C458,'Policy Characteristics'!$C:$C,0))</f>
        <v>% reduction in energy use</v>
      </c>
      <c r="P458" s="200"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0" t="str">
        <f>INDEX('Policy Characteristics'!K:K,MATCH(PolicyLevers!$C458,'Policy Characteristics'!$C:$C,0))</f>
        <v>industry-ag-main.html#eff-stds</v>
      </c>
      <c r="R458" s="200" t="str">
        <f>INDEX('Policy Characteristics'!L:L,MATCH(PolicyLevers!$C458,'Policy Characteristics'!$C:$C,0))</f>
        <v>industry-energy-efficiency-standards.html</v>
      </c>
      <c r="S458" s="220" t="str">
        <f>INDEX('Policy Characteristics'!M:M,MATCH(PolicyLevers!$C458,'Policy Characteristics'!$C:$C,0))</f>
        <v>U.S. DOE, 2016, Industrial Energy Efficiency Potential Analysis, https://energy.gov/sites/prod/files/2017/04/f34/energy-savings-by-state-industrial-methodology.pdf</v>
      </c>
      <c r="T458" s="200" t="str">
        <f>INDEX('Policy Characteristics'!N:N,MATCH(PolicyLevers!$C458,'Policy Characteristics'!$C:$C,0))</f>
        <v>U.S. DOE, 2016, Industrial Energy Efficiency Potential Analysis, https://energy.gov/sites/prod/files/2017/04/f34/energy-savings-by-state-industrial-methodology.pdf</v>
      </c>
      <c r="U458" s="182">
        <f>INDEX('Policy Characteristics'!O:O,MATCH(PolicyLevers!$C458,'Policy Characteristics'!$C:$C,0))</f>
        <v>0</v>
      </c>
    </row>
    <row r="459" spans="1:21" s="190" customFormat="1" x14ac:dyDescent="0.35">
      <c r="A459" s="351" t="str">
        <f>INDEX('Policy Characteristics'!A:A,MATCH(PolicyLevers!$C459,'Policy Characteristics'!$C:$C,0))</f>
        <v>Industry</v>
      </c>
      <c r="B459" s="355" t="str">
        <f>INDEX('Policy Characteristics'!B:B,MATCH(PolicyLevers!$C459,'Policy Characteristics'!$C:$C,0))</f>
        <v>Industry Energy Efficiency Standards</v>
      </c>
      <c r="C459" s="190" t="str">
        <f t="shared" si="30"/>
        <v>Percentage Improvement in Eqpt Efficiency Standards above BAU</v>
      </c>
      <c r="D459" s="192" t="s">
        <v>2102</v>
      </c>
      <c r="E459" s="185" t="s">
        <v>814</v>
      </c>
      <c r="F459" s="182" t="s">
        <v>2141</v>
      </c>
      <c r="G459" s="185" t="s">
        <v>815</v>
      </c>
      <c r="H459" s="43">
        <v>1013</v>
      </c>
      <c r="I459" s="357" t="s">
        <v>332</v>
      </c>
      <c r="J459" s="190" t="str">
        <f>INDEX('Policy Characteristics'!D:D,MATCH(PolicyLevers!$C459,'Policy Characteristics'!$C:$C,0))</f>
        <v>Industry Energy Efficiency Standards</v>
      </c>
      <c r="K459" s="198" t="str">
        <f>INDEX('Policy Characteristics'!E:E,MATCH(PolicyLevers!$C459,'Policy Characteristics'!$C:$C,0))</f>
        <v>indst efficiency standards</v>
      </c>
      <c r="L459" s="198">
        <f>INDEX('Policy Characteristics'!F:F,MATCH(PolicyLevers!$C459,'Policy Characteristics'!$C:$C,0))</f>
        <v>0</v>
      </c>
      <c r="M459" s="198">
        <f>INDEX('Policy Characteristics'!G:G,MATCH(PolicyLevers!$C459,'Policy Characteristics'!$C:$C,0))</f>
        <v>0.25</v>
      </c>
      <c r="N459" s="198">
        <f>INDEX('Policy Characteristics'!H:H,MATCH(PolicyLevers!$C459,'Policy Characteristics'!$C:$C,0))</f>
        <v>0.01</v>
      </c>
      <c r="O459" s="200" t="str">
        <f>INDEX('Policy Characteristics'!I:I,MATCH(PolicyLevers!$C459,'Policy Characteristics'!$C:$C,0))</f>
        <v>% reduction in energy use</v>
      </c>
      <c r="P459" s="200"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0" t="str">
        <f>INDEX('Policy Characteristics'!K:K,MATCH(PolicyLevers!$C459,'Policy Characteristics'!$C:$C,0))</f>
        <v>industry-ag-main.html#eff-stds</v>
      </c>
      <c r="R459" s="200" t="str">
        <f>INDEX('Policy Characteristics'!L:L,MATCH(PolicyLevers!$C459,'Policy Characteristics'!$C:$C,0))</f>
        <v>industry-energy-efficiency-standards.html</v>
      </c>
      <c r="S459" s="220" t="str">
        <f>INDEX('Policy Characteristics'!M:M,MATCH(PolicyLevers!$C459,'Policy Characteristics'!$C:$C,0))</f>
        <v>U.S. DOE, 2016, Industrial Energy Efficiency Potential Analysis, https://energy.gov/sites/prod/files/2017/04/f34/energy-savings-by-state-industrial-methodology.pdf</v>
      </c>
      <c r="T459" s="200" t="str">
        <f>INDEX('Policy Characteristics'!N:N,MATCH(PolicyLevers!$C459,'Policy Characteristics'!$C:$C,0))</f>
        <v>U.S. DOE, 2016, Industrial Energy Efficiency Potential Analysis, https://energy.gov/sites/prod/files/2017/04/f34/energy-savings-by-state-industrial-methodology.pdf</v>
      </c>
      <c r="U459" s="182">
        <f>INDEX('Policy Characteristics'!O:O,MATCH(PolicyLevers!$C459,'Policy Characteristics'!$C:$C,0))</f>
        <v>0</v>
      </c>
    </row>
    <row r="460" spans="1:21" s="190" customFormat="1" x14ac:dyDescent="0.35">
      <c r="A460" s="351" t="str">
        <f>INDEX('Policy Characteristics'!A:A,MATCH(PolicyLevers!$C460,'Policy Characteristics'!$C:$C,0))</f>
        <v>Industry</v>
      </c>
      <c r="B460" s="355" t="str">
        <f>INDEX('Policy Characteristics'!B:B,MATCH(PolicyLevers!$C460,'Policy Characteristics'!$C:$C,0))</f>
        <v>Industry Energy Efficiency Standards</v>
      </c>
      <c r="C460" s="190" t="str">
        <f t="shared" si="30"/>
        <v>Percentage Improvement in Eqpt Efficiency Standards above BAU</v>
      </c>
      <c r="D460" s="192" t="s">
        <v>2102</v>
      </c>
      <c r="E460" s="185" t="s">
        <v>816</v>
      </c>
      <c r="F460" s="182" t="s">
        <v>2141</v>
      </c>
      <c r="G460" s="185" t="s">
        <v>817</v>
      </c>
      <c r="H460" s="43">
        <v>1014</v>
      </c>
      <c r="I460" s="357" t="s">
        <v>332</v>
      </c>
      <c r="J460" s="190" t="str">
        <f>INDEX('Policy Characteristics'!D:D,MATCH(PolicyLevers!$C460,'Policy Characteristics'!$C:$C,0))</f>
        <v>Industry Energy Efficiency Standards</v>
      </c>
      <c r="K460" s="198" t="str">
        <f>INDEX('Policy Characteristics'!E:E,MATCH(PolicyLevers!$C460,'Policy Characteristics'!$C:$C,0))</f>
        <v>indst efficiency standards</v>
      </c>
      <c r="L460" s="198">
        <f>INDEX('Policy Characteristics'!F:F,MATCH(PolicyLevers!$C460,'Policy Characteristics'!$C:$C,0))</f>
        <v>0</v>
      </c>
      <c r="M460" s="198">
        <f>INDEX('Policy Characteristics'!G:G,MATCH(PolicyLevers!$C460,'Policy Characteristics'!$C:$C,0))</f>
        <v>0.25</v>
      </c>
      <c r="N460" s="198">
        <f>INDEX('Policy Characteristics'!H:H,MATCH(PolicyLevers!$C460,'Policy Characteristics'!$C:$C,0))</f>
        <v>0.01</v>
      </c>
      <c r="O460" s="200" t="str">
        <f>INDEX('Policy Characteristics'!I:I,MATCH(PolicyLevers!$C460,'Policy Characteristics'!$C:$C,0))</f>
        <v>% reduction in energy use</v>
      </c>
      <c r="P460" s="200"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0" t="str">
        <f>INDEX('Policy Characteristics'!K:K,MATCH(PolicyLevers!$C460,'Policy Characteristics'!$C:$C,0))</f>
        <v>industry-ag-main.html#eff-stds</v>
      </c>
      <c r="R460" s="200" t="str">
        <f>INDEX('Policy Characteristics'!L:L,MATCH(PolicyLevers!$C460,'Policy Characteristics'!$C:$C,0))</f>
        <v>industry-energy-efficiency-standards.html</v>
      </c>
      <c r="S460" s="220" t="str">
        <f>INDEX('Policy Characteristics'!M:M,MATCH(PolicyLevers!$C460,'Policy Characteristics'!$C:$C,0))</f>
        <v>U.S. DOE, 2016, Industrial Energy Efficiency Potential Analysis, https://energy.gov/sites/prod/files/2017/04/f34/energy-savings-by-state-industrial-methodology.pdf</v>
      </c>
      <c r="T460" s="200" t="str">
        <f>INDEX('Policy Characteristics'!N:N,MATCH(PolicyLevers!$C460,'Policy Characteristics'!$C:$C,0))</f>
        <v>U.S. DOE, 2016, Industrial Energy Efficiency Potential Analysis, https://energy.gov/sites/prod/files/2017/04/f34/energy-savings-by-state-industrial-methodology.pdf</v>
      </c>
      <c r="U460" s="182">
        <f>INDEX('Policy Characteristics'!O:O,MATCH(PolicyLevers!$C460,'Policy Characteristics'!$C:$C,0))</f>
        <v>0</v>
      </c>
    </row>
    <row r="461" spans="1:21" s="190" customFormat="1" x14ac:dyDescent="0.35">
      <c r="A461" s="351" t="str">
        <f>INDEX('Policy Characteristics'!A:A,MATCH(PolicyLevers!$C461,'Policy Characteristics'!$C:$C,0))</f>
        <v>Industry</v>
      </c>
      <c r="B461" s="355" t="str">
        <f>INDEX('Policy Characteristics'!B:B,MATCH(PolicyLevers!$C461,'Policy Characteristics'!$C:$C,0))</f>
        <v>Industry Energy Efficiency Standards</v>
      </c>
      <c r="C461" s="190" t="str">
        <f t="shared" si="30"/>
        <v>Percentage Improvement in Eqpt Efficiency Standards above BAU</v>
      </c>
      <c r="D461" s="192" t="s">
        <v>2102</v>
      </c>
      <c r="E461" s="185" t="s">
        <v>818</v>
      </c>
      <c r="F461" s="182" t="s">
        <v>2141</v>
      </c>
      <c r="G461" s="185" t="s">
        <v>819</v>
      </c>
      <c r="H461" s="43">
        <v>1015</v>
      </c>
      <c r="I461" s="357" t="s">
        <v>310</v>
      </c>
      <c r="J461" s="190" t="str">
        <f>INDEX('Policy Characteristics'!D:D,MATCH(PolicyLevers!$C461,'Policy Characteristics'!$C:$C,0))</f>
        <v>Industry Energy Efficiency Standards</v>
      </c>
      <c r="K461" s="198" t="str">
        <f>INDEX('Policy Characteristics'!E:E,MATCH(PolicyLevers!$C461,'Policy Characteristics'!$C:$C,0))</f>
        <v>indst efficiency standards</v>
      </c>
      <c r="L461" s="198">
        <f>INDEX('Policy Characteristics'!F:F,MATCH(PolicyLevers!$C461,'Policy Characteristics'!$C:$C,0))</f>
        <v>0</v>
      </c>
      <c r="M461" s="198">
        <f>INDEX('Policy Characteristics'!G:G,MATCH(PolicyLevers!$C461,'Policy Characteristics'!$C:$C,0))</f>
        <v>0.25</v>
      </c>
      <c r="N461" s="198">
        <f>INDEX('Policy Characteristics'!H:H,MATCH(PolicyLevers!$C461,'Policy Characteristics'!$C:$C,0))</f>
        <v>0.01</v>
      </c>
      <c r="O461" s="200" t="str">
        <f>INDEX('Policy Characteristics'!I:I,MATCH(PolicyLevers!$C461,'Policy Characteristics'!$C:$C,0))</f>
        <v>% reduction in energy use</v>
      </c>
      <c r="P461" s="200"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0" t="str">
        <f>INDEX('Policy Characteristics'!K:K,MATCH(PolicyLevers!$C461,'Policy Characteristics'!$C:$C,0))</f>
        <v>industry-ag-main.html#eff-stds</v>
      </c>
      <c r="R461" s="200" t="str">
        <f>INDEX('Policy Characteristics'!L:L,MATCH(PolicyLevers!$C461,'Policy Characteristics'!$C:$C,0))</f>
        <v>industry-energy-efficiency-standards.html</v>
      </c>
      <c r="S461" s="220" t="str">
        <f>INDEX('Policy Characteristics'!M:M,MATCH(PolicyLevers!$C461,'Policy Characteristics'!$C:$C,0))</f>
        <v>U.S. DOE, 2016, Industrial Energy Efficiency Potential Analysis, https://energy.gov/sites/prod/files/2017/04/f34/energy-savings-by-state-industrial-methodology.pdf</v>
      </c>
      <c r="T461" s="200" t="str">
        <f>INDEX('Policy Characteristics'!N:N,MATCH(PolicyLevers!$C461,'Policy Characteristics'!$C:$C,0))</f>
        <v>U.S. DOE, 2016, Industrial Energy Efficiency Potential Analysis, https://energy.gov/sites/prod/files/2017/04/f34/energy-savings-by-state-industrial-methodology.pdf</v>
      </c>
      <c r="U461" s="182">
        <f>INDEX('Policy Characteristics'!O:O,MATCH(PolicyLevers!$C461,'Policy Characteristics'!$C:$C,0))</f>
        <v>0</v>
      </c>
    </row>
    <row r="462" spans="1:21" s="190" customFormat="1" x14ac:dyDescent="0.35">
      <c r="A462" s="351" t="str">
        <f>INDEX('Policy Characteristics'!A:A,MATCH(PolicyLevers!$C462,'Policy Characteristics'!$C:$C,0))</f>
        <v>Industry</v>
      </c>
      <c r="B462" s="355" t="str">
        <f>INDEX('Policy Characteristics'!B:B,MATCH(PolicyLevers!$C462,'Policy Characteristics'!$C:$C,0))</f>
        <v>Industry Energy Efficiency Standards</v>
      </c>
      <c r="C462" s="190" t="str">
        <f t="shared" si="30"/>
        <v>Percentage Improvement in Eqpt Efficiency Standards above BAU</v>
      </c>
      <c r="D462" s="192" t="s">
        <v>2102</v>
      </c>
      <c r="E462" s="185" t="s">
        <v>820</v>
      </c>
      <c r="F462" s="182" t="s">
        <v>2141</v>
      </c>
      <c r="G462" s="185" t="s">
        <v>821</v>
      </c>
      <c r="H462" s="43">
        <v>1016</v>
      </c>
      <c r="I462" s="357" t="s">
        <v>310</v>
      </c>
      <c r="J462" s="190" t="str">
        <f>INDEX('Policy Characteristics'!D:D,MATCH(PolicyLevers!$C462,'Policy Characteristics'!$C:$C,0))</f>
        <v>Industry Energy Efficiency Standards</v>
      </c>
      <c r="K462" s="198" t="str">
        <f>INDEX('Policy Characteristics'!E:E,MATCH(PolicyLevers!$C462,'Policy Characteristics'!$C:$C,0))</f>
        <v>indst efficiency standards</v>
      </c>
      <c r="L462" s="198">
        <f>INDEX('Policy Characteristics'!F:F,MATCH(PolicyLevers!$C462,'Policy Characteristics'!$C:$C,0))</f>
        <v>0</v>
      </c>
      <c r="M462" s="198">
        <f>INDEX('Policy Characteristics'!G:G,MATCH(PolicyLevers!$C462,'Policy Characteristics'!$C:$C,0))</f>
        <v>0.25</v>
      </c>
      <c r="N462" s="198">
        <f>INDEX('Policy Characteristics'!H:H,MATCH(PolicyLevers!$C462,'Policy Characteristics'!$C:$C,0))</f>
        <v>0.01</v>
      </c>
      <c r="O462" s="200" t="str">
        <f>INDEX('Policy Characteristics'!I:I,MATCH(PolicyLevers!$C462,'Policy Characteristics'!$C:$C,0))</f>
        <v>% reduction in energy use</v>
      </c>
      <c r="P462" s="200"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0" t="str">
        <f>INDEX('Policy Characteristics'!K:K,MATCH(PolicyLevers!$C462,'Policy Characteristics'!$C:$C,0))</f>
        <v>industry-ag-main.html#eff-stds</v>
      </c>
      <c r="R462" s="200" t="str">
        <f>INDEX('Policy Characteristics'!L:L,MATCH(PolicyLevers!$C462,'Policy Characteristics'!$C:$C,0))</f>
        <v>industry-energy-efficiency-standards.html</v>
      </c>
      <c r="S462" s="220" t="str">
        <f>INDEX('Policy Characteristics'!M:M,MATCH(PolicyLevers!$C462,'Policy Characteristics'!$C:$C,0))</f>
        <v>U.S. DOE, 2016, Industrial Energy Efficiency Potential Analysis, https://energy.gov/sites/prod/files/2017/04/f34/energy-savings-by-state-industrial-methodology.pdf</v>
      </c>
      <c r="T462" s="200" t="str">
        <f>INDEX('Policy Characteristics'!N:N,MATCH(PolicyLevers!$C462,'Policy Characteristics'!$C:$C,0))</f>
        <v>U.S. DOE, 2016, Industrial Energy Efficiency Potential Analysis, https://energy.gov/sites/prod/files/2017/04/f34/energy-savings-by-state-industrial-methodology.pdf</v>
      </c>
      <c r="U462" s="182">
        <f>INDEX('Policy Characteristics'!O:O,MATCH(PolicyLevers!$C462,'Policy Characteristics'!$C:$C,0))</f>
        <v>0</v>
      </c>
    </row>
    <row r="463" spans="1:21" s="190" customFormat="1" x14ac:dyDescent="0.35">
      <c r="A463" s="351" t="str">
        <f>INDEX('Policy Characteristics'!A:A,MATCH(PolicyLevers!$C463,'Policy Characteristics'!$C:$C,0))</f>
        <v>Industry</v>
      </c>
      <c r="B463" s="355" t="str">
        <f>INDEX('Policy Characteristics'!B:B,MATCH(PolicyLevers!$C463,'Policy Characteristics'!$C:$C,0))</f>
        <v>Industry Energy Efficiency Standards</v>
      </c>
      <c r="C463" s="190" t="str">
        <f t="shared" si="30"/>
        <v>Percentage Improvement in Eqpt Efficiency Standards above BAU</v>
      </c>
      <c r="D463" s="192" t="s">
        <v>2102</v>
      </c>
      <c r="E463" s="185" t="s">
        <v>822</v>
      </c>
      <c r="F463" s="182" t="s">
        <v>2141</v>
      </c>
      <c r="G463" s="185" t="s">
        <v>823</v>
      </c>
      <c r="H463" s="43">
        <v>1017</v>
      </c>
      <c r="I463" s="357" t="s">
        <v>332</v>
      </c>
      <c r="J463" s="190" t="str">
        <f>INDEX('Policy Characteristics'!D:D,MATCH(PolicyLevers!$C463,'Policy Characteristics'!$C:$C,0))</f>
        <v>Industry Energy Efficiency Standards</v>
      </c>
      <c r="K463" s="198" t="str">
        <f>INDEX('Policy Characteristics'!E:E,MATCH(PolicyLevers!$C463,'Policy Characteristics'!$C:$C,0))</f>
        <v>indst efficiency standards</v>
      </c>
      <c r="L463" s="198">
        <f>INDEX('Policy Characteristics'!F:F,MATCH(PolicyLevers!$C463,'Policy Characteristics'!$C:$C,0))</f>
        <v>0</v>
      </c>
      <c r="M463" s="198">
        <f>INDEX('Policy Characteristics'!G:G,MATCH(PolicyLevers!$C463,'Policy Characteristics'!$C:$C,0))</f>
        <v>0.25</v>
      </c>
      <c r="N463" s="198">
        <f>INDEX('Policy Characteristics'!H:H,MATCH(PolicyLevers!$C463,'Policy Characteristics'!$C:$C,0))</f>
        <v>0.01</v>
      </c>
      <c r="O463" s="200" t="str">
        <f>INDEX('Policy Characteristics'!I:I,MATCH(PolicyLevers!$C463,'Policy Characteristics'!$C:$C,0))</f>
        <v>% reduction in energy use</v>
      </c>
      <c r="P463" s="200"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0" t="str">
        <f>INDEX('Policy Characteristics'!K:K,MATCH(PolicyLevers!$C463,'Policy Characteristics'!$C:$C,0))</f>
        <v>industry-ag-main.html#eff-stds</v>
      </c>
      <c r="R463" s="200" t="str">
        <f>INDEX('Policy Characteristics'!L:L,MATCH(PolicyLevers!$C463,'Policy Characteristics'!$C:$C,0))</f>
        <v>industry-energy-efficiency-standards.html</v>
      </c>
      <c r="S463" s="220" t="str">
        <f>INDEX('Policy Characteristics'!M:M,MATCH(PolicyLevers!$C463,'Policy Characteristics'!$C:$C,0))</f>
        <v>U.S. DOE, 2016, Industrial Energy Efficiency Potential Analysis, https://energy.gov/sites/prod/files/2017/04/f34/energy-savings-by-state-industrial-methodology.pdf</v>
      </c>
      <c r="T463" s="200" t="str">
        <f>INDEX('Policy Characteristics'!N:N,MATCH(PolicyLevers!$C463,'Policy Characteristics'!$C:$C,0))</f>
        <v>U.S. DOE, 2016, Industrial Energy Efficiency Potential Analysis, https://energy.gov/sites/prod/files/2017/04/f34/energy-savings-by-state-industrial-methodology.pdf</v>
      </c>
      <c r="U463" s="182">
        <f>INDEX('Policy Characteristics'!O:O,MATCH(PolicyLevers!$C463,'Policy Characteristics'!$C:$C,0))</f>
        <v>0</v>
      </c>
    </row>
    <row r="464" spans="1:21" s="190" customFormat="1" x14ac:dyDescent="0.35">
      <c r="A464" s="351" t="str">
        <f>INDEX('Policy Characteristics'!A:A,MATCH(PolicyLevers!$C464,'Policy Characteristics'!$C:$C,0))</f>
        <v>Industry</v>
      </c>
      <c r="B464" s="355" t="str">
        <f>INDEX('Policy Characteristics'!B:B,MATCH(PolicyLevers!$C464,'Policy Characteristics'!$C:$C,0))</f>
        <v>Industry Energy Efficiency Standards</v>
      </c>
      <c r="C464" s="190" t="str">
        <f t="shared" si="30"/>
        <v>Percentage Improvement in Eqpt Efficiency Standards above BAU</v>
      </c>
      <c r="D464" s="192" t="s">
        <v>2100</v>
      </c>
      <c r="E464" s="185" t="s">
        <v>799</v>
      </c>
      <c r="F464" s="182" t="s">
        <v>2140</v>
      </c>
      <c r="G464" s="185" t="s">
        <v>800</v>
      </c>
      <c r="H464" s="43">
        <v>1018</v>
      </c>
      <c r="I464" s="357" t="s">
        <v>310</v>
      </c>
      <c r="J464" s="190" t="str">
        <f>INDEX('Policy Characteristics'!D:D,MATCH(PolicyLevers!$C464,'Policy Characteristics'!$C:$C,0))</f>
        <v>Industry Energy Efficiency Standards</v>
      </c>
      <c r="K464" s="198" t="str">
        <f>INDEX('Policy Characteristics'!E:E,MATCH(PolicyLevers!$C464,'Policy Characteristics'!$C:$C,0))</f>
        <v>indst efficiency standards</v>
      </c>
      <c r="L464" s="198">
        <f>INDEX('Policy Characteristics'!F:F,MATCH(PolicyLevers!$C464,'Policy Characteristics'!$C:$C,0))</f>
        <v>0</v>
      </c>
      <c r="M464" s="198">
        <f>INDEX('Policy Characteristics'!G:G,MATCH(PolicyLevers!$C464,'Policy Characteristics'!$C:$C,0))</f>
        <v>0.25</v>
      </c>
      <c r="N464" s="198">
        <f>INDEX('Policy Characteristics'!H:H,MATCH(PolicyLevers!$C464,'Policy Characteristics'!$C:$C,0))</f>
        <v>0.01</v>
      </c>
      <c r="O464" s="200" t="str">
        <f>INDEX('Policy Characteristics'!I:I,MATCH(PolicyLevers!$C464,'Policy Characteristics'!$C:$C,0))</f>
        <v>% reduction in energy use</v>
      </c>
      <c r="P464" s="200"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0" t="str">
        <f>INDEX('Policy Characteristics'!K:K,MATCH(PolicyLevers!$C464,'Policy Characteristics'!$C:$C,0))</f>
        <v>industry-ag-main.html#eff-stds</v>
      </c>
      <c r="R464" s="200" t="str">
        <f>INDEX('Policy Characteristics'!L:L,MATCH(PolicyLevers!$C464,'Policy Characteristics'!$C:$C,0))</f>
        <v>industry-energy-efficiency-standards.html</v>
      </c>
      <c r="S464" s="220" t="str">
        <f>INDEX('Policy Characteristics'!M:M,MATCH(PolicyLevers!$C464,'Policy Characteristics'!$C:$C,0))</f>
        <v>U.S. DOE, 2016, Industrial Energy Efficiency Potential Analysis, https://energy.gov/sites/prod/files/2017/04/f34/energy-savings-by-state-industrial-methodology.pdf</v>
      </c>
      <c r="T464" s="200" t="str">
        <f>INDEX('Policy Characteristics'!N:N,MATCH(PolicyLevers!$C464,'Policy Characteristics'!$C:$C,0))</f>
        <v>U.S. DOE, 2016, Industrial Energy Efficiency Potential Analysis, https://energy.gov/sites/prod/files/2017/04/f34/energy-savings-by-state-industrial-methodology.pdf</v>
      </c>
      <c r="U464" s="182">
        <f>INDEX('Policy Characteristics'!O:O,MATCH(PolicyLevers!$C464,'Policy Characteristics'!$C:$C,0))</f>
        <v>0</v>
      </c>
    </row>
    <row r="465" spans="1:21" s="190" customFormat="1" x14ac:dyDescent="0.35">
      <c r="A465" s="351" t="str">
        <f>INDEX('Policy Characteristics'!A:A,MATCH(PolicyLevers!$C465,'Policy Characteristics'!$C:$C,0))</f>
        <v>Industry</v>
      </c>
      <c r="B465" s="355" t="str">
        <f>INDEX('Policy Characteristics'!B:B,MATCH(PolicyLevers!$C465,'Policy Characteristics'!$C:$C,0))</f>
        <v>Industry Energy Efficiency Standards</v>
      </c>
      <c r="C465" s="190" t="str">
        <f t="shared" si="30"/>
        <v>Percentage Improvement in Eqpt Efficiency Standards above BAU</v>
      </c>
      <c r="D465" s="192" t="s">
        <v>2100</v>
      </c>
      <c r="E465" s="185" t="s">
        <v>806</v>
      </c>
      <c r="F465" s="182" t="s">
        <v>2140</v>
      </c>
      <c r="G465" s="185" t="s">
        <v>807</v>
      </c>
      <c r="H465" s="43">
        <v>1019</v>
      </c>
      <c r="I465" s="357" t="s">
        <v>310</v>
      </c>
      <c r="J465" s="190" t="str">
        <f>INDEX('Policy Characteristics'!D:D,MATCH(PolicyLevers!$C465,'Policy Characteristics'!$C:$C,0))</f>
        <v>Industry Energy Efficiency Standards</v>
      </c>
      <c r="K465" s="198" t="str">
        <f>INDEX('Policy Characteristics'!E:E,MATCH(PolicyLevers!$C465,'Policy Characteristics'!$C:$C,0))</f>
        <v>indst efficiency standards</v>
      </c>
      <c r="L465" s="198">
        <f>INDEX('Policy Characteristics'!F:F,MATCH(PolicyLevers!$C465,'Policy Characteristics'!$C:$C,0))</f>
        <v>0</v>
      </c>
      <c r="M465" s="198">
        <f>INDEX('Policy Characteristics'!G:G,MATCH(PolicyLevers!$C465,'Policy Characteristics'!$C:$C,0))</f>
        <v>0.25</v>
      </c>
      <c r="N465" s="198">
        <f>INDEX('Policy Characteristics'!H:H,MATCH(PolicyLevers!$C465,'Policy Characteristics'!$C:$C,0))</f>
        <v>0.01</v>
      </c>
      <c r="O465" s="200" t="str">
        <f>INDEX('Policy Characteristics'!I:I,MATCH(PolicyLevers!$C465,'Policy Characteristics'!$C:$C,0))</f>
        <v>% reduction in energy use</v>
      </c>
      <c r="P465" s="200"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0" t="str">
        <f>INDEX('Policy Characteristics'!K:K,MATCH(PolicyLevers!$C465,'Policy Characteristics'!$C:$C,0))</f>
        <v>industry-ag-main.html#eff-stds</v>
      </c>
      <c r="R465" s="200" t="str">
        <f>INDEX('Policy Characteristics'!L:L,MATCH(PolicyLevers!$C465,'Policy Characteristics'!$C:$C,0))</f>
        <v>industry-energy-efficiency-standards.html</v>
      </c>
      <c r="S465" s="220" t="str">
        <f>INDEX('Policy Characteristics'!M:M,MATCH(PolicyLevers!$C465,'Policy Characteristics'!$C:$C,0))</f>
        <v>U.S. DOE, 2016, Industrial Energy Efficiency Potential Analysis, https://energy.gov/sites/prod/files/2017/04/f34/energy-savings-by-state-industrial-methodology.pdf</v>
      </c>
      <c r="T465" s="200" t="str">
        <f>INDEX('Policy Characteristics'!N:N,MATCH(PolicyLevers!$C465,'Policy Characteristics'!$C:$C,0))</f>
        <v>U.S. DOE, 2016, Industrial Energy Efficiency Potential Analysis, https://energy.gov/sites/prod/files/2017/04/f34/energy-savings-by-state-industrial-methodology.pdf</v>
      </c>
      <c r="U465" s="182">
        <f>INDEX('Policy Characteristics'!O:O,MATCH(PolicyLevers!$C465,'Policy Characteristics'!$C:$C,0))</f>
        <v>0</v>
      </c>
    </row>
    <row r="466" spans="1:21" s="190" customFormat="1" x14ac:dyDescent="0.35">
      <c r="A466" s="351" t="str">
        <f>INDEX('Policy Characteristics'!A:A,MATCH(PolicyLevers!$C466,'Policy Characteristics'!$C:$C,0))</f>
        <v>Industry</v>
      </c>
      <c r="B466" s="355" t="str">
        <f>INDEX('Policy Characteristics'!B:B,MATCH(PolicyLevers!$C466,'Policy Characteristics'!$C:$C,0))</f>
        <v>Industry Energy Efficiency Standards</v>
      </c>
      <c r="C466" s="190" t="str">
        <f t="shared" si="30"/>
        <v>Percentage Improvement in Eqpt Efficiency Standards above BAU</v>
      </c>
      <c r="D466" s="192" t="s">
        <v>2100</v>
      </c>
      <c r="E466" s="185" t="s">
        <v>808</v>
      </c>
      <c r="F466" s="182" t="s">
        <v>2140</v>
      </c>
      <c r="G466" s="185" t="s">
        <v>809</v>
      </c>
      <c r="H466" s="43">
        <v>1020</v>
      </c>
      <c r="I466" s="357" t="s">
        <v>310</v>
      </c>
      <c r="J466" s="190" t="str">
        <f>INDEX('Policy Characteristics'!D:D,MATCH(PolicyLevers!$C466,'Policy Characteristics'!$C:$C,0))</f>
        <v>Industry Energy Efficiency Standards</v>
      </c>
      <c r="K466" s="198" t="str">
        <f>INDEX('Policy Characteristics'!E:E,MATCH(PolicyLevers!$C466,'Policy Characteristics'!$C:$C,0))</f>
        <v>indst efficiency standards</v>
      </c>
      <c r="L466" s="198">
        <f>INDEX('Policy Characteristics'!F:F,MATCH(PolicyLevers!$C466,'Policy Characteristics'!$C:$C,0))</f>
        <v>0</v>
      </c>
      <c r="M466" s="198">
        <f>INDEX('Policy Characteristics'!G:G,MATCH(PolicyLevers!$C466,'Policy Characteristics'!$C:$C,0))</f>
        <v>0.25</v>
      </c>
      <c r="N466" s="198">
        <f>INDEX('Policy Characteristics'!H:H,MATCH(PolicyLevers!$C466,'Policy Characteristics'!$C:$C,0))</f>
        <v>0.01</v>
      </c>
      <c r="O466" s="200" t="str">
        <f>INDEX('Policy Characteristics'!I:I,MATCH(PolicyLevers!$C466,'Policy Characteristics'!$C:$C,0))</f>
        <v>% reduction in energy use</v>
      </c>
      <c r="P466" s="200"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0" t="str">
        <f>INDEX('Policy Characteristics'!K:K,MATCH(PolicyLevers!$C466,'Policy Characteristics'!$C:$C,0))</f>
        <v>industry-ag-main.html#eff-stds</v>
      </c>
      <c r="R466" s="200" t="str">
        <f>INDEX('Policy Characteristics'!L:L,MATCH(PolicyLevers!$C466,'Policy Characteristics'!$C:$C,0))</f>
        <v>industry-energy-efficiency-standards.html</v>
      </c>
      <c r="S466" s="220" t="str">
        <f>INDEX('Policy Characteristics'!M:M,MATCH(PolicyLevers!$C466,'Policy Characteristics'!$C:$C,0))</f>
        <v>U.S. DOE, 2016, Industrial Energy Efficiency Potential Analysis, https://energy.gov/sites/prod/files/2017/04/f34/energy-savings-by-state-industrial-methodology.pdf</v>
      </c>
      <c r="T466" s="200" t="str">
        <f>INDEX('Policy Characteristics'!N:N,MATCH(PolicyLevers!$C466,'Policy Characteristics'!$C:$C,0))</f>
        <v>U.S. DOE, 2016, Industrial Energy Efficiency Potential Analysis, https://energy.gov/sites/prod/files/2017/04/f34/energy-savings-by-state-industrial-methodology.pdf</v>
      </c>
      <c r="U466" s="182">
        <f>INDEX('Policy Characteristics'!O:O,MATCH(PolicyLevers!$C466,'Policy Characteristics'!$C:$C,0))</f>
        <v>0</v>
      </c>
    </row>
    <row r="467" spans="1:21" s="190" customFormat="1" x14ac:dyDescent="0.35">
      <c r="A467" s="351" t="str">
        <f>INDEX('Policy Characteristics'!A:A,MATCH(PolicyLevers!$C467,'Policy Characteristics'!$C:$C,0))</f>
        <v>Industry</v>
      </c>
      <c r="B467" s="355" t="str">
        <f>INDEX('Policy Characteristics'!B:B,MATCH(PolicyLevers!$C467,'Policy Characteristics'!$C:$C,0))</f>
        <v>Industry Energy Efficiency Standards</v>
      </c>
      <c r="C467" s="190" t="str">
        <f t="shared" si="30"/>
        <v>Percentage Improvement in Eqpt Efficiency Standards above BAU</v>
      </c>
      <c r="D467" s="192" t="s">
        <v>2100</v>
      </c>
      <c r="E467" s="185" t="s">
        <v>810</v>
      </c>
      <c r="F467" s="182" t="s">
        <v>2140</v>
      </c>
      <c r="G467" s="185" t="s">
        <v>811</v>
      </c>
      <c r="H467" s="43">
        <v>1021</v>
      </c>
      <c r="I467" s="357" t="s">
        <v>332</v>
      </c>
      <c r="J467" s="190" t="str">
        <f>INDEX('Policy Characteristics'!D:D,MATCH(PolicyLevers!$C467,'Policy Characteristics'!$C:$C,0))</f>
        <v>Industry Energy Efficiency Standards</v>
      </c>
      <c r="K467" s="198" t="str">
        <f>INDEX('Policy Characteristics'!E:E,MATCH(PolicyLevers!$C467,'Policy Characteristics'!$C:$C,0))</f>
        <v>indst efficiency standards</v>
      </c>
      <c r="L467" s="198">
        <f>INDEX('Policy Characteristics'!F:F,MATCH(PolicyLevers!$C467,'Policy Characteristics'!$C:$C,0))</f>
        <v>0</v>
      </c>
      <c r="M467" s="198">
        <f>INDEX('Policy Characteristics'!G:G,MATCH(PolicyLevers!$C467,'Policy Characteristics'!$C:$C,0))</f>
        <v>0.25</v>
      </c>
      <c r="N467" s="198">
        <f>INDEX('Policy Characteristics'!H:H,MATCH(PolicyLevers!$C467,'Policy Characteristics'!$C:$C,0))</f>
        <v>0.01</v>
      </c>
      <c r="O467" s="200" t="str">
        <f>INDEX('Policy Characteristics'!I:I,MATCH(PolicyLevers!$C467,'Policy Characteristics'!$C:$C,0))</f>
        <v>% reduction in energy use</v>
      </c>
      <c r="P467" s="200"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0" t="str">
        <f>INDEX('Policy Characteristics'!K:K,MATCH(PolicyLevers!$C467,'Policy Characteristics'!$C:$C,0))</f>
        <v>industry-ag-main.html#eff-stds</v>
      </c>
      <c r="R467" s="200" t="str">
        <f>INDEX('Policy Characteristics'!L:L,MATCH(PolicyLevers!$C467,'Policy Characteristics'!$C:$C,0))</f>
        <v>industry-energy-efficiency-standards.html</v>
      </c>
      <c r="S467" s="220" t="str">
        <f>INDEX('Policy Characteristics'!M:M,MATCH(PolicyLevers!$C467,'Policy Characteristics'!$C:$C,0))</f>
        <v>U.S. DOE, 2016, Industrial Energy Efficiency Potential Analysis, https://energy.gov/sites/prod/files/2017/04/f34/energy-savings-by-state-industrial-methodology.pdf</v>
      </c>
      <c r="T467" s="200" t="str">
        <f>INDEX('Policy Characteristics'!N:N,MATCH(PolicyLevers!$C467,'Policy Characteristics'!$C:$C,0))</f>
        <v>U.S. DOE, 2016, Industrial Energy Efficiency Potential Analysis, https://energy.gov/sites/prod/files/2017/04/f34/energy-savings-by-state-industrial-methodology.pdf</v>
      </c>
      <c r="U467" s="182">
        <f>INDEX('Policy Characteristics'!O:O,MATCH(PolicyLevers!$C467,'Policy Characteristics'!$C:$C,0))</f>
        <v>0</v>
      </c>
    </row>
    <row r="468" spans="1:21" s="190" customFormat="1" x14ac:dyDescent="0.35">
      <c r="A468" s="351" t="str">
        <f>INDEX('Policy Characteristics'!A:A,MATCH(PolicyLevers!$C468,'Policy Characteristics'!$C:$C,0))</f>
        <v>Industry</v>
      </c>
      <c r="B468" s="355" t="str">
        <f>INDEX('Policy Characteristics'!B:B,MATCH(PolicyLevers!$C468,'Policy Characteristics'!$C:$C,0))</f>
        <v>Industry Energy Efficiency Standards</v>
      </c>
      <c r="C468" s="190" t="str">
        <f t="shared" si="30"/>
        <v>Percentage Improvement in Eqpt Efficiency Standards above BAU</v>
      </c>
      <c r="D468" s="192" t="s">
        <v>2100</v>
      </c>
      <c r="E468" s="185" t="s">
        <v>812</v>
      </c>
      <c r="F468" s="182" t="s">
        <v>2140</v>
      </c>
      <c r="G468" s="185" t="s">
        <v>813</v>
      </c>
      <c r="H468" s="43">
        <v>1022</v>
      </c>
      <c r="I468" s="357" t="s">
        <v>310</v>
      </c>
      <c r="J468" s="190" t="str">
        <f>INDEX('Policy Characteristics'!D:D,MATCH(PolicyLevers!$C468,'Policy Characteristics'!$C:$C,0))</f>
        <v>Industry Energy Efficiency Standards</v>
      </c>
      <c r="K468" s="198" t="str">
        <f>INDEX('Policy Characteristics'!E:E,MATCH(PolicyLevers!$C468,'Policy Characteristics'!$C:$C,0))</f>
        <v>indst efficiency standards</v>
      </c>
      <c r="L468" s="198">
        <f>INDEX('Policy Characteristics'!F:F,MATCH(PolicyLevers!$C468,'Policy Characteristics'!$C:$C,0))</f>
        <v>0</v>
      </c>
      <c r="M468" s="198">
        <f>INDEX('Policy Characteristics'!G:G,MATCH(PolicyLevers!$C468,'Policy Characteristics'!$C:$C,0))</f>
        <v>0.25</v>
      </c>
      <c r="N468" s="198">
        <f>INDEX('Policy Characteristics'!H:H,MATCH(PolicyLevers!$C468,'Policy Characteristics'!$C:$C,0))</f>
        <v>0.01</v>
      </c>
      <c r="O468" s="200" t="str">
        <f>INDEX('Policy Characteristics'!I:I,MATCH(PolicyLevers!$C468,'Policy Characteristics'!$C:$C,0))</f>
        <v>% reduction in energy use</v>
      </c>
      <c r="P468" s="200"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0" t="str">
        <f>INDEX('Policy Characteristics'!K:K,MATCH(PolicyLevers!$C468,'Policy Characteristics'!$C:$C,0))</f>
        <v>industry-ag-main.html#eff-stds</v>
      </c>
      <c r="R468" s="200" t="str">
        <f>INDEX('Policy Characteristics'!L:L,MATCH(PolicyLevers!$C468,'Policy Characteristics'!$C:$C,0))</f>
        <v>industry-energy-efficiency-standards.html</v>
      </c>
      <c r="S468" s="220" t="str">
        <f>INDEX('Policy Characteristics'!M:M,MATCH(PolicyLevers!$C468,'Policy Characteristics'!$C:$C,0))</f>
        <v>U.S. DOE, 2016, Industrial Energy Efficiency Potential Analysis, https://energy.gov/sites/prod/files/2017/04/f34/energy-savings-by-state-industrial-methodology.pdf</v>
      </c>
      <c r="T468" s="200" t="str">
        <f>INDEX('Policy Characteristics'!N:N,MATCH(PolicyLevers!$C468,'Policy Characteristics'!$C:$C,0))</f>
        <v>U.S. DOE, 2016, Industrial Energy Efficiency Potential Analysis, https://energy.gov/sites/prod/files/2017/04/f34/energy-savings-by-state-industrial-methodology.pdf</v>
      </c>
      <c r="U468" s="182">
        <f>INDEX('Policy Characteristics'!O:O,MATCH(PolicyLevers!$C468,'Policy Characteristics'!$C:$C,0))</f>
        <v>0</v>
      </c>
    </row>
    <row r="469" spans="1:21" s="190" customFormat="1" x14ac:dyDescent="0.35">
      <c r="A469" s="351" t="str">
        <f>INDEX('Policy Characteristics'!A:A,MATCH(PolicyLevers!$C469,'Policy Characteristics'!$C:$C,0))</f>
        <v>Industry</v>
      </c>
      <c r="B469" s="355" t="str">
        <f>INDEX('Policy Characteristics'!B:B,MATCH(PolicyLevers!$C469,'Policy Characteristics'!$C:$C,0))</f>
        <v>Industry Energy Efficiency Standards</v>
      </c>
      <c r="C469" s="190" t="str">
        <f t="shared" si="30"/>
        <v>Percentage Improvement in Eqpt Efficiency Standards above BAU</v>
      </c>
      <c r="D469" s="192" t="s">
        <v>2100</v>
      </c>
      <c r="E469" s="185" t="s">
        <v>814</v>
      </c>
      <c r="F469" s="182" t="s">
        <v>2140</v>
      </c>
      <c r="G469" s="185" t="s">
        <v>815</v>
      </c>
      <c r="H469" s="43">
        <v>1023</v>
      </c>
      <c r="I469" s="357" t="s">
        <v>332</v>
      </c>
      <c r="J469" s="190" t="str">
        <f>INDEX('Policy Characteristics'!D:D,MATCH(PolicyLevers!$C469,'Policy Characteristics'!$C:$C,0))</f>
        <v>Industry Energy Efficiency Standards</v>
      </c>
      <c r="K469" s="198" t="str">
        <f>INDEX('Policy Characteristics'!E:E,MATCH(PolicyLevers!$C469,'Policy Characteristics'!$C:$C,0))</f>
        <v>indst efficiency standards</v>
      </c>
      <c r="L469" s="198">
        <f>INDEX('Policy Characteristics'!F:F,MATCH(PolicyLevers!$C469,'Policy Characteristics'!$C:$C,0))</f>
        <v>0</v>
      </c>
      <c r="M469" s="198">
        <f>INDEX('Policy Characteristics'!G:G,MATCH(PolicyLevers!$C469,'Policy Characteristics'!$C:$C,0))</f>
        <v>0.25</v>
      </c>
      <c r="N469" s="198">
        <f>INDEX('Policy Characteristics'!H:H,MATCH(PolicyLevers!$C469,'Policy Characteristics'!$C:$C,0))</f>
        <v>0.01</v>
      </c>
      <c r="O469" s="200" t="str">
        <f>INDEX('Policy Characteristics'!I:I,MATCH(PolicyLevers!$C469,'Policy Characteristics'!$C:$C,0))</f>
        <v>% reduction in energy use</v>
      </c>
      <c r="P469" s="200"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0" t="str">
        <f>INDEX('Policy Characteristics'!K:K,MATCH(PolicyLevers!$C469,'Policy Characteristics'!$C:$C,0))</f>
        <v>industry-ag-main.html#eff-stds</v>
      </c>
      <c r="R469" s="200" t="str">
        <f>INDEX('Policy Characteristics'!L:L,MATCH(PolicyLevers!$C469,'Policy Characteristics'!$C:$C,0))</f>
        <v>industry-energy-efficiency-standards.html</v>
      </c>
      <c r="S469" s="220" t="str">
        <f>INDEX('Policy Characteristics'!M:M,MATCH(PolicyLevers!$C469,'Policy Characteristics'!$C:$C,0))</f>
        <v>U.S. DOE, 2016, Industrial Energy Efficiency Potential Analysis, https://energy.gov/sites/prod/files/2017/04/f34/energy-savings-by-state-industrial-methodology.pdf</v>
      </c>
      <c r="T469" s="200" t="str">
        <f>INDEX('Policy Characteristics'!N:N,MATCH(PolicyLevers!$C469,'Policy Characteristics'!$C:$C,0))</f>
        <v>U.S. DOE, 2016, Industrial Energy Efficiency Potential Analysis, https://energy.gov/sites/prod/files/2017/04/f34/energy-savings-by-state-industrial-methodology.pdf</v>
      </c>
      <c r="U469" s="182">
        <f>INDEX('Policy Characteristics'!O:O,MATCH(PolicyLevers!$C469,'Policy Characteristics'!$C:$C,0))</f>
        <v>0</v>
      </c>
    </row>
    <row r="470" spans="1:21" s="190" customFormat="1" x14ac:dyDescent="0.35">
      <c r="A470" s="351" t="str">
        <f>INDEX('Policy Characteristics'!A:A,MATCH(PolicyLevers!$C470,'Policy Characteristics'!$C:$C,0))</f>
        <v>Industry</v>
      </c>
      <c r="B470" s="355" t="str">
        <f>INDEX('Policy Characteristics'!B:B,MATCH(PolicyLevers!$C470,'Policy Characteristics'!$C:$C,0))</f>
        <v>Industry Energy Efficiency Standards</v>
      </c>
      <c r="C470" s="190" t="str">
        <f t="shared" si="30"/>
        <v>Percentage Improvement in Eqpt Efficiency Standards above BAU</v>
      </c>
      <c r="D470" s="192" t="s">
        <v>2100</v>
      </c>
      <c r="E470" s="185" t="s">
        <v>816</v>
      </c>
      <c r="F470" s="182" t="s">
        <v>2140</v>
      </c>
      <c r="G470" s="185" t="s">
        <v>817</v>
      </c>
      <c r="H470" s="43">
        <v>1024</v>
      </c>
      <c r="I470" s="357" t="s">
        <v>332</v>
      </c>
      <c r="J470" s="190" t="str">
        <f>INDEX('Policy Characteristics'!D:D,MATCH(PolicyLevers!$C470,'Policy Characteristics'!$C:$C,0))</f>
        <v>Industry Energy Efficiency Standards</v>
      </c>
      <c r="K470" s="198" t="str">
        <f>INDEX('Policy Characteristics'!E:E,MATCH(PolicyLevers!$C470,'Policy Characteristics'!$C:$C,0))</f>
        <v>indst efficiency standards</v>
      </c>
      <c r="L470" s="198">
        <f>INDEX('Policy Characteristics'!F:F,MATCH(PolicyLevers!$C470,'Policy Characteristics'!$C:$C,0))</f>
        <v>0</v>
      </c>
      <c r="M470" s="198">
        <f>INDEX('Policy Characteristics'!G:G,MATCH(PolicyLevers!$C470,'Policy Characteristics'!$C:$C,0))</f>
        <v>0.25</v>
      </c>
      <c r="N470" s="198">
        <f>INDEX('Policy Characteristics'!H:H,MATCH(PolicyLevers!$C470,'Policy Characteristics'!$C:$C,0))</f>
        <v>0.01</v>
      </c>
      <c r="O470" s="200" t="str">
        <f>INDEX('Policy Characteristics'!I:I,MATCH(PolicyLevers!$C470,'Policy Characteristics'!$C:$C,0))</f>
        <v>% reduction in energy use</v>
      </c>
      <c r="P470" s="200"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0" t="str">
        <f>INDEX('Policy Characteristics'!K:K,MATCH(PolicyLevers!$C470,'Policy Characteristics'!$C:$C,0))</f>
        <v>industry-ag-main.html#eff-stds</v>
      </c>
      <c r="R470" s="200" t="str">
        <f>INDEX('Policy Characteristics'!L:L,MATCH(PolicyLevers!$C470,'Policy Characteristics'!$C:$C,0))</f>
        <v>industry-energy-efficiency-standards.html</v>
      </c>
      <c r="S470" s="220" t="str">
        <f>INDEX('Policy Characteristics'!M:M,MATCH(PolicyLevers!$C470,'Policy Characteristics'!$C:$C,0))</f>
        <v>U.S. DOE, 2016, Industrial Energy Efficiency Potential Analysis, https://energy.gov/sites/prod/files/2017/04/f34/energy-savings-by-state-industrial-methodology.pdf</v>
      </c>
      <c r="T470" s="200" t="str">
        <f>INDEX('Policy Characteristics'!N:N,MATCH(PolicyLevers!$C470,'Policy Characteristics'!$C:$C,0))</f>
        <v>U.S. DOE, 2016, Industrial Energy Efficiency Potential Analysis, https://energy.gov/sites/prod/files/2017/04/f34/energy-savings-by-state-industrial-methodology.pdf</v>
      </c>
      <c r="U470" s="182">
        <f>INDEX('Policy Characteristics'!O:O,MATCH(PolicyLevers!$C470,'Policy Characteristics'!$C:$C,0))</f>
        <v>0</v>
      </c>
    </row>
    <row r="471" spans="1:21" s="190" customFormat="1" x14ac:dyDescent="0.35">
      <c r="A471" s="351" t="str">
        <f>INDEX('Policy Characteristics'!A:A,MATCH(PolicyLevers!$C471,'Policy Characteristics'!$C:$C,0))</f>
        <v>Industry</v>
      </c>
      <c r="B471" s="355" t="str">
        <f>INDEX('Policy Characteristics'!B:B,MATCH(PolicyLevers!$C471,'Policy Characteristics'!$C:$C,0))</f>
        <v>Industry Energy Efficiency Standards</v>
      </c>
      <c r="C471" s="190" t="str">
        <f t="shared" si="30"/>
        <v>Percentage Improvement in Eqpt Efficiency Standards above BAU</v>
      </c>
      <c r="D471" s="192" t="s">
        <v>2100</v>
      </c>
      <c r="E471" s="185" t="s">
        <v>818</v>
      </c>
      <c r="F471" s="182" t="s">
        <v>2140</v>
      </c>
      <c r="G471" s="185" t="s">
        <v>819</v>
      </c>
      <c r="H471" s="43">
        <v>1025</v>
      </c>
      <c r="I471" s="357" t="s">
        <v>310</v>
      </c>
      <c r="J471" s="190" t="str">
        <f>INDEX('Policy Characteristics'!D:D,MATCH(PolicyLevers!$C471,'Policy Characteristics'!$C:$C,0))</f>
        <v>Industry Energy Efficiency Standards</v>
      </c>
      <c r="K471" s="198" t="str">
        <f>INDEX('Policy Characteristics'!E:E,MATCH(PolicyLevers!$C471,'Policy Characteristics'!$C:$C,0))</f>
        <v>indst efficiency standards</v>
      </c>
      <c r="L471" s="198">
        <f>INDEX('Policy Characteristics'!F:F,MATCH(PolicyLevers!$C471,'Policy Characteristics'!$C:$C,0))</f>
        <v>0</v>
      </c>
      <c r="M471" s="198">
        <f>INDEX('Policy Characteristics'!G:G,MATCH(PolicyLevers!$C471,'Policy Characteristics'!$C:$C,0))</f>
        <v>0.25</v>
      </c>
      <c r="N471" s="198">
        <f>INDEX('Policy Characteristics'!H:H,MATCH(PolicyLevers!$C471,'Policy Characteristics'!$C:$C,0))</f>
        <v>0.01</v>
      </c>
      <c r="O471" s="200" t="str">
        <f>INDEX('Policy Characteristics'!I:I,MATCH(PolicyLevers!$C471,'Policy Characteristics'!$C:$C,0))</f>
        <v>% reduction in energy use</v>
      </c>
      <c r="P471" s="200"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0" t="str">
        <f>INDEX('Policy Characteristics'!K:K,MATCH(PolicyLevers!$C471,'Policy Characteristics'!$C:$C,0))</f>
        <v>industry-ag-main.html#eff-stds</v>
      </c>
      <c r="R471" s="200" t="str">
        <f>INDEX('Policy Characteristics'!L:L,MATCH(PolicyLevers!$C471,'Policy Characteristics'!$C:$C,0))</f>
        <v>industry-energy-efficiency-standards.html</v>
      </c>
      <c r="S471" s="220" t="str">
        <f>INDEX('Policy Characteristics'!M:M,MATCH(PolicyLevers!$C471,'Policy Characteristics'!$C:$C,0))</f>
        <v>U.S. DOE, 2016, Industrial Energy Efficiency Potential Analysis, https://energy.gov/sites/prod/files/2017/04/f34/energy-savings-by-state-industrial-methodology.pdf</v>
      </c>
      <c r="T471" s="200" t="str">
        <f>INDEX('Policy Characteristics'!N:N,MATCH(PolicyLevers!$C471,'Policy Characteristics'!$C:$C,0))</f>
        <v>U.S. DOE, 2016, Industrial Energy Efficiency Potential Analysis, https://energy.gov/sites/prod/files/2017/04/f34/energy-savings-by-state-industrial-methodology.pdf</v>
      </c>
      <c r="U471" s="182">
        <f>INDEX('Policy Characteristics'!O:O,MATCH(PolicyLevers!$C471,'Policy Characteristics'!$C:$C,0))</f>
        <v>0</v>
      </c>
    </row>
    <row r="472" spans="1:21" s="190" customFormat="1" x14ac:dyDescent="0.35">
      <c r="A472" s="351" t="str">
        <f>INDEX('Policy Characteristics'!A:A,MATCH(PolicyLevers!$C472,'Policy Characteristics'!$C:$C,0))</f>
        <v>Industry</v>
      </c>
      <c r="B472" s="355" t="str">
        <f>INDEX('Policy Characteristics'!B:B,MATCH(PolicyLevers!$C472,'Policy Characteristics'!$C:$C,0))</f>
        <v>Industry Energy Efficiency Standards</v>
      </c>
      <c r="C472" s="190" t="str">
        <f t="shared" si="30"/>
        <v>Percentage Improvement in Eqpt Efficiency Standards above BAU</v>
      </c>
      <c r="D472" s="192" t="s">
        <v>2100</v>
      </c>
      <c r="E472" s="185" t="s">
        <v>820</v>
      </c>
      <c r="F472" s="182" t="s">
        <v>2140</v>
      </c>
      <c r="G472" s="185" t="s">
        <v>821</v>
      </c>
      <c r="H472" s="43">
        <v>1026</v>
      </c>
      <c r="I472" s="357" t="s">
        <v>310</v>
      </c>
      <c r="J472" s="190" t="str">
        <f>INDEX('Policy Characteristics'!D:D,MATCH(PolicyLevers!$C472,'Policy Characteristics'!$C:$C,0))</f>
        <v>Industry Energy Efficiency Standards</v>
      </c>
      <c r="K472" s="198" t="str">
        <f>INDEX('Policy Characteristics'!E:E,MATCH(PolicyLevers!$C472,'Policy Characteristics'!$C:$C,0))</f>
        <v>indst efficiency standards</v>
      </c>
      <c r="L472" s="198">
        <f>INDEX('Policy Characteristics'!F:F,MATCH(PolicyLevers!$C472,'Policy Characteristics'!$C:$C,0))</f>
        <v>0</v>
      </c>
      <c r="M472" s="198">
        <f>INDEX('Policy Characteristics'!G:G,MATCH(PolicyLevers!$C472,'Policy Characteristics'!$C:$C,0))</f>
        <v>0.25</v>
      </c>
      <c r="N472" s="198">
        <f>INDEX('Policy Characteristics'!H:H,MATCH(PolicyLevers!$C472,'Policy Characteristics'!$C:$C,0))</f>
        <v>0.01</v>
      </c>
      <c r="O472" s="200" t="str">
        <f>INDEX('Policy Characteristics'!I:I,MATCH(PolicyLevers!$C472,'Policy Characteristics'!$C:$C,0))</f>
        <v>% reduction in energy use</v>
      </c>
      <c r="P472" s="200"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0" t="str">
        <f>INDEX('Policy Characteristics'!K:K,MATCH(PolicyLevers!$C472,'Policy Characteristics'!$C:$C,0))</f>
        <v>industry-ag-main.html#eff-stds</v>
      </c>
      <c r="R472" s="200" t="str">
        <f>INDEX('Policy Characteristics'!L:L,MATCH(PolicyLevers!$C472,'Policy Characteristics'!$C:$C,0))</f>
        <v>industry-energy-efficiency-standards.html</v>
      </c>
      <c r="S472" s="220" t="str">
        <f>INDEX('Policy Characteristics'!M:M,MATCH(PolicyLevers!$C472,'Policy Characteristics'!$C:$C,0))</f>
        <v>U.S. DOE, 2016, Industrial Energy Efficiency Potential Analysis, https://energy.gov/sites/prod/files/2017/04/f34/energy-savings-by-state-industrial-methodology.pdf</v>
      </c>
      <c r="T472" s="200" t="str">
        <f>INDEX('Policy Characteristics'!N:N,MATCH(PolicyLevers!$C472,'Policy Characteristics'!$C:$C,0))</f>
        <v>U.S. DOE, 2016, Industrial Energy Efficiency Potential Analysis, https://energy.gov/sites/prod/files/2017/04/f34/energy-savings-by-state-industrial-methodology.pdf</v>
      </c>
      <c r="U472" s="182">
        <f>INDEX('Policy Characteristics'!O:O,MATCH(PolicyLevers!$C472,'Policy Characteristics'!$C:$C,0))</f>
        <v>0</v>
      </c>
    </row>
    <row r="473" spans="1:21" s="190" customFormat="1" x14ac:dyDescent="0.35">
      <c r="A473" s="351" t="str">
        <f>INDEX('Policy Characteristics'!A:A,MATCH(PolicyLevers!$C473,'Policy Characteristics'!$C:$C,0))</f>
        <v>Industry</v>
      </c>
      <c r="B473" s="355" t="str">
        <f>INDEX('Policy Characteristics'!B:B,MATCH(PolicyLevers!$C473,'Policy Characteristics'!$C:$C,0))</f>
        <v>Industry Energy Efficiency Standards</v>
      </c>
      <c r="C473" s="190" t="str">
        <f t="shared" si="30"/>
        <v>Percentage Improvement in Eqpt Efficiency Standards above BAU</v>
      </c>
      <c r="D473" s="192" t="s">
        <v>2100</v>
      </c>
      <c r="E473" s="185" t="s">
        <v>822</v>
      </c>
      <c r="F473" s="182" t="s">
        <v>2140</v>
      </c>
      <c r="G473" s="185" t="s">
        <v>823</v>
      </c>
      <c r="H473" s="43">
        <v>1027</v>
      </c>
      <c r="I473" s="357" t="s">
        <v>332</v>
      </c>
      <c r="J473" s="190" t="str">
        <f>INDEX('Policy Characteristics'!D:D,MATCH(PolicyLevers!$C473,'Policy Characteristics'!$C:$C,0))</f>
        <v>Industry Energy Efficiency Standards</v>
      </c>
      <c r="K473" s="198" t="str">
        <f>INDEX('Policy Characteristics'!E:E,MATCH(PolicyLevers!$C473,'Policy Characteristics'!$C:$C,0))</f>
        <v>indst efficiency standards</v>
      </c>
      <c r="L473" s="198">
        <f>INDEX('Policy Characteristics'!F:F,MATCH(PolicyLevers!$C473,'Policy Characteristics'!$C:$C,0))</f>
        <v>0</v>
      </c>
      <c r="M473" s="198">
        <f>INDEX('Policy Characteristics'!G:G,MATCH(PolicyLevers!$C473,'Policy Characteristics'!$C:$C,0))</f>
        <v>0.25</v>
      </c>
      <c r="N473" s="198">
        <f>INDEX('Policy Characteristics'!H:H,MATCH(PolicyLevers!$C473,'Policy Characteristics'!$C:$C,0))</f>
        <v>0.01</v>
      </c>
      <c r="O473" s="200" t="str">
        <f>INDEX('Policy Characteristics'!I:I,MATCH(PolicyLevers!$C473,'Policy Characteristics'!$C:$C,0))</f>
        <v>% reduction in energy use</v>
      </c>
      <c r="P473" s="200"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0" t="str">
        <f>INDEX('Policy Characteristics'!K:K,MATCH(PolicyLevers!$C473,'Policy Characteristics'!$C:$C,0))</f>
        <v>industry-ag-main.html#eff-stds</v>
      </c>
      <c r="R473" s="200" t="str">
        <f>INDEX('Policy Characteristics'!L:L,MATCH(PolicyLevers!$C473,'Policy Characteristics'!$C:$C,0))</f>
        <v>industry-energy-efficiency-standards.html</v>
      </c>
      <c r="S473" s="220" t="str">
        <f>INDEX('Policy Characteristics'!M:M,MATCH(PolicyLevers!$C473,'Policy Characteristics'!$C:$C,0))</f>
        <v>U.S. DOE, 2016, Industrial Energy Efficiency Potential Analysis, https://energy.gov/sites/prod/files/2017/04/f34/energy-savings-by-state-industrial-methodology.pdf</v>
      </c>
      <c r="T473" s="200" t="str">
        <f>INDEX('Policy Characteristics'!N:N,MATCH(PolicyLevers!$C473,'Policy Characteristics'!$C:$C,0))</f>
        <v>U.S. DOE, 2016, Industrial Energy Efficiency Potential Analysis, https://energy.gov/sites/prod/files/2017/04/f34/energy-savings-by-state-industrial-methodology.pdf</v>
      </c>
      <c r="U473" s="182">
        <f>INDEX('Policy Characteristics'!O:O,MATCH(PolicyLevers!$C473,'Policy Characteristics'!$C:$C,0))</f>
        <v>0</v>
      </c>
    </row>
    <row r="474" spans="1:21" s="190" customFormat="1" x14ac:dyDescent="0.35">
      <c r="A474" s="351" t="str">
        <f>INDEX('Policy Characteristics'!A:A,MATCH(PolicyLevers!$C474,'Policy Characteristics'!$C:$C,0))</f>
        <v>Industry</v>
      </c>
      <c r="B474" s="355" t="str">
        <f>INDEX('Policy Characteristics'!B:B,MATCH(PolicyLevers!$C474,'Policy Characteristics'!$C:$C,0))</f>
        <v>Industry Energy Efficiency Standards</v>
      </c>
      <c r="C474" s="190" t="str">
        <f t="shared" si="30"/>
        <v>Percentage Improvement in Eqpt Efficiency Standards above BAU</v>
      </c>
      <c r="D474" s="192" t="s">
        <v>2098</v>
      </c>
      <c r="E474" s="185" t="s">
        <v>799</v>
      </c>
      <c r="F474" s="182" t="s">
        <v>2139</v>
      </c>
      <c r="G474" s="185" t="s">
        <v>800</v>
      </c>
      <c r="H474" s="43">
        <v>1028</v>
      </c>
      <c r="I474" s="357" t="s">
        <v>310</v>
      </c>
      <c r="J474" s="190" t="str">
        <f>INDEX('Policy Characteristics'!D:D,MATCH(PolicyLevers!$C474,'Policy Characteristics'!$C:$C,0))</f>
        <v>Industry Energy Efficiency Standards</v>
      </c>
      <c r="K474" s="198" t="str">
        <f>INDEX('Policy Characteristics'!E:E,MATCH(PolicyLevers!$C474,'Policy Characteristics'!$C:$C,0))</f>
        <v>indst efficiency standards</v>
      </c>
      <c r="L474" s="198">
        <f>INDEX('Policy Characteristics'!F:F,MATCH(PolicyLevers!$C474,'Policy Characteristics'!$C:$C,0))</f>
        <v>0</v>
      </c>
      <c r="M474" s="198">
        <f>INDEX('Policy Characteristics'!G:G,MATCH(PolicyLevers!$C474,'Policy Characteristics'!$C:$C,0))</f>
        <v>0.25</v>
      </c>
      <c r="N474" s="198">
        <f>INDEX('Policy Characteristics'!H:H,MATCH(PolicyLevers!$C474,'Policy Characteristics'!$C:$C,0))</f>
        <v>0.01</v>
      </c>
      <c r="O474" s="200" t="str">
        <f>INDEX('Policy Characteristics'!I:I,MATCH(PolicyLevers!$C474,'Policy Characteristics'!$C:$C,0))</f>
        <v>% reduction in energy use</v>
      </c>
      <c r="P474" s="200"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0" t="str">
        <f>INDEX('Policy Characteristics'!K:K,MATCH(PolicyLevers!$C474,'Policy Characteristics'!$C:$C,0))</f>
        <v>industry-ag-main.html#eff-stds</v>
      </c>
      <c r="R474" s="200" t="str">
        <f>INDEX('Policy Characteristics'!L:L,MATCH(PolicyLevers!$C474,'Policy Characteristics'!$C:$C,0))</f>
        <v>industry-energy-efficiency-standards.html</v>
      </c>
      <c r="S474" s="220" t="str">
        <f>INDEX('Policy Characteristics'!M:M,MATCH(PolicyLevers!$C474,'Policy Characteristics'!$C:$C,0))</f>
        <v>U.S. DOE, 2016, Industrial Energy Efficiency Potential Analysis, https://energy.gov/sites/prod/files/2017/04/f34/energy-savings-by-state-industrial-methodology.pdf</v>
      </c>
      <c r="T474" s="200" t="str">
        <f>INDEX('Policy Characteristics'!N:N,MATCH(PolicyLevers!$C474,'Policy Characteristics'!$C:$C,0))</f>
        <v>U.S. DOE, 2016, Industrial Energy Efficiency Potential Analysis, https://energy.gov/sites/prod/files/2017/04/f34/energy-savings-by-state-industrial-methodology.pdf</v>
      </c>
      <c r="U474" s="182">
        <f>INDEX('Policy Characteristics'!O:O,MATCH(PolicyLevers!$C474,'Policy Characteristics'!$C:$C,0))</f>
        <v>0</v>
      </c>
    </row>
    <row r="475" spans="1:21" s="190" customFormat="1" x14ac:dyDescent="0.35">
      <c r="A475" s="351" t="str">
        <f>INDEX('Policy Characteristics'!A:A,MATCH(PolicyLevers!$C475,'Policy Characteristics'!$C:$C,0))</f>
        <v>Industry</v>
      </c>
      <c r="B475" s="355" t="str">
        <f>INDEX('Policy Characteristics'!B:B,MATCH(PolicyLevers!$C475,'Policy Characteristics'!$C:$C,0))</f>
        <v>Industry Energy Efficiency Standards</v>
      </c>
      <c r="C475" s="190" t="str">
        <f t="shared" si="30"/>
        <v>Percentage Improvement in Eqpt Efficiency Standards above BAU</v>
      </c>
      <c r="D475" s="192" t="s">
        <v>2098</v>
      </c>
      <c r="E475" s="185" t="s">
        <v>806</v>
      </c>
      <c r="F475" s="182" t="s">
        <v>2139</v>
      </c>
      <c r="G475" s="185" t="s">
        <v>807</v>
      </c>
      <c r="H475" s="43">
        <v>1029</v>
      </c>
      <c r="I475" s="357" t="s">
        <v>310</v>
      </c>
      <c r="J475" s="190" t="str">
        <f>INDEX('Policy Characteristics'!D:D,MATCH(PolicyLevers!$C475,'Policy Characteristics'!$C:$C,0))</f>
        <v>Industry Energy Efficiency Standards</v>
      </c>
      <c r="K475" s="198" t="str">
        <f>INDEX('Policy Characteristics'!E:E,MATCH(PolicyLevers!$C475,'Policy Characteristics'!$C:$C,0))</f>
        <v>indst efficiency standards</v>
      </c>
      <c r="L475" s="198">
        <f>INDEX('Policy Characteristics'!F:F,MATCH(PolicyLevers!$C475,'Policy Characteristics'!$C:$C,0))</f>
        <v>0</v>
      </c>
      <c r="M475" s="198">
        <f>INDEX('Policy Characteristics'!G:G,MATCH(PolicyLevers!$C475,'Policy Characteristics'!$C:$C,0))</f>
        <v>0.25</v>
      </c>
      <c r="N475" s="198">
        <f>INDEX('Policy Characteristics'!H:H,MATCH(PolicyLevers!$C475,'Policy Characteristics'!$C:$C,0))</f>
        <v>0.01</v>
      </c>
      <c r="O475" s="200" t="str">
        <f>INDEX('Policy Characteristics'!I:I,MATCH(PolicyLevers!$C475,'Policy Characteristics'!$C:$C,0))</f>
        <v>% reduction in energy use</v>
      </c>
      <c r="P475" s="200"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0" t="str">
        <f>INDEX('Policy Characteristics'!K:K,MATCH(PolicyLevers!$C475,'Policy Characteristics'!$C:$C,0))</f>
        <v>industry-ag-main.html#eff-stds</v>
      </c>
      <c r="R475" s="200" t="str">
        <f>INDEX('Policy Characteristics'!L:L,MATCH(PolicyLevers!$C475,'Policy Characteristics'!$C:$C,0))</f>
        <v>industry-energy-efficiency-standards.html</v>
      </c>
      <c r="S475" s="220" t="str">
        <f>INDEX('Policy Characteristics'!M:M,MATCH(PolicyLevers!$C475,'Policy Characteristics'!$C:$C,0))</f>
        <v>U.S. DOE, 2016, Industrial Energy Efficiency Potential Analysis, https://energy.gov/sites/prod/files/2017/04/f34/energy-savings-by-state-industrial-methodology.pdf</v>
      </c>
      <c r="T475" s="200" t="str">
        <f>INDEX('Policy Characteristics'!N:N,MATCH(PolicyLevers!$C475,'Policy Characteristics'!$C:$C,0))</f>
        <v>U.S. DOE, 2016, Industrial Energy Efficiency Potential Analysis, https://energy.gov/sites/prod/files/2017/04/f34/energy-savings-by-state-industrial-methodology.pdf</v>
      </c>
      <c r="U475" s="182">
        <f>INDEX('Policy Characteristics'!O:O,MATCH(PolicyLevers!$C475,'Policy Characteristics'!$C:$C,0))</f>
        <v>0</v>
      </c>
    </row>
    <row r="476" spans="1:21" s="190" customFormat="1" x14ac:dyDescent="0.35">
      <c r="A476" s="351" t="str">
        <f>INDEX('Policy Characteristics'!A:A,MATCH(PolicyLevers!$C476,'Policy Characteristics'!$C:$C,0))</f>
        <v>Industry</v>
      </c>
      <c r="B476" s="355" t="str">
        <f>INDEX('Policy Characteristics'!B:B,MATCH(PolicyLevers!$C476,'Policy Characteristics'!$C:$C,0))</f>
        <v>Industry Energy Efficiency Standards</v>
      </c>
      <c r="C476" s="190" t="str">
        <f t="shared" si="30"/>
        <v>Percentage Improvement in Eqpt Efficiency Standards above BAU</v>
      </c>
      <c r="D476" s="192" t="s">
        <v>2098</v>
      </c>
      <c r="E476" s="185" t="s">
        <v>808</v>
      </c>
      <c r="F476" s="182" t="s">
        <v>2139</v>
      </c>
      <c r="G476" s="185" t="s">
        <v>809</v>
      </c>
      <c r="H476" s="43">
        <v>1030</v>
      </c>
      <c r="I476" s="357" t="s">
        <v>310</v>
      </c>
      <c r="J476" s="190" t="str">
        <f>INDEX('Policy Characteristics'!D:D,MATCH(PolicyLevers!$C476,'Policy Characteristics'!$C:$C,0))</f>
        <v>Industry Energy Efficiency Standards</v>
      </c>
      <c r="K476" s="198" t="str">
        <f>INDEX('Policy Characteristics'!E:E,MATCH(PolicyLevers!$C476,'Policy Characteristics'!$C:$C,0))</f>
        <v>indst efficiency standards</v>
      </c>
      <c r="L476" s="198">
        <f>INDEX('Policy Characteristics'!F:F,MATCH(PolicyLevers!$C476,'Policy Characteristics'!$C:$C,0))</f>
        <v>0</v>
      </c>
      <c r="M476" s="198">
        <f>INDEX('Policy Characteristics'!G:G,MATCH(PolicyLevers!$C476,'Policy Characteristics'!$C:$C,0))</f>
        <v>0.25</v>
      </c>
      <c r="N476" s="198">
        <f>INDEX('Policy Characteristics'!H:H,MATCH(PolicyLevers!$C476,'Policy Characteristics'!$C:$C,0))</f>
        <v>0.01</v>
      </c>
      <c r="O476" s="200" t="str">
        <f>INDEX('Policy Characteristics'!I:I,MATCH(PolicyLevers!$C476,'Policy Characteristics'!$C:$C,0))</f>
        <v>% reduction in energy use</v>
      </c>
      <c r="P476" s="200"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0" t="str">
        <f>INDEX('Policy Characteristics'!K:K,MATCH(PolicyLevers!$C476,'Policy Characteristics'!$C:$C,0))</f>
        <v>industry-ag-main.html#eff-stds</v>
      </c>
      <c r="R476" s="200" t="str">
        <f>INDEX('Policy Characteristics'!L:L,MATCH(PolicyLevers!$C476,'Policy Characteristics'!$C:$C,0))</f>
        <v>industry-energy-efficiency-standards.html</v>
      </c>
      <c r="S476" s="220" t="str">
        <f>INDEX('Policy Characteristics'!M:M,MATCH(PolicyLevers!$C476,'Policy Characteristics'!$C:$C,0))</f>
        <v>U.S. DOE, 2016, Industrial Energy Efficiency Potential Analysis, https://energy.gov/sites/prod/files/2017/04/f34/energy-savings-by-state-industrial-methodology.pdf</v>
      </c>
      <c r="T476" s="200" t="str">
        <f>INDEX('Policy Characteristics'!N:N,MATCH(PolicyLevers!$C476,'Policy Characteristics'!$C:$C,0))</f>
        <v>U.S. DOE, 2016, Industrial Energy Efficiency Potential Analysis, https://energy.gov/sites/prod/files/2017/04/f34/energy-savings-by-state-industrial-methodology.pdf</v>
      </c>
      <c r="U476" s="182">
        <f>INDEX('Policy Characteristics'!O:O,MATCH(PolicyLevers!$C476,'Policy Characteristics'!$C:$C,0))</f>
        <v>0</v>
      </c>
    </row>
    <row r="477" spans="1:21" s="190" customFormat="1" x14ac:dyDescent="0.35">
      <c r="A477" s="351" t="str">
        <f>INDEX('Policy Characteristics'!A:A,MATCH(PolicyLevers!$C477,'Policy Characteristics'!$C:$C,0))</f>
        <v>Industry</v>
      </c>
      <c r="B477" s="355" t="str">
        <f>INDEX('Policy Characteristics'!B:B,MATCH(PolicyLevers!$C477,'Policy Characteristics'!$C:$C,0))</f>
        <v>Industry Energy Efficiency Standards</v>
      </c>
      <c r="C477" s="190" t="str">
        <f t="shared" si="30"/>
        <v>Percentage Improvement in Eqpt Efficiency Standards above BAU</v>
      </c>
      <c r="D477" s="192" t="s">
        <v>2098</v>
      </c>
      <c r="E477" s="185" t="s">
        <v>810</v>
      </c>
      <c r="F477" s="182" t="s">
        <v>2139</v>
      </c>
      <c r="G477" s="185" t="s">
        <v>811</v>
      </c>
      <c r="H477" s="43">
        <v>1031</v>
      </c>
      <c r="I477" s="357" t="s">
        <v>332</v>
      </c>
      <c r="J477" s="190" t="str">
        <f>INDEX('Policy Characteristics'!D:D,MATCH(PolicyLevers!$C477,'Policy Characteristics'!$C:$C,0))</f>
        <v>Industry Energy Efficiency Standards</v>
      </c>
      <c r="K477" s="198" t="str">
        <f>INDEX('Policy Characteristics'!E:E,MATCH(PolicyLevers!$C477,'Policy Characteristics'!$C:$C,0))</f>
        <v>indst efficiency standards</v>
      </c>
      <c r="L477" s="198">
        <f>INDEX('Policy Characteristics'!F:F,MATCH(PolicyLevers!$C477,'Policy Characteristics'!$C:$C,0))</f>
        <v>0</v>
      </c>
      <c r="M477" s="198">
        <f>INDEX('Policy Characteristics'!G:G,MATCH(PolicyLevers!$C477,'Policy Characteristics'!$C:$C,0))</f>
        <v>0.25</v>
      </c>
      <c r="N477" s="198">
        <f>INDEX('Policy Characteristics'!H:H,MATCH(PolicyLevers!$C477,'Policy Characteristics'!$C:$C,0))</f>
        <v>0.01</v>
      </c>
      <c r="O477" s="200" t="str">
        <f>INDEX('Policy Characteristics'!I:I,MATCH(PolicyLevers!$C477,'Policy Characteristics'!$C:$C,0))</f>
        <v>% reduction in energy use</v>
      </c>
      <c r="P477" s="200"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0" t="str">
        <f>INDEX('Policy Characteristics'!K:K,MATCH(PolicyLevers!$C477,'Policy Characteristics'!$C:$C,0))</f>
        <v>industry-ag-main.html#eff-stds</v>
      </c>
      <c r="R477" s="200" t="str">
        <f>INDEX('Policy Characteristics'!L:L,MATCH(PolicyLevers!$C477,'Policy Characteristics'!$C:$C,0))</f>
        <v>industry-energy-efficiency-standards.html</v>
      </c>
      <c r="S477" s="220" t="str">
        <f>INDEX('Policy Characteristics'!M:M,MATCH(PolicyLevers!$C477,'Policy Characteristics'!$C:$C,0))</f>
        <v>U.S. DOE, 2016, Industrial Energy Efficiency Potential Analysis, https://energy.gov/sites/prod/files/2017/04/f34/energy-savings-by-state-industrial-methodology.pdf</v>
      </c>
      <c r="T477" s="200" t="str">
        <f>INDEX('Policy Characteristics'!N:N,MATCH(PolicyLevers!$C477,'Policy Characteristics'!$C:$C,0))</f>
        <v>U.S. DOE, 2016, Industrial Energy Efficiency Potential Analysis, https://energy.gov/sites/prod/files/2017/04/f34/energy-savings-by-state-industrial-methodology.pdf</v>
      </c>
      <c r="U477" s="182">
        <f>INDEX('Policy Characteristics'!O:O,MATCH(PolicyLevers!$C477,'Policy Characteristics'!$C:$C,0))</f>
        <v>0</v>
      </c>
    </row>
    <row r="478" spans="1:21" s="190" customFormat="1" x14ac:dyDescent="0.35">
      <c r="A478" s="351" t="str">
        <f>INDEX('Policy Characteristics'!A:A,MATCH(PolicyLevers!$C478,'Policy Characteristics'!$C:$C,0))</f>
        <v>Industry</v>
      </c>
      <c r="B478" s="355" t="str">
        <f>INDEX('Policy Characteristics'!B:B,MATCH(PolicyLevers!$C478,'Policy Characteristics'!$C:$C,0))</f>
        <v>Industry Energy Efficiency Standards</v>
      </c>
      <c r="C478" s="190" t="str">
        <f t="shared" si="30"/>
        <v>Percentage Improvement in Eqpt Efficiency Standards above BAU</v>
      </c>
      <c r="D478" s="192" t="s">
        <v>2098</v>
      </c>
      <c r="E478" s="185" t="s">
        <v>812</v>
      </c>
      <c r="F478" s="182" t="s">
        <v>2139</v>
      </c>
      <c r="G478" s="185" t="s">
        <v>813</v>
      </c>
      <c r="H478" s="43">
        <v>1032</v>
      </c>
      <c r="I478" s="357" t="s">
        <v>310</v>
      </c>
      <c r="J478" s="190" t="str">
        <f>INDEX('Policy Characteristics'!D:D,MATCH(PolicyLevers!$C478,'Policy Characteristics'!$C:$C,0))</f>
        <v>Industry Energy Efficiency Standards</v>
      </c>
      <c r="K478" s="198" t="str">
        <f>INDEX('Policy Characteristics'!E:E,MATCH(PolicyLevers!$C478,'Policy Characteristics'!$C:$C,0))</f>
        <v>indst efficiency standards</v>
      </c>
      <c r="L478" s="198">
        <f>INDEX('Policy Characteristics'!F:F,MATCH(PolicyLevers!$C478,'Policy Characteristics'!$C:$C,0))</f>
        <v>0</v>
      </c>
      <c r="M478" s="198">
        <f>INDEX('Policy Characteristics'!G:G,MATCH(PolicyLevers!$C478,'Policy Characteristics'!$C:$C,0))</f>
        <v>0.25</v>
      </c>
      <c r="N478" s="198">
        <f>INDEX('Policy Characteristics'!H:H,MATCH(PolicyLevers!$C478,'Policy Characteristics'!$C:$C,0))</f>
        <v>0.01</v>
      </c>
      <c r="O478" s="200" t="str">
        <f>INDEX('Policy Characteristics'!I:I,MATCH(PolicyLevers!$C478,'Policy Characteristics'!$C:$C,0))</f>
        <v>% reduction in energy use</v>
      </c>
      <c r="P478" s="200"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0" t="str">
        <f>INDEX('Policy Characteristics'!K:K,MATCH(PolicyLevers!$C478,'Policy Characteristics'!$C:$C,0))</f>
        <v>industry-ag-main.html#eff-stds</v>
      </c>
      <c r="R478" s="200" t="str">
        <f>INDEX('Policy Characteristics'!L:L,MATCH(PolicyLevers!$C478,'Policy Characteristics'!$C:$C,0))</f>
        <v>industry-energy-efficiency-standards.html</v>
      </c>
      <c r="S478" s="220" t="str">
        <f>INDEX('Policy Characteristics'!M:M,MATCH(PolicyLevers!$C478,'Policy Characteristics'!$C:$C,0))</f>
        <v>U.S. DOE, 2016, Industrial Energy Efficiency Potential Analysis, https://energy.gov/sites/prod/files/2017/04/f34/energy-savings-by-state-industrial-methodology.pdf</v>
      </c>
      <c r="T478" s="200" t="str">
        <f>INDEX('Policy Characteristics'!N:N,MATCH(PolicyLevers!$C478,'Policy Characteristics'!$C:$C,0))</f>
        <v>U.S. DOE, 2016, Industrial Energy Efficiency Potential Analysis, https://energy.gov/sites/prod/files/2017/04/f34/energy-savings-by-state-industrial-methodology.pdf</v>
      </c>
      <c r="U478" s="182">
        <f>INDEX('Policy Characteristics'!O:O,MATCH(PolicyLevers!$C478,'Policy Characteristics'!$C:$C,0))</f>
        <v>0</v>
      </c>
    </row>
    <row r="479" spans="1:21" s="190" customFormat="1" x14ac:dyDescent="0.35">
      <c r="A479" s="351" t="str">
        <f>INDEX('Policy Characteristics'!A:A,MATCH(PolicyLevers!$C479,'Policy Characteristics'!$C:$C,0))</f>
        <v>Industry</v>
      </c>
      <c r="B479" s="355" t="str">
        <f>INDEX('Policy Characteristics'!B:B,MATCH(PolicyLevers!$C479,'Policy Characteristics'!$C:$C,0))</f>
        <v>Industry Energy Efficiency Standards</v>
      </c>
      <c r="C479" s="190" t="str">
        <f t="shared" si="30"/>
        <v>Percentage Improvement in Eqpt Efficiency Standards above BAU</v>
      </c>
      <c r="D479" s="192" t="s">
        <v>2098</v>
      </c>
      <c r="E479" s="185" t="s">
        <v>814</v>
      </c>
      <c r="F479" s="182" t="s">
        <v>2139</v>
      </c>
      <c r="G479" s="185" t="s">
        <v>815</v>
      </c>
      <c r="H479" s="43">
        <v>1033</v>
      </c>
      <c r="I479" s="357" t="s">
        <v>332</v>
      </c>
      <c r="J479" s="190" t="str">
        <f>INDEX('Policy Characteristics'!D:D,MATCH(PolicyLevers!$C479,'Policy Characteristics'!$C:$C,0))</f>
        <v>Industry Energy Efficiency Standards</v>
      </c>
      <c r="K479" s="198" t="str">
        <f>INDEX('Policy Characteristics'!E:E,MATCH(PolicyLevers!$C479,'Policy Characteristics'!$C:$C,0))</f>
        <v>indst efficiency standards</v>
      </c>
      <c r="L479" s="198">
        <f>INDEX('Policy Characteristics'!F:F,MATCH(PolicyLevers!$C479,'Policy Characteristics'!$C:$C,0))</f>
        <v>0</v>
      </c>
      <c r="M479" s="198">
        <f>INDEX('Policy Characteristics'!G:G,MATCH(PolicyLevers!$C479,'Policy Characteristics'!$C:$C,0))</f>
        <v>0.25</v>
      </c>
      <c r="N479" s="198">
        <f>INDEX('Policy Characteristics'!H:H,MATCH(PolicyLevers!$C479,'Policy Characteristics'!$C:$C,0))</f>
        <v>0.01</v>
      </c>
      <c r="O479" s="200" t="str">
        <f>INDEX('Policy Characteristics'!I:I,MATCH(PolicyLevers!$C479,'Policy Characteristics'!$C:$C,0))</f>
        <v>% reduction in energy use</v>
      </c>
      <c r="P479" s="200"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0" t="str">
        <f>INDEX('Policy Characteristics'!K:K,MATCH(PolicyLevers!$C479,'Policy Characteristics'!$C:$C,0))</f>
        <v>industry-ag-main.html#eff-stds</v>
      </c>
      <c r="R479" s="200" t="str">
        <f>INDEX('Policy Characteristics'!L:L,MATCH(PolicyLevers!$C479,'Policy Characteristics'!$C:$C,0))</f>
        <v>industry-energy-efficiency-standards.html</v>
      </c>
      <c r="S479" s="220" t="str">
        <f>INDEX('Policy Characteristics'!M:M,MATCH(PolicyLevers!$C479,'Policy Characteristics'!$C:$C,0))</f>
        <v>U.S. DOE, 2016, Industrial Energy Efficiency Potential Analysis, https://energy.gov/sites/prod/files/2017/04/f34/energy-savings-by-state-industrial-methodology.pdf</v>
      </c>
      <c r="T479" s="200" t="str">
        <f>INDEX('Policy Characteristics'!N:N,MATCH(PolicyLevers!$C479,'Policy Characteristics'!$C:$C,0))</f>
        <v>U.S. DOE, 2016, Industrial Energy Efficiency Potential Analysis, https://energy.gov/sites/prod/files/2017/04/f34/energy-savings-by-state-industrial-methodology.pdf</v>
      </c>
      <c r="U479" s="182">
        <f>INDEX('Policy Characteristics'!O:O,MATCH(PolicyLevers!$C479,'Policy Characteristics'!$C:$C,0))</f>
        <v>0</v>
      </c>
    </row>
    <row r="480" spans="1:21" s="190" customFormat="1" x14ac:dyDescent="0.35">
      <c r="A480" s="351" t="str">
        <f>INDEX('Policy Characteristics'!A:A,MATCH(PolicyLevers!$C480,'Policy Characteristics'!$C:$C,0))</f>
        <v>Industry</v>
      </c>
      <c r="B480" s="355" t="str">
        <f>INDEX('Policy Characteristics'!B:B,MATCH(PolicyLevers!$C480,'Policy Characteristics'!$C:$C,0))</f>
        <v>Industry Energy Efficiency Standards</v>
      </c>
      <c r="C480" s="190" t="str">
        <f t="shared" si="30"/>
        <v>Percentage Improvement in Eqpt Efficiency Standards above BAU</v>
      </c>
      <c r="D480" s="192" t="s">
        <v>2098</v>
      </c>
      <c r="E480" s="185" t="s">
        <v>816</v>
      </c>
      <c r="F480" s="182" t="s">
        <v>2139</v>
      </c>
      <c r="G480" s="185" t="s">
        <v>817</v>
      </c>
      <c r="H480" s="43">
        <v>1034</v>
      </c>
      <c r="I480" s="357" t="s">
        <v>332</v>
      </c>
      <c r="J480" s="190" t="str">
        <f>INDEX('Policy Characteristics'!D:D,MATCH(PolicyLevers!$C480,'Policy Characteristics'!$C:$C,0))</f>
        <v>Industry Energy Efficiency Standards</v>
      </c>
      <c r="K480" s="198" t="str">
        <f>INDEX('Policy Characteristics'!E:E,MATCH(PolicyLevers!$C480,'Policy Characteristics'!$C:$C,0))</f>
        <v>indst efficiency standards</v>
      </c>
      <c r="L480" s="198">
        <f>INDEX('Policy Characteristics'!F:F,MATCH(PolicyLevers!$C480,'Policy Characteristics'!$C:$C,0))</f>
        <v>0</v>
      </c>
      <c r="M480" s="198">
        <f>INDEX('Policy Characteristics'!G:G,MATCH(PolicyLevers!$C480,'Policy Characteristics'!$C:$C,0))</f>
        <v>0.25</v>
      </c>
      <c r="N480" s="198">
        <f>INDEX('Policy Characteristics'!H:H,MATCH(PolicyLevers!$C480,'Policy Characteristics'!$C:$C,0))</f>
        <v>0.01</v>
      </c>
      <c r="O480" s="200" t="str">
        <f>INDEX('Policy Characteristics'!I:I,MATCH(PolicyLevers!$C480,'Policy Characteristics'!$C:$C,0))</f>
        <v>% reduction in energy use</v>
      </c>
      <c r="P480" s="200"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0" t="str">
        <f>INDEX('Policy Characteristics'!K:K,MATCH(PolicyLevers!$C480,'Policy Characteristics'!$C:$C,0))</f>
        <v>industry-ag-main.html#eff-stds</v>
      </c>
      <c r="R480" s="200" t="str">
        <f>INDEX('Policy Characteristics'!L:L,MATCH(PolicyLevers!$C480,'Policy Characteristics'!$C:$C,0))</f>
        <v>industry-energy-efficiency-standards.html</v>
      </c>
      <c r="S480" s="220" t="str">
        <f>INDEX('Policy Characteristics'!M:M,MATCH(PolicyLevers!$C480,'Policy Characteristics'!$C:$C,0))</f>
        <v>U.S. DOE, 2016, Industrial Energy Efficiency Potential Analysis, https://energy.gov/sites/prod/files/2017/04/f34/energy-savings-by-state-industrial-methodology.pdf</v>
      </c>
      <c r="T480" s="200" t="str">
        <f>INDEX('Policy Characteristics'!N:N,MATCH(PolicyLevers!$C480,'Policy Characteristics'!$C:$C,0))</f>
        <v>U.S. DOE, 2016, Industrial Energy Efficiency Potential Analysis, https://energy.gov/sites/prod/files/2017/04/f34/energy-savings-by-state-industrial-methodology.pdf</v>
      </c>
      <c r="U480" s="182">
        <f>INDEX('Policy Characteristics'!O:O,MATCH(PolicyLevers!$C480,'Policy Characteristics'!$C:$C,0))</f>
        <v>0</v>
      </c>
    </row>
    <row r="481" spans="1:21" s="190" customFormat="1" x14ac:dyDescent="0.35">
      <c r="A481" s="351" t="str">
        <f>INDEX('Policy Characteristics'!A:A,MATCH(PolicyLevers!$C481,'Policy Characteristics'!$C:$C,0))</f>
        <v>Industry</v>
      </c>
      <c r="B481" s="355" t="str">
        <f>INDEX('Policy Characteristics'!B:B,MATCH(PolicyLevers!$C481,'Policy Characteristics'!$C:$C,0))</f>
        <v>Industry Energy Efficiency Standards</v>
      </c>
      <c r="C481" s="190" t="str">
        <f t="shared" si="30"/>
        <v>Percentage Improvement in Eqpt Efficiency Standards above BAU</v>
      </c>
      <c r="D481" s="192" t="s">
        <v>2098</v>
      </c>
      <c r="E481" s="185" t="s">
        <v>818</v>
      </c>
      <c r="F481" s="182" t="s">
        <v>2139</v>
      </c>
      <c r="G481" s="185" t="s">
        <v>819</v>
      </c>
      <c r="H481" s="43">
        <v>1035</v>
      </c>
      <c r="I481" s="357" t="s">
        <v>310</v>
      </c>
      <c r="J481" s="190" t="str">
        <f>INDEX('Policy Characteristics'!D:D,MATCH(PolicyLevers!$C481,'Policy Characteristics'!$C:$C,0))</f>
        <v>Industry Energy Efficiency Standards</v>
      </c>
      <c r="K481" s="198" t="str">
        <f>INDEX('Policy Characteristics'!E:E,MATCH(PolicyLevers!$C481,'Policy Characteristics'!$C:$C,0))</f>
        <v>indst efficiency standards</v>
      </c>
      <c r="L481" s="198">
        <f>INDEX('Policy Characteristics'!F:F,MATCH(PolicyLevers!$C481,'Policy Characteristics'!$C:$C,0))</f>
        <v>0</v>
      </c>
      <c r="M481" s="198">
        <f>INDEX('Policy Characteristics'!G:G,MATCH(PolicyLevers!$C481,'Policy Characteristics'!$C:$C,0))</f>
        <v>0.25</v>
      </c>
      <c r="N481" s="198">
        <f>INDEX('Policy Characteristics'!H:H,MATCH(PolicyLevers!$C481,'Policy Characteristics'!$C:$C,0))</f>
        <v>0.01</v>
      </c>
      <c r="O481" s="200" t="str">
        <f>INDEX('Policy Characteristics'!I:I,MATCH(PolicyLevers!$C481,'Policy Characteristics'!$C:$C,0))</f>
        <v>% reduction in energy use</v>
      </c>
      <c r="P481" s="200"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0" t="str">
        <f>INDEX('Policy Characteristics'!K:K,MATCH(PolicyLevers!$C481,'Policy Characteristics'!$C:$C,0))</f>
        <v>industry-ag-main.html#eff-stds</v>
      </c>
      <c r="R481" s="200" t="str">
        <f>INDEX('Policy Characteristics'!L:L,MATCH(PolicyLevers!$C481,'Policy Characteristics'!$C:$C,0))</f>
        <v>industry-energy-efficiency-standards.html</v>
      </c>
      <c r="S481" s="220" t="str">
        <f>INDEX('Policy Characteristics'!M:M,MATCH(PolicyLevers!$C481,'Policy Characteristics'!$C:$C,0))</f>
        <v>U.S. DOE, 2016, Industrial Energy Efficiency Potential Analysis, https://energy.gov/sites/prod/files/2017/04/f34/energy-savings-by-state-industrial-methodology.pdf</v>
      </c>
      <c r="T481" s="200" t="str">
        <f>INDEX('Policy Characteristics'!N:N,MATCH(PolicyLevers!$C481,'Policy Characteristics'!$C:$C,0))</f>
        <v>U.S. DOE, 2016, Industrial Energy Efficiency Potential Analysis, https://energy.gov/sites/prod/files/2017/04/f34/energy-savings-by-state-industrial-methodology.pdf</v>
      </c>
      <c r="U481" s="182">
        <f>INDEX('Policy Characteristics'!O:O,MATCH(PolicyLevers!$C481,'Policy Characteristics'!$C:$C,0))</f>
        <v>0</v>
      </c>
    </row>
    <row r="482" spans="1:21" s="190" customFormat="1" x14ac:dyDescent="0.35">
      <c r="A482" s="351" t="str">
        <f>INDEX('Policy Characteristics'!A:A,MATCH(PolicyLevers!$C482,'Policy Characteristics'!$C:$C,0))</f>
        <v>Industry</v>
      </c>
      <c r="B482" s="355" t="str">
        <f>INDEX('Policy Characteristics'!B:B,MATCH(PolicyLevers!$C482,'Policy Characteristics'!$C:$C,0))</f>
        <v>Industry Energy Efficiency Standards</v>
      </c>
      <c r="C482" s="190" t="str">
        <f t="shared" si="30"/>
        <v>Percentage Improvement in Eqpt Efficiency Standards above BAU</v>
      </c>
      <c r="D482" s="192" t="s">
        <v>2098</v>
      </c>
      <c r="E482" s="185" t="s">
        <v>820</v>
      </c>
      <c r="F482" s="182" t="s">
        <v>2139</v>
      </c>
      <c r="G482" s="185" t="s">
        <v>821</v>
      </c>
      <c r="H482" s="43">
        <v>1036</v>
      </c>
      <c r="I482" s="357" t="s">
        <v>310</v>
      </c>
      <c r="J482" s="190" t="str">
        <f>INDEX('Policy Characteristics'!D:D,MATCH(PolicyLevers!$C482,'Policy Characteristics'!$C:$C,0))</f>
        <v>Industry Energy Efficiency Standards</v>
      </c>
      <c r="K482" s="198" t="str">
        <f>INDEX('Policy Characteristics'!E:E,MATCH(PolicyLevers!$C482,'Policy Characteristics'!$C:$C,0))</f>
        <v>indst efficiency standards</v>
      </c>
      <c r="L482" s="198">
        <f>INDEX('Policy Characteristics'!F:F,MATCH(PolicyLevers!$C482,'Policy Characteristics'!$C:$C,0))</f>
        <v>0</v>
      </c>
      <c r="M482" s="198">
        <f>INDEX('Policy Characteristics'!G:G,MATCH(PolicyLevers!$C482,'Policy Characteristics'!$C:$C,0))</f>
        <v>0.25</v>
      </c>
      <c r="N482" s="198">
        <f>INDEX('Policy Characteristics'!H:H,MATCH(PolicyLevers!$C482,'Policy Characteristics'!$C:$C,0))</f>
        <v>0.01</v>
      </c>
      <c r="O482" s="200" t="str">
        <f>INDEX('Policy Characteristics'!I:I,MATCH(PolicyLevers!$C482,'Policy Characteristics'!$C:$C,0))</f>
        <v>% reduction in energy use</v>
      </c>
      <c r="P482" s="200"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0" t="str">
        <f>INDEX('Policy Characteristics'!K:K,MATCH(PolicyLevers!$C482,'Policy Characteristics'!$C:$C,0))</f>
        <v>industry-ag-main.html#eff-stds</v>
      </c>
      <c r="R482" s="200" t="str">
        <f>INDEX('Policy Characteristics'!L:L,MATCH(PolicyLevers!$C482,'Policy Characteristics'!$C:$C,0))</f>
        <v>industry-energy-efficiency-standards.html</v>
      </c>
      <c r="S482" s="220" t="str">
        <f>INDEX('Policy Characteristics'!M:M,MATCH(PolicyLevers!$C482,'Policy Characteristics'!$C:$C,0))</f>
        <v>U.S. DOE, 2016, Industrial Energy Efficiency Potential Analysis, https://energy.gov/sites/prod/files/2017/04/f34/energy-savings-by-state-industrial-methodology.pdf</v>
      </c>
      <c r="T482" s="200" t="str">
        <f>INDEX('Policy Characteristics'!N:N,MATCH(PolicyLevers!$C482,'Policy Characteristics'!$C:$C,0))</f>
        <v>U.S. DOE, 2016, Industrial Energy Efficiency Potential Analysis, https://energy.gov/sites/prod/files/2017/04/f34/energy-savings-by-state-industrial-methodology.pdf</v>
      </c>
      <c r="U482" s="182">
        <f>INDEX('Policy Characteristics'!O:O,MATCH(PolicyLevers!$C482,'Policy Characteristics'!$C:$C,0))</f>
        <v>0</v>
      </c>
    </row>
    <row r="483" spans="1:21" s="190" customFormat="1" x14ac:dyDescent="0.35">
      <c r="A483" s="351" t="str">
        <f>INDEX('Policy Characteristics'!A:A,MATCH(PolicyLevers!$C483,'Policy Characteristics'!$C:$C,0))</f>
        <v>Industry</v>
      </c>
      <c r="B483" s="355" t="str">
        <f>INDEX('Policy Characteristics'!B:B,MATCH(PolicyLevers!$C483,'Policy Characteristics'!$C:$C,0))</f>
        <v>Industry Energy Efficiency Standards</v>
      </c>
      <c r="C483" s="190" t="str">
        <f t="shared" si="30"/>
        <v>Percentage Improvement in Eqpt Efficiency Standards above BAU</v>
      </c>
      <c r="D483" s="192" t="s">
        <v>2098</v>
      </c>
      <c r="E483" s="185" t="s">
        <v>822</v>
      </c>
      <c r="F483" s="182" t="s">
        <v>2139</v>
      </c>
      <c r="G483" s="185" t="s">
        <v>823</v>
      </c>
      <c r="H483" s="43">
        <v>1037</v>
      </c>
      <c r="I483" s="357" t="s">
        <v>332</v>
      </c>
      <c r="J483" s="190" t="str">
        <f>INDEX('Policy Characteristics'!D:D,MATCH(PolicyLevers!$C483,'Policy Characteristics'!$C:$C,0))</f>
        <v>Industry Energy Efficiency Standards</v>
      </c>
      <c r="K483" s="198" t="str">
        <f>INDEX('Policy Characteristics'!E:E,MATCH(PolicyLevers!$C483,'Policy Characteristics'!$C:$C,0))</f>
        <v>indst efficiency standards</v>
      </c>
      <c r="L483" s="198">
        <f>INDEX('Policy Characteristics'!F:F,MATCH(PolicyLevers!$C483,'Policy Characteristics'!$C:$C,0))</f>
        <v>0</v>
      </c>
      <c r="M483" s="198">
        <f>INDEX('Policy Characteristics'!G:G,MATCH(PolicyLevers!$C483,'Policy Characteristics'!$C:$C,0))</f>
        <v>0.25</v>
      </c>
      <c r="N483" s="198">
        <f>INDEX('Policy Characteristics'!H:H,MATCH(PolicyLevers!$C483,'Policy Characteristics'!$C:$C,0))</f>
        <v>0.01</v>
      </c>
      <c r="O483" s="200" t="str">
        <f>INDEX('Policy Characteristics'!I:I,MATCH(PolicyLevers!$C483,'Policy Characteristics'!$C:$C,0))</f>
        <v>% reduction in energy use</v>
      </c>
      <c r="P483" s="200"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0" t="str">
        <f>INDEX('Policy Characteristics'!K:K,MATCH(PolicyLevers!$C483,'Policy Characteristics'!$C:$C,0))</f>
        <v>industry-ag-main.html#eff-stds</v>
      </c>
      <c r="R483" s="200" t="str">
        <f>INDEX('Policy Characteristics'!L:L,MATCH(PolicyLevers!$C483,'Policy Characteristics'!$C:$C,0))</f>
        <v>industry-energy-efficiency-standards.html</v>
      </c>
      <c r="S483" s="220" t="str">
        <f>INDEX('Policy Characteristics'!M:M,MATCH(PolicyLevers!$C483,'Policy Characteristics'!$C:$C,0))</f>
        <v>U.S. DOE, 2016, Industrial Energy Efficiency Potential Analysis, https://energy.gov/sites/prod/files/2017/04/f34/energy-savings-by-state-industrial-methodology.pdf</v>
      </c>
      <c r="T483" s="200" t="str">
        <f>INDEX('Policy Characteristics'!N:N,MATCH(PolicyLevers!$C483,'Policy Characteristics'!$C:$C,0))</f>
        <v>U.S. DOE, 2016, Industrial Energy Efficiency Potential Analysis, https://energy.gov/sites/prod/files/2017/04/f34/energy-savings-by-state-industrial-methodology.pdf</v>
      </c>
      <c r="U483" s="182">
        <f>INDEX('Policy Characteristics'!O:O,MATCH(PolicyLevers!$C483,'Policy Characteristics'!$C:$C,0))</f>
        <v>0</v>
      </c>
    </row>
    <row r="484" spans="1:21" s="190" customFormat="1" x14ac:dyDescent="0.35">
      <c r="A484" s="351" t="str">
        <f>INDEX('Policy Characteristics'!A:A,MATCH(PolicyLevers!$C484,'Policy Characteristics'!$C:$C,0))</f>
        <v>Industry</v>
      </c>
      <c r="B484" s="355" t="str">
        <f>INDEX('Policy Characteristics'!B:B,MATCH(PolicyLevers!$C484,'Policy Characteristics'!$C:$C,0))</f>
        <v>Industry Energy Efficiency Standards</v>
      </c>
      <c r="C484" s="190" t="str">
        <f t="shared" si="30"/>
        <v>Percentage Improvement in Eqpt Efficiency Standards above BAU</v>
      </c>
      <c r="D484" s="192" t="s">
        <v>2096</v>
      </c>
      <c r="E484" s="185" t="s">
        <v>799</v>
      </c>
      <c r="F484" s="182" t="s">
        <v>2138</v>
      </c>
      <c r="G484" s="185" t="s">
        <v>800</v>
      </c>
      <c r="H484" s="43">
        <v>1038</v>
      </c>
      <c r="I484" s="357" t="s">
        <v>310</v>
      </c>
      <c r="J484" s="190" t="str">
        <f>INDEX('Policy Characteristics'!D:D,MATCH(PolicyLevers!$C484,'Policy Characteristics'!$C:$C,0))</f>
        <v>Industry Energy Efficiency Standards</v>
      </c>
      <c r="K484" s="198" t="str">
        <f>INDEX('Policy Characteristics'!E:E,MATCH(PolicyLevers!$C484,'Policy Characteristics'!$C:$C,0))</f>
        <v>indst efficiency standards</v>
      </c>
      <c r="L484" s="198">
        <f>INDEX('Policy Characteristics'!F:F,MATCH(PolicyLevers!$C484,'Policy Characteristics'!$C:$C,0))</f>
        <v>0</v>
      </c>
      <c r="M484" s="198">
        <f>INDEX('Policy Characteristics'!G:G,MATCH(PolicyLevers!$C484,'Policy Characteristics'!$C:$C,0))</f>
        <v>0.25</v>
      </c>
      <c r="N484" s="198">
        <f>INDEX('Policy Characteristics'!H:H,MATCH(PolicyLevers!$C484,'Policy Characteristics'!$C:$C,0))</f>
        <v>0.01</v>
      </c>
      <c r="O484" s="200" t="str">
        <f>INDEX('Policy Characteristics'!I:I,MATCH(PolicyLevers!$C484,'Policy Characteristics'!$C:$C,0))</f>
        <v>% reduction in energy use</v>
      </c>
      <c r="P484" s="200"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0" t="str">
        <f>INDEX('Policy Characteristics'!K:K,MATCH(PolicyLevers!$C484,'Policy Characteristics'!$C:$C,0))</f>
        <v>industry-ag-main.html#eff-stds</v>
      </c>
      <c r="R484" s="200" t="str">
        <f>INDEX('Policy Characteristics'!L:L,MATCH(PolicyLevers!$C484,'Policy Characteristics'!$C:$C,0))</f>
        <v>industry-energy-efficiency-standards.html</v>
      </c>
      <c r="S484" s="220" t="str">
        <f>INDEX('Policy Characteristics'!M:M,MATCH(PolicyLevers!$C484,'Policy Characteristics'!$C:$C,0))</f>
        <v>U.S. DOE, 2016, Industrial Energy Efficiency Potential Analysis, https://energy.gov/sites/prod/files/2017/04/f34/energy-savings-by-state-industrial-methodology.pdf</v>
      </c>
      <c r="T484" s="200" t="str">
        <f>INDEX('Policy Characteristics'!N:N,MATCH(PolicyLevers!$C484,'Policy Characteristics'!$C:$C,0))</f>
        <v>U.S. DOE, 2016, Industrial Energy Efficiency Potential Analysis, https://energy.gov/sites/prod/files/2017/04/f34/energy-savings-by-state-industrial-methodology.pdf</v>
      </c>
      <c r="U484" s="182">
        <f>INDEX('Policy Characteristics'!O:O,MATCH(PolicyLevers!$C484,'Policy Characteristics'!$C:$C,0))</f>
        <v>0</v>
      </c>
    </row>
    <row r="485" spans="1:21" s="190" customFormat="1" x14ac:dyDescent="0.35">
      <c r="A485" s="351" t="str">
        <f>INDEX('Policy Characteristics'!A:A,MATCH(PolicyLevers!$C485,'Policy Characteristics'!$C:$C,0))</f>
        <v>Industry</v>
      </c>
      <c r="B485" s="355" t="str">
        <f>INDEX('Policy Characteristics'!B:B,MATCH(PolicyLevers!$C485,'Policy Characteristics'!$C:$C,0))</f>
        <v>Industry Energy Efficiency Standards</v>
      </c>
      <c r="C485" s="190" t="str">
        <f t="shared" ref="C485:C548" si="31">C$404</f>
        <v>Percentage Improvement in Eqpt Efficiency Standards above BAU</v>
      </c>
      <c r="D485" s="192" t="s">
        <v>2096</v>
      </c>
      <c r="E485" s="185" t="s">
        <v>806</v>
      </c>
      <c r="F485" s="182" t="s">
        <v>2138</v>
      </c>
      <c r="G485" s="185" t="s">
        <v>807</v>
      </c>
      <c r="H485" s="43">
        <v>1039</v>
      </c>
      <c r="I485" s="357" t="s">
        <v>310</v>
      </c>
      <c r="J485" s="190" t="str">
        <f>INDEX('Policy Characteristics'!D:D,MATCH(PolicyLevers!$C485,'Policy Characteristics'!$C:$C,0))</f>
        <v>Industry Energy Efficiency Standards</v>
      </c>
      <c r="K485" s="198" t="str">
        <f>INDEX('Policy Characteristics'!E:E,MATCH(PolicyLevers!$C485,'Policy Characteristics'!$C:$C,0))</f>
        <v>indst efficiency standards</v>
      </c>
      <c r="L485" s="198">
        <f>INDEX('Policy Characteristics'!F:F,MATCH(PolicyLevers!$C485,'Policy Characteristics'!$C:$C,0))</f>
        <v>0</v>
      </c>
      <c r="M485" s="198">
        <f>INDEX('Policy Characteristics'!G:G,MATCH(PolicyLevers!$C485,'Policy Characteristics'!$C:$C,0))</f>
        <v>0.25</v>
      </c>
      <c r="N485" s="198">
        <f>INDEX('Policy Characteristics'!H:H,MATCH(PolicyLevers!$C485,'Policy Characteristics'!$C:$C,0))</f>
        <v>0.01</v>
      </c>
      <c r="O485" s="200" t="str">
        <f>INDEX('Policy Characteristics'!I:I,MATCH(PolicyLevers!$C485,'Policy Characteristics'!$C:$C,0))</f>
        <v>% reduction in energy use</v>
      </c>
      <c r="P485" s="200"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0" t="str">
        <f>INDEX('Policy Characteristics'!K:K,MATCH(PolicyLevers!$C485,'Policy Characteristics'!$C:$C,0))</f>
        <v>industry-ag-main.html#eff-stds</v>
      </c>
      <c r="R485" s="200" t="str">
        <f>INDEX('Policy Characteristics'!L:L,MATCH(PolicyLevers!$C485,'Policy Characteristics'!$C:$C,0))</f>
        <v>industry-energy-efficiency-standards.html</v>
      </c>
      <c r="S485" s="220" t="str">
        <f>INDEX('Policy Characteristics'!M:M,MATCH(PolicyLevers!$C485,'Policy Characteristics'!$C:$C,0))</f>
        <v>U.S. DOE, 2016, Industrial Energy Efficiency Potential Analysis, https://energy.gov/sites/prod/files/2017/04/f34/energy-savings-by-state-industrial-methodology.pdf</v>
      </c>
      <c r="T485" s="200" t="str">
        <f>INDEX('Policy Characteristics'!N:N,MATCH(PolicyLevers!$C485,'Policy Characteristics'!$C:$C,0))</f>
        <v>U.S. DOE, 2016, Industrial Energy Efficiency Potential Analysis, https://energy.gov/sites/prod/files/2017/04/f34/energy-savings-by-state-industrial-methodology.pdf</v>
      </c>
      <c r="U485" s="182">
        <f>INDEX('Policy Characteristics'!O:O,MATCH(PolicyLevers!$C485,'Policy Characteristics'!$C:$C,0))</f>
        <v>0</v>
      </c>
    </row>
    <row r="486" spans="1:21" s="190" customFormat="1" x14ac:dyDescent="0.35">
      <c r="A486" s="351" t="str">
        <f>INDEX('Policy Characteristics'!A:A,MATCH(PolicyLevers!$C486,'Policy Characteristics'!$C:$C,0))</f>
        <v>Industry</v>
      </c>
      <c r="B486" s="355" t="str">
        <f>INDEX('Policy Characteristics'!B:B,MATCH(PolicyLevers!$C486,'Policy Characteristics'!$C:$C,0))</f>
        <v>Industry Energy Efficiency Standards</v>
      </c>
      <c r="C486" s="190" t="str">
        <f t="shared" si="31"/>
        <v>Percentage Improvement in Eqpt Efficiency Standards above BAU</v>
      </c>
      <c r="D486" s="192" t="s">
        <v>2096</v>
      </c>
      <c r="E486" s="185" t="s">
        <v>808</v>
      </c>
      <c r="F486" s="182" t="s">
        <v>2138</v>
      </c>
      <c r="G486" s="185" t="s">
        <v>809</v>
      </c>
      <c r="H486" s="43">
        <v>1040</v>
      </c>
      <c r="I486" s="357" t="s">
        <v>310</v>
      </c>
      <c r="J486" s="190" t="str">
        <f>INDEX('Policy Characteristics'!D:D,MATCH(PolicyLevers!$C486,'Policy Characteristics'!$C:$C,0))</f>
        <v>Industry Energy Efficiency Standards</v>
      </c>
      <c r="K486" s="198" t="str">
        <f>INDEX('Policy Characteristics'!E:E,MATCH(PolicyLevers!$C486,'Policy Characteristics'!$C:$C,0))</f>
        <v>indst efficiency standards</v>
      </c>
      <c r="L486" s="198">
        <f>INDEX('Policy Characteristics'!F:F,MATCH(PolicyLevers!$C486,'Policy Characteristics'!$C:$C,0))</f>
        <v>0</v>
      </c>
      <c r="M486" s="198">
        <f>INDEX('Policy Characteristics'!G:G,MATCH(PolicyLevers!$C486,'Policy Characteristics'!$C:$C,0))</f>
        <v>0.25</v>
      </c>
      <c r="N486" s="198">
        <f>INDEX('Policy Characteristics'!H:H,MATCH(PolicyLevers!$C486,'Policy Characteristics'!$C:$C,0))</f>
        <v>0.01</v>
      </c>
      <c r="O486" s="200" t="str">
        <f>INDEX('Policy Characteristics'!I:I,MATCH(PolicyLevers!$C486,'Policy Characteristics'!$C:$C,0))</f>
        <v>% reduction in energy use</v>
      </c>
      <c r="P486" s="200"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0" t="str">
        <f>INDEX('Policy Characteristics'!K:K,MATCH(PolicyLevers!$C486,'Policy Characteristics'!$C:$C,0))</f>
        <v>industry-ag-main.html#eff-stds</v>
      </c>
      <c r="R486" s="200" t="str">
        <f>INDEX('Policy Characteristics'!L:L,MATCH(PolicyLevers!$C486,'Policy Characteristics'!$C:$C,0))</f>
        <v>industry-energy-efficiency-standards.html</v>
      </c>
      <c r="S486" s="220" t="str">
        <f>INDEX('Policy Characteristics'!M:M,MATCH(PolicyLevers!$C486,'Policy Characteristics'!$C:$C,0))</f>
        <v>U.S. DOE, 2016, Industrial Energy Efficiency Potential Analysis, https://energy.gov/sites/prod/files/2017/04/f34/energy-savings-by-state-industrial-methodology.pdf</v>
      </c>
      <c r="T486" s="200" t="str">
        <f>INDEX('Policy Characteristics'!N:N,MATCH(PolicyLevers!$C486,'Policy Characteristics'!$C:$C,0))</f>
        <v>U.S. DOE, 2016, Industrial Energy Efficiency Potential Analysis, https://energy.gov/sites/prod/files/2017/04/f34/energy-savings-by-state-industrial-methodology.pdf</v>
      </c>
      <c r="U486" s="182">
        <f>INDEX('Policy Characteristics'!O:O,MATCH(PolicyLevers!$C486,'Policy Characteristics'!$C:$C,0))</f>
        <v>0</v>
      </c>
    </row>
    <row r="487" spans="1:21" s="190" customFormat="1" x14ac:dyDescent="0.35">
      <c r="A487" s="351" t="str">
        <f>INDEX('Policy Characteristics'!A:A,MATCH(PolicyLevers!$C487,'Policy Characteristics'!$C:$C,0))</f>
        <v>Industry</v>
      </c>
      <c r="B487" s="355" t="str">
        <f>INDEX('Policy Characteristics'!B:B,MATCH(PolicyLevers!$C487,'Policy Characteristics'!$C:$C,0))</f>
        <v>Industry Energy Efficiency Standards</v>
      </c>
      <c r="C487" s="190" t="str">
        <f t="shared" si="31"/>
        <v>Percentage Improvement in Eqpt Efficiency Standards above BAU</v>
      </c>
      <c r="D487" s="192" t="s">
        <v>2096</v>
      </c>
      <c r="E487" s="185" t="s">
        <v>810</v>
      </c>
      <c r="F487" s="182" t="s">
        <v>2138</v>
      </c>
      <c r="G487" s="185" t="s">
        <v>811</v>
      </c>
      <c r="H487" s="43">
        <v>1041</v>
      </c>
      <c r="I487" s="357" t="s">
        <v>310</v>
      </c>
      <c r="J487" s="190" t="str">
        <f>INDEX('Policy Characteristics'!D:D,MATCH(PolicyLevers!$C487,'Policy Characteristics'!$C:$C,0))</f>
        <v>Industry Energy Efficiency Standards</v>
      </c>
      <c r="K487" s="198" t="str">
        <f>INDEX('Policy Characteristics'!E:E,MATCH(PolicyLevers!$C487,'Policy Characteristics'!$C:$C,0))</f>
        <v>indst efficiency standards</v>
      </c>
      <c r="L487" s="198">
        <f>INDEX('Policy Characteristics'!F:F,MATCH(PolicyLevers!$C487,'Policy Characteristics'!$C:$C,0))</f>
        <v>0</v>
      </c>
      <c r="M487" s="198">
        <f>INDEX('Policy Characteristics'!G:G,MATCH(PolicyLevers!$C487,'Policy Characteristics'!$C:$C,0))</f>
        <v>0.25</v>
      </c>
      <c r="N487" s="198">
        <f>INDEX('Policy Characteristics'!H:H,MATCH(PolicyLevers!$C487,'Policy Characteristics'!$C:$C,0))</f>
        <v>0.01</v>
      </c>
      <c r="O487" s="200" t="str">
        <f>INDEX('Policy Characteristics'!I:I,MATCH(PolicyLevers!$C487,'Policy Characteristics'!$C:$C,0))</f>
        <v>% reduction in energy use</v>
      </c>
      <c r="P487" s="200"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0" t="str">
        <f>INDEX('Policy Characteristics'!K:K,MATCH(PolicyLevers!$C487,'Policy Characteristics'!$C:$C,0))</f>
        <v>industry-ag-main.html#eff-stds</v>
      </c>
      <c r="R487" s="200" t="str">
        <f>INDEX('Policy Characteristics'!L:L,MATCH(PolicyLevers!$C487,'Policy Characteristics'!$C:$C,0))</f>
        <v>industry-energy-efficiency-standards.html</v>
      </c>
      <c r="S487" s="220" t="str">
        <f>INDEX('Policy Characteristics'!M:M,MATCH(PolicyLevers!$C487,'Policy Characteristics'!$C:$C,0))</f>
        <v>U.S. DOE, 2016, Industrial Energy Efficiency Potential Analysis, https://energy.gov/sites/prod/files/2017/04/f34/energy-savings-by-state-industrial-methodology.pdf</v>
      </c>
      <c r="T487" s="200" t="str">
        <f>INDEX('Policy Characteristics'!N:N,MATCH(PolicyLevers!$C487,'Policy Characteristics'!$C:$C,0))</f>
        <v>U.S. DOE, 2016, Industrial Energy Efficiency Potential Analysis, https://energy.gov/sites/prod/files/2017/04/f34/energy-savings-by-state-industrial-methodology.pdf</v>
      </c>
      <c r="U487" s="182">
        <f>INDEX('Policy Characteristics'!O:O,MATCH(PolicyLevers!$C487,'Policy Characteristics'!$C:$C,0))</f>
        <v>0</v>
      </c>
    </row>
    <row r="488" spans="1:21" s="190" customFormat="1" x14ac:dyDescent="0.35">
      <c r="A488" s="351" t="str">
        <f>INDEX('Policy Characteristics'!A:A,MATCH(PolicyLevers!$C488,'Policy Characteristics'!$C:$C,0))</f>
        <v>Industry</v>
      </c>
      <c r="B488" s="355" t="str">
        <f>INDEX('Policy Characteristics'!B:B,MATCH(PolicyLevers!$C488,'Policy Characteristics'!$C:$C,0))</f>
        <v>Industry Energy Efficiency Standards</v>
      </c>
      <c r="C488" s="190" t="str">
        <f t="shared" si="31"/>
        <v>Percentage Improvement in Eqpt Efficiency Standards above BAU</v>
      </c>
      <c r="D488" s="192" t="s">
        <v>2096</v>
      </c>
      <c r="E488" s="185" t="s">
        <v>812</v>
      </c>
      <c r="F488" s="182" t="s">
        <v>2138</v>
      </c>
      <c r="G488" s="185" t="s">
        <v>813</v>
      </c>
      <c r="H488" s="43">
        <v>1042</v>
      </c>
      <c r="I488" s="357" t="s">
        <v>332</v>
      </c>
      <c r="J488" s="190" t="str">
        <f>INDEX('Policy Characteristics'!D:D,MATCH(PolicyLevers!$C488,'Policy Characteristics'!$C:$C,0))</f>
        <v>Industry Energy Efficiency Standards</v>
      </c>
      <c r="K488" s="198" t="str">
        <f>INDEX('Policy Characteristics'!E:E,MATCH(PolicyLevers!$C488,'Policy Characteristics'!$C:$C,0))</f>
        <v>indst efficiency standards</v>
      </c>
      <c r="L488" s="198">
        <f>INDEX('Policy Characteristics'!F:F,MATCH(PolicyLevers!$C488,'Policy Characteristics'!$C:$C,0))</f>
        <v>0</v>
      </c>
      <c r="M488" s="198">
        <f>INDEX('Policy Characteristics'!G:G,MATCH(PolicyLevers!$C488,'Policy Characteristics'!$C:$C,0))</f>
        <v>0.25</v>
      </c>
      <c r="N488" s="198">
        <f>INDEX('Policy Characteristics'!H:H,MATCH(PolicyLevers!$C488,'Policy Characteristics'!$C:$C,0))</f>
        <v>0.01</v>
      </c>
      <c r="O488" s="200" t="str">
        <f>INDEX('Policy Characteristics'!I:I,MATCH(PolicyLevers!$C488,'Policy Characteristics'!$C:$C,0))</f>
        <v>% reduction in energy use</v>
      </c>
      <c r="P488" s="200"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0" t="str">
        <f>INDEX('Policy Characteristics'!K:K,MATCH(PolicyLevers!$C488,'Policy Characteristics'!$C:$C,0))</f>
        <v>industry-ag-main.html#eff-stds</v>
      </c>
      <c r="R488" s="200" t="str">
        <f>INDEX('Policy Characteristics'!L:L,MATCH(PolicyLevers!$C488,'Policy Characteristics'!$C:$C,0))</f>
        <v>industry-energy-efficiency-standards.html</v>
      </c>
      <c r="S488" s="220" t="str">
        <f>INDEX('Policy Characteristics'!M:M,MATCH(PolicyLevers!$C488,'Policy Characteristics'!$C:$C,0))</f>
        <v>U.S. DOE, 2016, Industrial Energy Efficiency Potential Analysis, https://energy.gov/sites/prod/files/2017/04/f34/energy-savings-by-state-industrial-methodology.pdf</v>
      </c>
      <c r="T488" s="200" t="str">
        <f>INDEX('Policy Characteristics'!N:N,MATCH(PolicyLevers!$C488,'Policy Characteristics'!$C:$C,0))</f>
        <v>U.S. DOE, 2016, Industrial Energy Efficiency Potential Analysis, https://energy.gov/sites/prod/files/2017/04/f34/energy-savings-by-state-industrial-methodology.pdf</v>
      </c>
      <c r="U488" s="182">
        <f>INDEX('Policy Characteristics'!O:O,MATCH(PolicyLevers!$C488,'Policy Characteristics'!$C:$C,0))</f>
        <v>0</v>
      </c>
    </row>
    <row r="489" spans="1:21" s="190" customFormat="1" x14ac:dyDescent="0.35">
      <c r="A489" s="351" t="str">
        <f>INDEX('Policy Characteristics'!A:A,MATCH(PolicyLevers!$C489,'Policy Characteristics'!$C:$C,0))</f>
        <v>Industry</v>
      </c>
      <c r="B489" s="355" t="str">
        <f>INDEX('Policy Characteristics'!B:B,MATCH(PolicyLevers!$C489,'Policy Characteristics'!$C:$C,0))</f>
        <v>Industry Energy Efficiency Standards</v>
      </c>
      <c r="C489" s="190" t="str">
        <f t="shared" si="31"/>
        <v>Percentage Improvement in Eqpt Efficiency Standards above BAU</v>
      </c>
      <c r="D489" s="192" t="s">
        <v>2096</v>
      </c>
      <c r="E489" s="185" t="s">
        <v>814</v>
      </c>
      <c r="F489" s="182" t="s">
        <v>2138</v>
      </c>
      <c r="G489" s="185" t="s">
        <v>815</v>
      </c>
      <c r="H489" s="43">
        <v>1043</v>
      </c>
      <c r="I489" s="357" t="s">
        <v>332</v>
      </c>
      <c r="J489" s="190" t="str">
        <f>INDEX('Policy Characteristics'!D:D,MATCH(PolicyLevers!$C489,'Policy Characteristics'!$C:$C,0))</f>
        <v>Industry Energy Efficiency Standards</v>
      </c>
      <c r="K489" s="198" t="str">
        <f>INDEX('Policy Characteristics'!E:E,MATCH(PolicyLevers!$C489,'Policy Characteristics'!$C:$C,0))</f>
        <v>indst efficiency standards</v>
      </c>
      <c r="L489" s="198">
        <f>INDEX('Policy Characteristics'!F:F,MATCH(PolicyLevers!$C489,'Policy Characteristics'!$C:$C,0))</f>
        <v>0</v>
      </c>
      <c r="M489" s="198">
        <f>INDEX('Policy Characteristics'!G:G,MATCH(PolicyLevers!$C489,'Policy Characteristics'!$C:$C,0))</f>
        <v>0.25</v>
      </c>
      <c r="N489" s="198">
        <f>INDEX('Policy Characteristics'!H:H,MATCH(PolicyLevers!$C489,'Policy Characteristics'!$C:$C,0))</f>
        <v>0.01</v>
      </c>
      <c r="O489" s="200" t="str">
        <f>INDEX('Policy Characteristics'!I:I,MATCH(PolicyLevers!$C489,'Policy Characteristics'!$C:$C,0))</f>
        <v>% reduction in energy use</v>
      </c>
      <c r="P489" s="200"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0" t="str">
        <f>INDEX('Policy Characteristics'!K:K,MATCH(PolicyLevers!$C489,'Policy Characteristics'!$C:$C,0))</f>
        <v>industry-ag-main.html#eff-stds</v>
      </c>
      <c r="R489" s="200" t="str">
        <f>INDEX('Policy Characteristics'!L:L,MATCH(PolicyLevers!$C489,'Policy Characteristics'!$C:$C,0))</f>
        <v>industry-energy-efficiency-standards.html</v>
      </c>
      <c r="S489" s="220" t="str">
        <f>INDEX('Policy Characteristics'!M:M,MATCH(PolicyLevers!$C489,'Policy Characteristics'!$C:$C,0))</f>
        <v>U.S. DOE, 2016, Industrial Energy Efficiency Potential Analysis, https://energy.gov/sites/prod/files/2017/04/f34/energy-savings-by-state-industrial-methodology.pdf</v>
      </c>
      <c r="T489" s="200" t="str">
        <f>INDEX('Policy Characteristics'!N:N,MATCH(PolicyLevers!$C489,'Policy Characteristics'!$C:$C,0))</f>
        <v>U.S. DOE, 2016, Industrial Energy Efficiency Potential Analysis, https://energy.gov/sites/prod/files/2017/04/f34/energy-savings-by-state-industrial-methodology.pdf</v>
      </c>
      <c r="U489" s="182">
        <f>INDEX('Policy Characteristics'!O:O,MATCH(PolicyLevers!$C489,'Policy Characteristics'!$C:$C,0))</f>
        <v>0</v>
      </c>
    </row>
    <row r="490" spans="1:21" s="190" customFormat="1" x14ac:dyDescent="0.35">
      <c r="A490" s="351" t="str">
        <f>INDEX('Policy Characteristics'!A:A,MATCH(PolicyLevers!$C490,'Policy Characteristics'!$C:$C,0))</f>
        <v>Industry</v>
      </c>
      <c r="B490" s="355" t="str">
        <f>INDEX('Policy Characteristics'!B:B,MATCH(PolicyLevers!$C490,'Policy Characteristics'!$C:$C,0))</f>
        <v>Industry Energy Efficiency Standards</v>
      </c>
      <c r="C490" s="190" t="str">
        <f t="shared" si="31"/>
        <v>Percentage Improvement in Eqpt Efficiency Standards above BAU</v>
      </c>
      <c r="D490" s="192" t="s">
        <v>2096</v>
      </c>
      <c r="E490" s="185" t="s">
        <v>816</v>
      </c>
      <c r="F490" s="182" t="s">
        <v>2138</v>
      </c>
      <c r="G490" s="185" t="s">
        <v>817</v>
      </c>
      <c r="H490" s="43">
        <v>1044</v>
      </c>
      <c r="I490" s="357" t="s">
        <v>310</v>
      </c>
      <c r="J490" s="190" t="str">
        <f>INDEX('Policy Characteristics'!D:D,MATCH(PolicyLevers!$C490,'Policy Characteristics'!$C:$C,0))</f>
        <v>Industry Energy Efficiency Standards</v>
      </c>
      <c r="K490" s="198" t="str">
        <f>INDEX('Policy Characteristics'!E:E,MATCH(PolicyLevers!$C490,'Policy Characteristics'!$C:$C,0))</f>
        <v>indst efficiency standards</v>
      </c>
      <c r="L490" s="198">
        <f>INDEX('Policy Characteristics'!F:F,MATCH(PolicyLevers!$C490,'Policy Characteristics'!$C:$C,0))</f>
        <v>0</v>
      </c>
      <c r="M490" s="198">
        <f>INDEX('Policy Characteristics'!G:G,MATCH(PolicyLevers!$C490,'Policy Characteristics'!$C:$C,0))</f>
        <v>0.25</v>
      </c>
      <c r="N490" s="198">
        <f>INDEX('Policy Characteristics'!H:H,MATCH(PolicyLevers!$C490,'Policy Characteristics'!$C:$C,0))</f>
        <v>0.01</v>
      </c>
      <c r="O490" s="200" t="str">
        <f>INDEX('Policy Characteristics'!I:I,MATCH(PolicyLevers!$C490,'Policy Characteristics'!$C:$C,0))</f>
        <v>% reduction in energy use</v>
      </c>
      <c r="P490" s="200"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0" t="str">
        <f>INDEX('Policy Characteristics'!K:K,MATCH(PolicyLevers!$C490,'Policy Characteristics'!$C:$C,0))</f>
        <v>industry-ag-main.html#eff-stds</v>
      </c>
      <c r="R490" s="200" t="str">
        <f>INDEX('Policy Characteristics'!L:L,MATCH(PolicyLevers!$C490,'Policy Characteristics'!$C:$C,0))</f>
        <v>industry-energy-efficiency-standards.html</v>
      </c>
      <c r="S490" s="220" t="str">
        <f>INDEX('Policy Characteristics'!M:M,MATCH(PolicyLevers!$C490,'Policy Characteristics'!$C:$C,0))</f>
        <v>U.S. DOE, 2016, Industrial Energy Efficiency Potential Analysis, https://energy.gov/sites/prod/files/2017/04/f34/energy-savings-by-state-industrial-methodology.pdf</v>
      </c>
      <c r="T490" s="200" t="str">
        <f>INDEX('Policy Characteristics'!N:N,MATCH(PolicyLevers!$C490,'Policy Characteristics'!$C:$C,0))</f>
        <v>U.S. DOE, 2016, Industrial Energy Efficiency Potential Analysis, https://energy.gov/sites/prod/files/2017/04/f34/energy-savings-by-state-industrial-methodology.pdf</v>
      </c>
      <c r="U490" s="182">
        <f>INDEX('Policy Characteristics'!O:O,MATCH(PolicyLevers!$C490,'Policy Characteristics'!$C:$C,0))</f>
        <v>0</v>
      </c>
    </row>
    <row r="491" spans="1:21" s="190" customFormat="1" x14ac:dyDescent="0.35">
      <c r="A491" s="351" t="str">
        <f>INDEX('Policy Characteristics'!A:A,MATCH(PolicyLevers!$C491,'Policy Characteristics'!$C:$C,0))</f>
        <v>Industry</v>
      </c>
      <c r="B491" s="355" t="str">
        <f>INDEX('Policy Characteristics'!B:B,MATCH(PolicyLevers!$C491,'Policy Characteristics'!$C:$C,0))</f>
        <v>Industry Energy Efficiency Standards</v>
      </c>
      <c r="C491" s="190" t="str">
        <f t="shared" si="31"/>
        <v>Percentage Improvement in Eqpt Efficiency Standards above BAU</v>
      </c>
      <c r="D491" s="192" t="s">
        <v>2096</v>
      </c>
      <c r="E491" s="185" t="s">
        <v>818</v>
      </c>
      <c r="F491" s="182" t="s">
        <v>2138</v>
      </c>
      <c r="G491" s="185" t="s">
        <v>819</v>
      </c>
      <c r="H491" s="43">
        <v>1045</v>
      </c>
      <c r="I491" s="357" t="s">
        <v>332</v>
      </c>
      <c r="J491" s="190" t="str">
        <f>INDEX('Policy Characteristics'!D:D,MATCH(PolicyLevers!$C491,'Policy Characteristics'!$C:$C,0))</f>
        <v>Industry Energy Efficiency Standards</v>
      </c>
      <c r="K491" s="198" t="str">
        <f>INDEX('Policy Characteristics'!E:E,MATCH(PolicyLevers!$C491,'Policy Characteristics'!$C:$C,0))</f>
        <v>indst efficiency standards</v>
      </c>
      <c r="L491" s="198">
        <f>INDEX('Policy Characteristics'!F:F,MATCH(PolicyLevers!$C491,'Policy Characteristics'!$C:$C,0))</f>
        <v>0</v>
      </c>
      <c r="M491" s="198">
        <f>INDEX('Policy Characteristics'!G:G,MATCH(PolicyLevers!$C491,'Policy Characteristics'!$C:$C,0))</f>
        <v>0.25</v>
      </c>
      <c r="N491" s="198">
        <f>INDEX('Policy Characteristics'!H:H,MATCH(PolicyLevers!$C491,'Policy Characteristics'!$C:$C,0))</f>
        <v>0.01</v>
      </c>
      <c r="O491" s="200" t="str">
        <f>INDEX('Policy Characteristics'!I:I,MATCH(PolicyLevers!$C491,'Policy Characteristics'!$C:$C,0))</f>
        <v>% reduction in energy use</v>
      </c>
      <c r="P491" s="200"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0" t="str">
        <f>INDEX('Policy Characteristics'!K:K,MATCH(PolicyLevers!$C491,'Policy Characteristics'!$C:$C,0))</f>
        <v>industry-ag-main.html#eff-stds</v>
      </c>
      <c r="R491" s="200" t="str">
        <f>INDEX('Policy Characteristics'!L:L,MATCH(PolicyLevers!$C491,'Policy Characteristics'!$C:$C,0))</f>
        <v>industry-energy-efficiency-standards.html</v>
      </c>
      <c r="S491" s="220" t="str">
        <f>INDEX('Policy Characteristics'!M:M,MATCH(PolicyLevers!$C491,'Policy Characteristics'!$C:$C,0))</f>
        <v>U.S. DOE, 2016, Industrial Energy Efficiency Potential Analysis, https://energy.gov/sites/prod/files/2017/04/f34/energy-savings-by-state-industrial-methodology.pdf</v>
      </c>
      <c r="T491" s="200" t="str">
        <f>INDEX('Policy Characteristics'!N:N,MATCH(PolicyLevers!$C491,'Policy Characteristics'!$C:$C,0))</f>
        <v>U.S. DOE, 2016, Industrial Energy Efficiency Potential Analysis, https://energy.gov/sites/prod/files/2017/04/f34/energy-savings-by-state-industrial-methodology.pdf</v>
      </c>
      <c r="U491" s="182">
        <f>INDEX('Policy Characteristics'!O:O,MATCH(PolicyLevers!$C491,'Policy Characteristics'!$C:$C,0))</f>
        <v>0</v>
      </c>
    </row>
    <row r="492" spans="1:21" s="190" customFormat="1" x14ac:dyDescent="0.35">
      <c r="A492" s="351" t="str">
        <f>INDEX('Policy Characteristics'!A:A,MATCH(PolicyLevers!$C492,'Policy Characteristics'!$C:$C,0))</f>
        <v>Industry</v>
      </c>
      <c r="B492" s="355" t="str">
        <f>INDEX('Policy Characteristics'!B:B,MATCH(PolicyLevers!$C492,'Policy Characteristics'!$C:$C,0))</f>
        <v>Industry Energy Efficiency Standards</v>
      </c>
      <c r="C492" s="190" t="str">
        <f t="shared" si="31"/>
        <v>Percentage Improvement in Eqpt Efficiency Standards above BAU</v>
      </c>
      <c r="D492" s="192" t="s">
        <v>2096</v>
      </c>
      <c r="E492" s="185" t="s">
        <v>820</v>
      </c>
      <c r="F492" s="182" t="s">
        <v>2138</v>
      </c>
      <c r="G492" s="185" t="s">
        <v>821</v>
      </c>
      <c r="H492" s="43">
        <v>1046</v>
      </c>
      <c r="I492" s="357" t="s">
        <v>332</v>
      </c>
      <c r="J492" s="190" t="str">
        <f>INDEX('Policy Characteristics'!D:D,MATCH(PolicyLevers!$C492,'Policy Characteristics'!$C:$C,0))</f>
        <v>Industry Energy Efficiency Standards</v>
      </c>
      <c r="K492" s="198" t="str">
        <f>INDEX('Policy Characteristics'!E:E,MATCH(PolicyLevers!$C492,'Policy Characteristics'!$C:$C,0))</f>
        <v>indst efficiency standards</v>
      </c>
      <c r="L492" s="198">
        <f>INDEX('Policy Characteristics'!F:F,MATCH(PolicyLevers!$C492,'Policy Characteristics'!$C:$C,0))</f>
        <v>0</v>
      </c>
      <c r="M492" s="198">
        <f>INDEX('Policy Characteristics'!G:G,MATCH(PolicyLevers!$C492,'Policy Characteristics'!$C:$C,0))</f>
        <v>0.25</v>
      </c>
      <c r="N492" s="198">
        <f>INDEX('Policy Characteristics'!H:H,MATCH(PolicyLevers!$C492,'Policy Characteristics'!$C:$C,0))</f>
        <v>0.01</v>
      </c>
      <c r="O492" s="200" t="str">
        <f>INDEX('Policy Characteristics'!I:I,MATCH(PolicyLevers!$C492,'Policy Characteristics'!$C:$C,0))</f>
        <v>% reduction in energy use</v>
      </c>
      <c r="P492" s="200"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0" t="str">
        <f>INDEX('Policy Characteristics'!K:K,MATCH(PolicyLevers!$C492,'Policy Characteristics'!$C:$C,0))</f>
        <v>industry-ag-main.html#eff-stds</v>
      </c>
      <c r="R492" s="200" t="str">
        <f>INDEX('Policy Characteristics'!L:L,MATCH(PolicyLevers!$C492,'Policy Characteristics'!$C:$C,0))</f>
        <v>industry-energy-efficiency-standards.html</v>
      </c>
      <c r="S492" s="220" t="str">
        <f>INDEX('Policy Characteristics'!M:M,MATCH(PolicyLevers!$C492,'Policy Characteristics'!$C:$C,0))</f>
        <v>U.S. DOE, 2016, Industrial Energy Efficiency Potential Analysis, https://energy.gov/sites/prod/files/2017/04/f34/energy-savings-by-state-industrial-methodology.pdf</v>
      </c>
      <c r="T492" s="200" t="str">
        <f>INDEX('Policy Characteristics'!N:N,MATCH(PolicyLevers!$C492,'Policy Characteristics'!$C:$C,0))</f>
        <v>U.S. DOE, 2016, Industrial Energy Efficiency Potential Analysis, https://energy.gov/sites/prod/files/2017/04/f34/energy-savings-by-state-industrial-methodology.pdf</v>
      </c>
      <c r="U492" s="182">
        <f>INDEX('Policy Characteristics'!O:O,MATCH(PolicyLevers!$C492,'Policy Characteristics'!$C:$C,0))</f>
        <v>0</v>
      </c>
    </row>
    <row r="493" spans="1:21" s="190" customFormat="1" x14ac:dyDescent="0.35">
      <c r="A493" s="351" t="str">
        <f>INDEX('Policy Characteristics'!A:A,MATCH(PolicyLevers!$C493,'Policy Characteristics'!$C:$C,0))</f>
        <v>Industry</v>
      </c>
      <c r="B493" s="355" t="str">
        <f>INDEX('Policy Characteristics'!B:B,MATCH(PolicyLevers!$C493,'Policy Characteristics'!$C:$C,0))</f>
        <v>Industry Energy Efficiency Standards</v>
      </c>
      <c r="C493" s="190" t="str">
        <f t="shared" si="31"/>
        <v>Percentage Improvement in Eqpt Efficiency Standards above BAU</v>
      </c>
      <c r="D493" s="192" t="s">
        <v>2096</v>
      </c>
      <c r="E493" s="185" t="s">
        <v>822</v>
      </c>
      <c r="F493" s="182" t="s">
        <v>2138</v>
      </c>
      <c r="G493" s="185" t="s">
        <v>823</v>
      </c>
      <c r="H493" s="43">
        <v>1047</v>
      </c>
      <c r="I493" s="357" t="s">
        <v>332</v>
      </c>
      <c r="J493" s="190" t="str">
        <f>INDEX('Policy Characteristics'!D:D,MATCH(PolicyLevers!$C493,'Policy Characteristics'!$C:$C,0))</f>
        <v>Industry Energy Efficiency Standards</v>
      </c>
      <c r="K493" s="198" t="str">
        <f>INDEX('Policy Characteristics'!E:E,MATCH(PolicyLevers!$C493,'Policy Characteristics'!$C:$C,0))</f>
        <v>indst efficiency standards</v>
      </c>
      <c r="L493" s="198">
        <f>INDEX('Policy Characteristics'!F:F,MATCH(PolicyLevers!$C493,'Policy Characteristics'!$C:$C,0))</f>
        <v>0</v>
      </c>
      <c r="M493" s="198">
        <f>INDEX('Policy Characteristics'!G:G,MATCH(PolicyLevers!$C493,'Policy Characteristics'!$C:$C,0))</f>
        <v>0.25</v>
      </c>
      <c r="N493" s="198">
        <f>INDEX('Policy Characteristics'!H:H,MATCH(PolicyLevers!$C493,'Policy Characteristics'!$C:$C,0))</f>
        <v>0.01</v>
      </c>
      <c r="O493" s="200" t="str">
        <f>INDEX('Policy Characteristics'!I:I,MATCH(PolicyLevers!$C493,'Policy Characteristics'!$C:$C,0))</f>
        <v>% reduction in energy use</v>
      </c>
      <c r="P493" s="200"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0" t="str">
        <f>INDEX('Policy Characteristics'!K:K,MATCH(PolicyLevers!$C493,'Policy Characteristics'!$C:$C,0))</f>
        <v>industry-ag-main.html#eff-stds</v>
      </c>
      <c r="R493" s="200" t="str">
        <f>INDEX('Policy Characteristics'!L:L,MATCH(PolicyLevers!$C493,'Policy Characteristics'!$C:$C,0))</f>
        <v>industry-energy-efficiency-standards.html</v>
      </c>
      <c r="S493" s="220" t="str">
        <f>INDEX('Policy Characteristics'!M:M,MATCH(PolicyLevers!$C493,'Policy Characteristics'!$C:$C,0))</f>
        <v>U.S. DOE, 2016, Industrial Energy Efficiency Potential Analysis, https://energy.gov/sites/prod/files/2017/04/f34/energy-savings-by-state-industrial-methodology.pdf</v>
      </c>
      <c r="T493" s="200" t="str">
        <f>INDEX('Policy Characteristics'!N:N,MATCH(PolicyLevers!$C493,'Policy Characteristics'!$C:$C,0))</f>
        <v>U.S. DOE, 2016, Industrial Energy Efficiency Potential Analysis, https://energy.gov/sites/prod/files/2017/04/f34/energy-savings-by-state-industrial-methodology.pdf</v>
      </c>
      <c r="U493" s="182">
        <f>INDEX('Policy Characteristics'!O:O,MATCH(PolicyLevers!$C493,'Policy Characteristics'!$C:$C,0))</f>
        <v>0</v>
      </c>
    </row>
    <row r="494" spans="1:21" s="190" customFormat="1" x14ac:dyDescent="0.35">
      <c r="A494" s="351" t="str">
        <f>INDEX('Policy Characteristics'!A:A,MATCH(PolicyLevers!$C494,'Policy Characteristics'!$C:$C,0))</f>
        <v>Industry</v>
      </c>
      <c r="B494" s="355" t="str">
        <f>INDEX('Policy Characteristics'!B:B,MATCH(PolicyLevers!$C494,'Policy Characteristics'!$C:$C,0))</f>
        <v>Industry Energy Efficiency Standards</v>
      </c>
      <c r="C494" s="190" t="str">
        <f t="shared" si="31"/>
        <v>Percentage Improvement in Eqpt Efficiency Standards above BAU</v>
      </c>
      <c r="D494" s="192" t="s">
        <v>2094</v>
      </c>
      <c r="E494" s="185" t="s">
        <v>799</v>
      </c>
      <c r="F494" s="182" t="s">
        <v>1825</v>
      </c>
      <c r="G494" s="185" t="s">
        <v>800</v>
      </c>
      <c r="H494" s="43">
        <v>1048</v>
      </c>
      <c r="I494" s="357" t="s">
        <v>310</v>
      </c>
      <c r="J494" s="190" t="str">
        <f>INDEX('Policy Characteristics'!D:D,MATCH(PolicyLevers!$C494,'Policy Characteristics'!$C:$C,0))</f>
        <v>Industry Energy Efficiency Standards</v>
      </c>
      <c r="K494" s="198" t="str">
        <f>INDEX('Policy Characteristics'!E:E,MATCH(PolicyLevers!$C494,'Policy Characteristics'!$C:$C,0))</f>
        <v>indst efficiency standards</v>
      </c>
      <c r="L494" s="198">
        <f>INDEX('Policy Characteristics'!F:F,MATCH(PolicyLevers!$C494,'Policy Characteristics'!$C:$C,0))</f>
        <v>0</v>
      </c>
      <c r="M494" s="198">
        <f>INDEX('Policy Characteristics'!G:G,MATCH(PolicyLevers!$C494,'Policy Characteristics'!$C:$C,0))</f>
        <v>0.25</v>
      </c>
      <c r="N494" s="198">
        <f>INDEX('Policy Characteristics'!H:H,MATCH(PolicyLevers!$C494,'Policy Characteristics'!$C:$C,0))</f>
        <v>0.01</v>
      </c>
      <c r="O494" s="200" t="str">
        <f>INDEX('Policy Characteristics'!I:I,MATCH(PolicyLevers!$C494,'Policy Characteristics'!$C:$C,0))</f>
        <v>% reduction in energy use</v>
      </c>
      <c r="P494" s="200"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0" t="str">
        <f>INDEX('Policy Characteristics'!K:K,MATCH(PolicyLevers!$C494,'Policy Characteristics'!$C:$C,0))</f>
        <v>industry-ag-main.html#eff-stds</v>
      </c>
      <c r="R494" s="200" t="str">
        <f>INDEX('Policy Characteristics'!L:L,MATCH(PolicyLevers!$C494,'Policy Characteristics'!$C:$C,0))</f>
        <v>industry-energy-efficiency-standards.html</v>
      </c>
      <c r="S494" s="220" t="str">
        <f>INDEX('Policy Characteristics'!M:M,MATCH(PolicyLevers!$C494,'Policy Characteristics'!$C:$C,0))</f>
        <v>U.S. DOE, 2016, Industrial Energy Efficiency Potential Analysis, https://energy.gov/sites/prod/files/2017/04/f34/energy-savings-by-state-industrial-methodology.pdf</v>
      </c>
      <c r="T494" s="200" t="str">
        <f>INDEX('Policy Characteristics'!N:N,MATCH(PolicyLevers!$C494,'Policy Characteristics'!$C:$C,0))</f>
        <v>U.S. DOE, 2016, Industrial Energy Efficiency Potential Analysis, https://energy.gov/sites/prod/files/2017/04/f34/energy-savings-by-state-industrial-methodology.pdf</v>
      </c>
      <c r="U494" s="182">
        <f>INDEX('Policy Characteristics'!O:O,MATCH(PolicyLevers!$C494,'Policy Characteristics'!$C:$C,0))</f>
        <v>0</v>
      </c>
    </row>
    <row r="495" spans="1:21" s="190" customFormat="1" x14ac:dyDescent="0.35">
      <c r="A495" s="351" t="str">
        <f>INDEX('Policy Characteristics'!A:A,MATCH(PolicyLevers!$C495,'Policy Characteristics'!$C:$C,0))</f>
        <v>Industry</v>
      </c>
      <c r="B495" s="355" t="str">
        <f>INDEX('Policy Characteristics'!B:B,MATCH(PolicyLevers!$C495,'Policy Characteristics'!$C:$C,0))</f>
        <v>Industry Energy Efficiency Standards</v>
      </c>
      <c r="C495" s="190" t="str">
        <f t="shared" si="31"/>
        <v>Percentage Improvement in Eqpt Efficiency Standards above BAU</v>
      </c>
      <c r="D495" s="192" t="s">
        <v>2094</v>
      </c>
      <c r="E495" s="185" t="s">
        <v>806</v>
      </c>
      <c r="F495" s="182" t="s">
        <v>1825</v>
      </c>
      <c r="G495" s="185" t="s">
        <v>807</v>
      </c>
      <c r="H495" s="43">
        <v>1049</v>
      </c>
      <c r="I495" s="357" t="s">
        <v>310</v>
      </c>
      <c r="J495" s="190" t="str">
        <f>INDEX('Policy Characteristics'!D:D,MATCH(PolicyLevers!$C495,'Policy Characteristics'!$C:$C,0))</f>
        <v>Industry Energy Efficiency Standards</v>
      </c>
      <c r="K495" s="198" t="str">
        <f>INDEX('Policy Characteristics'!E:E,MATCH(PolicyLevers!$C495,'Policy Characteristics'!$C:$C,0))</f>
        <v>indst efficiency standards</v>
      </c>
      <c r="L495" s="198">
        <f>INDEX('Policy Characteristics'!F:F,MATCH(PolicyLevers!$C495,'Policy Characteristics'!$C:$C,0))</f>
        <v>0</v>
      </c>
      <c r="M495" s="198">
        <f>INDEX('Policy Characteristics'!G:G,MATCH(PolicyLevers!$C495,'Policy Characteristics'!$C:$C,0))</f>
        <v>0.25</v>
      </c>
      <c r="N495" s="198">
        <f>INDEX('Policy Characteristics'!H:H,MATCH(PolicyLevers!$C495,'Policy Characteristics'!$C:$C,0))</f>
        <v>0.01</v>
      </c>
      <c r="O495" s="200" t="str">
        <f>INDEX('Policy Characteristics'!I:I,MATCH(PolicyLevers!$C495,'Policy Characteristics'!$C:$C,0))</f>
        <v>% reduction in energy use</v>
      </c>
      <c r="P495" s="200"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0" t="str">
        <f>INDEX('Policy Characteristics'!K:K,MATCH(PolicyLevers!$C495,'Policy Characteristics'!$C:$C,0))</f>
        <v>industry-ag-main.html#eff-stds</v>
      </c>
      <c r="R495" s="200" t="str">
        <f>INDEX('Policy Characteristics'!L:L,MATCH(PolicyLevers!$C495,'Policy Characteristics'!$C:$C,0))</f>
        <v>industry-energy-efficiency-standards.html</v>
      </c>
      <c r="S495" s="220" t="str">
        <f>INDEX('Policy Characteristics'!M:M,MATCH(PolicyLevers!$C495,'Policy Characteristics'!$C:$C,0))</f>
        <v>U.S. DOE, 2016, Industrial Energy Efficiency Potential Analysis, https://energy.gov/sites/prod/files/2017/04/f34/energy-savings-by-state-industrial-methodology.pdf</v>
      </c>
      <c r="T495" s="200" t="str">
        <f>INDEX('Policy Characteristics'!N:N,MATCH(PolicyLevers!$C495,'Policy Characteristics'!$C:$C,0))</f>
        <v>U.S. DOE, 2016, Industrial Energy Efficiency Potential Analysis, https://energy.gov/sites/prod/files/2017/04/f34/energy-savings-by-state-industrial-methodology.pdf</v>
      </c>
      <c r="U495" s="182">
        <f>INDEX('Policy Characteristics'!O:O,MATCH(PolicyLevers!$C495,'Policy Characteristics'!$C:$C,0))</f>
        <v>0</v>
      </c>
    </row>
    <row r="496" spans="1:21" s="190" customFormat="1" x14ac:dyDescent="0.35">
      <c r="A496" s="351" t="str">
        <f>INDEX('Policy Characteristics'!A:A,MATCH(PolicyLevers!$C496,'Policy Characteristics'!$C:$C,0))</f>
        <v>Industry</v>
      </c>
      <c r="B496" s="355" t="str">
        <f>INDEX('Policy Characteristics'!B:B,MATCH(PolicyLevers!$C496,'Policy Characteristics'!$C:$C,0))</f>
        <v>Industry Energy Efficiency Standards</v>
      </c>
      <c r="C496" s="190" t="str">
        <f t="shared" si="31"/>
        <v>Percentage Improvement in Eqpt Efficiency Standards above BAU</v>
      </c>
      <c r="D496" s="192" t="s">
        <v>2094</v>
      </c>
      <c r="E496" s="185" t="s">
        <v>808</v>
      </c>
      <c r="F496" s="182" t="s">
        <v>1825</v>
      </c>
      <c r="G496" s="185" t="s">
        <v>809</v>
      </c>
      <c r="H496" s="43">
        <v>1050</v>
      </c>
      <c r="I496" s="357" t="s">
        <v>310</v>
      </c>
      <c r="J496" s="190" t="str">
        <f>INDEX('Policy Characteristics'!D:D,MATCH(PolicyLevers!$C496,'Policy Characteristics'!$C:$C,0))</f>
        <v>Industry Energy Efficiency Standards</v>
      </c>
      <c r="K496" s="198" t="str">
        <f>INDEX('Policy Characteristics'!E:E,MATCH(PolicyLevers!$C496,'Policy Characteristics'!$C:$C,0))</f>
        <v>indst efficiency standards</v>
      </c>
      <c r="L496" s="198">
        <f>INDEX('Policy Characteristics'!F:F,MATCH(PolicyLevers!$C496,'Policy Characteristics'!$C:$C,0))</f>
        <v>0</v>
      </c>
      <c r="M496" s="198">
        <f>INDEX('Policy Characteristics'!G:G,MATCH(PolicyLevers!$C496,'Policy Characteristics'!$C:$C,0))</f>
        <v>0.25</v>
      </c>
      <c r="N496" s="198">
        <f>INDEX('Policy Characteristics'!H:H,MATCH(PolicyLevers!$C496,'Policy Characteristics'!$C:$C,0))</f>
        <v>0.01</v>
      </c>
      <c r="O496" s="200" t="str">
        <f>INDEX('Policy Characteristics'!I:I,MATCH(PolicyLevers!$C496,'Policy Characteristics'!$C:$C,0))</f>
        <v>% reduction in energy use</v>
      </c>
      <c r="P496" s="200"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0" t="str">
        <f>INDEX('Policy Characteristics'!K:K,MATCH(PolicyLevers!$C496,'Policy Characteristics'!$C:$C,0))</f>
        <v>industry-ag-main.html#eff-stds</v>
      </c>
      <c r="R496" s="200" t="str">
        <f>INDEX('Policy Characteristics'!L:L,MATCH(PolicyLevers!$C496,'Policy Characteristics'!$C:$C,0))</f>
        <v>industry-energy-efficiency-standards.html</v>
      </c>
      <c r="S496" s="220" t="str">
        <f>INDEX('Policy Characteristics'!M:M,MATCH(PolicyLevers!$C496,'Policy Characteristics'!$C:$C,0))</f>
        <v>U.S. DOE, 2016, Industrial Energy Efficiency Potential Analysis, https://energy.gov/sites/prod/files/2017/04/f34/energy-savings-by-state-industrial-methodology.pdf</v>
      </c>
      <c r="T496" s="200" t="str">
        <f>INDEX('Policy Characteristics'!N:N,MATCH(PolicyLevers!$C496,'Policy Characteristics'!$C:$C,0))</f>
        <v>U.S. DOE, 2016, Industrial Energy Efficiency Potential Analysis, https://energy.gov/sites/prod/files/2017/04/f34/energy-savings-by-state-industrial-methodology.pdf</v>
      </c>
      <c r="U496" s="182">
        <f>INDEX('Policy Characteristics'!O:O,MATCH(PolicyLevers!$C496,'Policy Characteristics'!$C:$C,0))</f>
        <v>0</v>
      </c>
    </row>
    <row r="497" spans="1:21" s="190" customFormat="1" x14ac:dyDescent="0.35">
      <c r="A497" s="351" t="str">
        <f>INDEX('Policy Characteristics'!A:A,MATCH(PolicyLevers!$C497,'Policy Characteristics'!$C:$C,0))</f>
        <v>Industry</v>
      </c>
      <c r="B497" s="355" t="str">
        <f>INDEX('Policy Characteristics'!B:B,MATCH(PolicyLevers!$C497,'Policy Characteristics'!$C:$C,0))</f>
        <v>Industry Energy Efficiency Standards</v>
      </c>
      <c r="C497" s="190" t="str">
        <f t="shared" si="31"/>
        <v>Percentage Improvement in Eqpt Efficiency Standards above BAU</v>
      </c>
      <c r="D497" s="192" t="s">
        <v>2094</v>
      </c>
      <c r="E497" s="185" t="s">
        <v>810</v>
      </c>
      <c r="F497" s="182" t="s">
        <v>1825</v>
      </c>
      <c r="G497" s="185" t="s">
        <v>811</v>
      </c>
      <c r="H497" s="43">
        <v>1051</v>
      </c>
      <c r="I497" s="357" t="s">
        <v>332</v>
      </c>
      <c r="J497" s="190" t="str">
        <f>INDEX('Policy Characteristics'!D:D,MATCH(PolicyLevers!$C497,'Policy Characteristics'!$C:$C,0))</f>
        <v>Industry Energy Efficiency Standards</v>
      </c>
      <c r="K497" s="198" t="str">
        <f>INDEX('Policy Characteristics'!E:E,MATCH(PolicyLevers!$C497,'Policy Characteristics'!$C:$C,0))</f>
        <v>indst efficiency standards</v>
      </c>
      <c r="L497" s="198">
        <f>INDEX('Policy Characteristics'!F:F,MATCH(PolicyLevers!$C497,'Policy Characteristics'!$C:$C,0))</f>
        <v>0</v>
      </c>
      <c r="M497" s="198">
        <f>INDEX('Policy Characteristics'!G:G,MATCH(PolicyLevers!$C497,'Policy Characteristics'!$C:$C,0))</f>
        <v>0.25</v>
      </c>
      <c r="N497" s="198">
        <f>INDEX('Policy Characteristics'!H:H,MATCH(PolicyLevers!$C497,'Policy Characteristics'!$C:$C,0))</f>
        <v>0.01</v>
      </c>
      <c r="O497" s="200" t="str">
        <f>INDEX('Policy Characteristics'!I:I,MATCH(PolicyLevers!$C497,'Policy Characteristics'!$C:$C,0))</f>
        <v>% reduction in energy use</v>
      </c>
      <c r="P497" s="200"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0" t="str">
        <f>INDEX('Policy Characteristics'!K:K,MATCH(PolicyLevers!$C497,'Policy Characteristics'!$C:$C,0))</f>
        <v>industry-ag-main.html#eff-stds</v>
      </c>
      <c r="R497" s="200" t="str">
        <f>INDEX('Policy Characteristics'!L:L,MATCH(PolicyLevers!$C497,'Policy Characteristics'!$C:$C,0))</f>
        <v>industry-energy-efficiency-standards.html</v>
      </c>
      <c r="S497" s="220" t="str">
        <f>INDEX('Policy Characteristics'!M:M,MATCH(PolicyLevers!$C497,'Policy Characteristics'!$C:$C,0))</f>
        <v>U.S. DOE, 2016, Industrial Energy Efficiency Potential Analysis, https://energy.gov/sites/prod/files/2017/04/f34/energy-savings-by-state-industrial-methodology.pdf</v>
      </c>
      <c r="T497" s="200" t="str">
        <f>INDEX('Policy Characteristics'!N:N,MATCH(PolicyLevers!$C497,'Policy Characteristics'!$C:$C,0))</f>
        <v>U.S. DOE, 2016, Industrial Energy Efficiency Potential Analysis, https://energy.gov/sites/prod/files/2017/04/f34/energy-savings-by-state-industrial-methodology.pdf</v>
      </c>
      <c r="U497" s="182">
        <f>INDEX('Policy Characteristics'!O:O,MATCH(PolicyLevers!$C497,'Policy Characteristics'!$C:$C,0))</f>
        <v>0</v>
      </c>
    </row>
    <row r="498" spans="1:21" s="190" customFormat="1" x14ac:dyDescent="0.35">
      <c r="A498" s="351" t="str">
        <f>INDEX('Policy Characteristics'!A:A,MATCH(PolicyLevers!$C498,'Policy Characteristics'!$C:$C,0))</f>
        <v>Industry</v>
      </c>
      <c r="B498" s="355" t="str">
        <f>INDEX('Policy Characteristics'!B:B,MATCH(PolicyLevers!$C498,'Policy Characteristics'!$C:$C,0))</f>
        <v>Industry Energy Efficiency Standards</v>
      </c>
      <c r="C498" s="190" t="str">
        <f t="shared" si="31"/>
        <v>Percentage Improvement in Eqpt Efficiency Standards above BAU</v>
      </c>
      <c r="D498" s="192" t="s">
        <v>2094</v>
      </c>
      <c r="E498" s="185" t="s">
        <v>812</v>
      </c>
      <c r="F498" s="182" t="s">
        <v>1825</v>
      </c>
      <c r="G498" s="185" t="s">
        <v>813</v>
      </c>
      <c r="H498" s="43">
        <v>1052</v>
      </c>
      <c r="I498" s="357" t="s">
        <v>310</v>
      </c>
      <c r="J498" s="190" t="str">
        <f>INDEX('Policy Characteristics'!D:D,MATCH(PolicyLevers!$C498,'Policy Characteristics'!$C:$C,0))</f>
        <v>Industry Energy Efficiency Standards</v>
      </c>
      <c r="K498" s="198" t="str">
        <f>INDEX('Policy Characteristics'!E:E,MATCH(PolicyLevers!$C498,'Policy Characteristics'!$C:$C,0))</f>
        <v>indst efficiency standards</v>
      </c>
      <c r="L498" s="198">
        <f>INDEX('Policy Characteristics'!F:F,MATCH(PolicyLevers!$C498,'Policy Characteristics'!$C:$C,0))</f>
        <v>0</v>
      </c>
      <c r="M498" s="198">
        <f>INDEX('Policy Characteristics'!G:G,MATCH(PolicyLevers!$C498,'Policy Characteristics'!$C:$C,0))</f>
        <v>0.25</v>
      </c>
      <c r="N498" s="198">
        <f>INDEX('Policy Characteristics'!H:H,MATCH(PolicyLevers!$C498,'Policy Characteristics'!$C:$C,0))</f>
        <v>0.01</v>
      </c>
      <c r="O498" s="200" t="str">
        <f>INDEX('Policy Characteristics'!I:I,MATCH(PolicyLevers!$C498,'Policy Characteristics'!$C:$C,0))</f>
        <v>% reduction in energy use</v>
      </c>
      <c r="P498" s="200"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0" t="str">
        <f>INDEX('Policy Characteristics'!K:K,MATCH(PolicyLevers!$C498,'Policy Characteristics'!$C:$C,0))</f>
        <v>industry-ag-main.html#eff-stds</v>
      </c>
      <c r="R498" s="200" t="str">
        <f>INDEX('Policy Characteristics'!L:L,MATCH(PolicyLevers!$C498,'Policy Characteristics'!$C:$C,0))</f>
        <v>industry-energy-efficiency-standards.html</v>
      </c>
      <c r="S498" s="220" t="str">
        <f>INDEX('Policy Characteristics'!M:M,MATCH(PolicyLevers!$C498,'Policy Characteristics'!$C:$C,0))</f>
        <v>U.S. DOE, 2016, Industrial Energy Efficiency Potential Analysis, https://energy.gov/sites/prod/files/2017/04/f34/energy-savings-by-state-industrial-methodology.pdf</v>
      </c>
      <c r="T498" s="200" t="str">
        <f>INDEX('Policy Characteristics'!N:N,MATCH(PolicyLevers!$C498,'Policy Characteristics'!$C:$C,0))</f>
        <v>U.S. DOE, 2016, Industrial Energy Efficiency Potential Analysis, https://energy.gov/sites/prod/files/2017/04/f34/energy-savings-by-state-industrial-methodology.pdf</v>
      </c>
      <c r="U498" s="182">
        <f>INDEX('Policy Characteristics'!O:O,MATCH(PolicyLevers!$C498,'Policy Characteristics'!$C:$C,0))</f>
        <v>0</v>
      </c>
    </row>
    <row r="499" spans="1:21" s="190" customFormat="1" x14ac:dyDescent="0.35">
      <c r="A499" s="351" t="str">
        <f>INDEX('Policy Characteristics'!A:A,MATCH(PolicyLevers!$C499,'Policy Characteristics'!$C:$C,0))</f>
        <v>Industry</v>
      </c>
      <c r="B499" s="355" t="str">
        <f>INDEX('Policy Characteristics'!B:B,MATCH(PolicyLevers!$C499,'Policy Characteristics'!$C:$C,0))</f>
        <v>Industry Energy Efficiency Standards</v>
      </c>
      <c r="C499" s="190" t="str">
        <f t="shared" si="31"/>
        <v>Percentage Improvement in Eqpt Efficiency Standards above BAU</v>
      </c>
      <c r="D499" s="192" t="s">
        <v>2094</v>
      </c>
      <c r="E499" s="185" t="s">
        <v>814</v>
      </c>
      <c r="F499" s="182" t="s">
        <v>1825</v>
      </c>
      <c r="G499" s="185" t="s">
        <v>815</v>
      </c>
      <c r="H499" s="43">
        <v>1053</v>
      </c>
      <c r="I499" s="357" t="s">
        <v>332</v>
      </c>
      <c r="J499" s="190" t="str">
        <f>INDEX('Policy Characteristics'!D:D,MATCH(PolicyLevers!$C499,'Policy Characteristics'!$C:$C,0))</f>
        <v>Industry Energy Efficiency Standards</v>
      </c>
      <c r="K499" s="198" t="str">
        <f>INDEX('Policy Characteristics'!E:E,MATCH(PolicyLevers!$C499,'Policy Characteristics'!$C:$C,0))</f>
        <v>indst efficiency standards</v>
      </c>
      <c r="L499" s="198">
        <f>INDEX('Policy Characteristics'!F:F,MATCH(PolicyLevers!$C499,'Policy Characteristics'!$C:$C,0))</f>
        <v>0</v>
      </c>
      <c r="M499" s="198">
        <f>INDEX('Policy Characteristics'!G:G,MATCH(PolicyLevers!$C499,'Policy Characteristics'!$C:$C,0))</f>
        <v>0.25</v>
      </c>
      <c r="N499" s="198">
        <f>INDEX('Policy Characteristics'!H:H,MATCH(PolicyLevers!$C499,'Policy Characteristics'!$C:$C,0))</f>
        <v>0.01</v>
      </c>
      <c r="O499" s="200" t="str">
        <f>INDEX('Policy Characteristics'!I:I,MATCH(PolicyLevers!$C499,'Policy Characteristics'!$C:$C,0))</f>
        <v>% reduction in energy use</v>
      </c>
      <c r="P499" s="200"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0" t="str">
        <f>INDEX('Policy Characteristics'!K:K,MATCH(PolicyLevers!$C499,'Policy Characteristics'!$C:$C,0))</f>
        <v>industry-ag-main.html#eff-stds</v>
      </c>
      <c r="R499" s="200" t="str">
        <f>INDEX('Policy Characteristics'!L:L,MATCH(PolicyLevers!$C499,'Policy Characteristics'!$C:$C,0))</f>
        <v>industry-energy-efficiency-standards.html</v>
      </c>
      <c r="S499" s="220" t="str">
        <f>INDEX('Policy Characteristics'!M:M,MATCH(PolicyLevers!$C499,'Policy Characteristics'!$C:$C,0))</f>
        <v>U.S. DOE, 2016, Industrial Energy Efficiency Potential Analysis, https://energy.gov/sites/prod/files/2017/04/f34/energy-savings-by-state-industrial-methodology.pdf</v>
      </c>
      <c r="T499" s="200" t="str">
        <f>INDEX('Policy Characteristics'!N:N,MATCH(PolicyLevers!$C499,'Policy Characteristics'!$C:$C,0))</f>
        <v>U.S. DOE, 2016, Industrial Energy Efficiency Potential Analysis, https://energy.gov/sites/prod/files/2017/04/f34/energy-savings-by-state-industrial-methodology.pdf</v>
      </c>
      <c r="U499" s="182">
        <f>INDEX('Policy Characteristics'!O:O,MATCH(PolicyLevers!$C499,'Policy Characteristics'!$C:$C,0))</f>
        <v>0</v>
      </c>
    </row>
    <row r="500" spans="1:21" s="190" customFormat="1" x14ac:dyDescent="0.35">
      <c r="A500" s="351" t="str">
        <f>INDEX('Policy Characteristics'!A:A,MATCH(PolicyLevers!$C500,'Policy Characteristics'!$C:$C,0))</f>
        <v>Industry</v>
      </c>
      <c r="B500" s="355" t="str">
        <f>INDEX('Policy Characteristics'!B:B,MATCH(PolicyLevers!$C500,'Policy Characteristics'!$C:$C,0))</f>
        <v>Industry Energy Efficiency Standards</v>
      </c>
      <c r="C500" s="190" t="str">
        <f t="shared" si="31"/>
        <v>Percentage Improvement in Eqpt Efficiency Standards above BAU</v>
      </c>
      <c r="D500" s="192" t="s">
        <v>2094</v>
      </c>
      <c r="E500" s="185" t="s">
        <v>816</v>
      </c>
      <c r="F500" s="182" t="s">
        <v>1825</v>
      </c>
      <c r="G500" s="185" t="s">
        <v>817</v>
      </c>
      <c r="H500" s="43">
        <v>1054</v>
      </c>
      <c r="I500" s="357" t="s">
        <v>332</v>
      </c>
      <c r="J500" s="190" t="str">
        <f>INDEX('Policy Characteristics'!D:D,MATCH(PolicyLevers!$C500,'Policy Characteristics'!$C:$C,0))</f>
        <v>Industry Energy Efficiency Standards</v>
      </c>
      <c r="K500" s="198" t="str">
        <f>INDEX('Policy Characteristics'!E:E,MATCH(PolicyLevers!$C500,'Policy Characteristics'!$C:$C,0))</f>
        <v>indst efficiency standards</v>
      </c>
      <c r="L500" s="198">
        <f>INDEX('Policy Characteristics'!F:F,MATCH(PolicyLevers!$C500,'Policy Characteristics'!$C:$C,0))</f>
        <v>0</v>
      </c>
      <c r="M500" s="198">
        <f>INDEX('Policy Characteristics'!G:G,MATCH(PolicyLevers!$C500,'Policy Characteristics'!$C:$C,0))</f>
        <v>0.25</v>
      </c>
      <c r="N500" s="198">
        <f>INDEX('Policy Characteristics'!H:H,MATCH(PolicyLevers!$C500,'Policy Characteristics'!$C:$C,0))</f>
        <v>0.01</v>
      </c>
      <c r="O500" s="200" t="str">
        <f>INDEX('Policy Characteristics'!I:I,MATCH(PolicyLevers!$C500,'Policy Characteristics'!$C:$C,0))</f>
        <v>% reduction in energy use</v>
      </c>
      <c r="P500" s="200"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0" t="str">
        <f>INDEX('Policy Characteristics'!K:K,MATCH(PolicyLevers!$C500,'Policy Characteristics'!$C:$C,0))</f>
        <v>industry-ag-main.html#eff-stds</v>
      </c>
      <c r="R500" s="200" t="str">
        <f>INDEX('Policy Characteristics'!L:L,MATCH(PolicyLevers!$C500,'Policy Characteristics'!$C:$C,0))</f>
        <v>industry-energy-efficiency-standards.html</v>
      </c>
      <c r="S500" s="220" t="str">
        <f>INDEX('Policy Characteristics'!M:M,MATCH(PolicyLevers!$C500,'Policy Characteristics'!$C:$C,0))</f>
        <v>U.S. DOE, 2016, Industrial Energy Efficiency Potential Analysis, https://energy.gov/sites/prod/files/2017/04/f34/energy-savings-by-state-industrial-methodology.pdf</v>
      </c>
      <c r="T500" s="200" t="str">
        <f>INDEX('Policy Characteristics'!N:N,MATCH(PolicyLevers!$C500,'Policy Characteristics'!$C:$C,0))</f>
        <v>U.S. DOE, 2016, Industrial Energy Efficiency Potential Analysis, https://energy.gov/sites/prod/files/2017/04/f34/energy-savings-by-state-industrial-methodology.pdf</v>
      </c>
      <c r="U500" s="182">
        <f>INDEX('Policy Characteristics'!O:O,MATCH(PolicyLevers!$C500,'Policy Characteristics'!$C:$C,0))</f>
        <v>0</v>
      </c>
    </row>
    <row r="501" spans="1:21" s="190" customFormat="1" x14ac:dyDescent="0.35">
      <c r="A501" s="351" t="str">
        <f>INDEX('Policy Characteristics'!A:A,MATCH(PolicyLevers!$C501,'Policy Characteristics'!$C:$C,0))</f>
        <v>Industry</v>
      </c>
      <c r="B501" s="355" t="str">
        <f>INDEX('Policy Characteristics'!B:B,MATCH(PolicyLevers!$C501,'Policy Characteristics'!$C:$C,0))</f>
        <v>Industry Energy Efficiency Standards</v>
      </c>
      <c r="C501" s="190" t="str">
        <f t="shared" si="31"/>
        <v>Percentage Improvement in Eqpt Efficiency Standards above BAU</v>
      </c>
      <c r="D501" s="192" t="s">
        <v>2094</v>
      </c>
      <c r="E501" s="185" t="s">
        <v>818</v>
      </c>
      <c r="F501" s="182" t="s">
        <v>1825</v>
      </c>
      <c r="G501" s="185" t="s">
        <v>819</v>
      </c>
      <c r="H501" s="43">
        <v>1055</v>
      </c>
      <c r="I501" s="357" t="s">
        <v>310</v>
      </c>
      <c r="J501" s="190" t="str">
        <f>INDEX('Policy Characteristics'!D:D,MATCH(PolicyLevers!$C501,'Policy Characteristics'!$C:$C,0))</f>
        <v>Industry Energy Efficiency Standards</v>
      </c>
      <c r="K501" s="198" t="str">
        <f>INDEX('Policy Characteristics'!E:E,MATCH(PolicyLevers!$C501,'Policy Characteristics'!$C:$C,0))</f>
        <v>indst efficiency standards</v>
      </c>
      <c r="L501" s="198">
        <f>INDEX('Policy Characteristics'!F:F,MATCH(PolicyLevers!$C501,'Policy Characteristics'!$C:$C,0))</f>
        <v>0</v>
      </c>
      <c r="M501" s="198">
        <f>INDEX('Policy Characteristics'!G:G,MATCH(PolicyLevers!$C501,'Policy Characteristics'!$C:$C,0))</f>
        <v>0.25</v>
      </c>
      <c r="N501" s="198">
        <f>INDEX('Policy Characteristics'!H:H,MATCH(PolicyLevers!$C501,'Policy Characteristics'!$C:$C,0))</f>
        <v>0.01</v>
      </c>
      <c r="O501" s="200" t="str">
        <f>INDEX('Policy Characteristics'!I:I,MATCH(PolicyLevers!$C501,'Policy Characteristics'!$C:$C,0))</f>
        <v>% reduction in energy use</v>
      </c>
      <c r="P501" s="200"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0" t="str">
        <f>INDEX('Policy Characteristics'!K:K,MATCH(PolicyLevers!$C501,'Policy Characteristics'!$C:$C,0))</f>
        <v>industry-ag-main.html#eff-stds</v>
      </c>
      <c r="R501" s="200" t="str">
        <f>INDEX('Policy Characteristics'!L:L,MATCH(PolicyLevers!$C501,'Policy Characteristics'!$C:$C,0))</f>
        <v>industry-energy-efficiency-standards.html</v>
      </c>
      <c r="S501" s="220" t="str">
        <f>INDEX('Policy Characteristics'!M:M,MATCH(PolicyLevers!$C501,'Policy Characteristics'!$C:$C,0))</f>
        <v>U.S. DOE, 2016, Industrial Energy Efficiency Potential Analysis, https://energy.gov/sites/prod/files/2017/04/f34/energy-savings-by-state-industrial-methodology.pdf</v>
      </c>
      <c r="T501" s="200" t="str">
        <f>INDEX('Policy Characteristics'!N:N,MATCH(PolicyLevers!$C501,'Policy Characteristics'!$C:$C,0))</f>
        <v>U.S. DOE, 2016, Industrial Energy Efficiency Potential Analysis, https://energy.gov/sites/prod/files/2017/04/f34/energy-savings-by-state-industrial-methodology.pdf</v>
      </c>
      <c r="U501" s="182">
        <f>INDEX('Policy Characteristics'!O:O,MATCH(PolicyLevers!$C501,'Policy Characteristics'!$C:$C,0))</f>
        <v>0</v>
      </c>
    </row>
    <row r="502" spans="1:21" s="190" customFormat="1" x14ac:dyDescent="0.35">
      <c r="A502" s="351" t="str">
        <f>INDEX('Policy Characteristics'!A:A,MATCH(PolicyLevers!$C502,'Policy Characteristics'!$C:$C,0))</f>
        <v>Industry</v>
      </c>
      <c r="B502" s="355" t="str">
        <f>INDEX('Policy Characteristics'!B:B,MATCH(PolicyLevers!$C502,'Policy Characteristics'!$C:$C,0))</f>
        <v>Industry Energy Efficiency Standards</v>
      </c>
      <c r="C502" s="190" t="str">
        <f t="shared" si="31"/>
        <v>Percentage Improvement in Eqpt Efficiency Standards above BAU</v>
      </c>
      <c r="D502" s="192" t="s">
        <v>2094</v>
      </c>
      <c r="E502" s="185" t="s">
        <v>820</v>
      </c>
      <c r="F502" s="182" t="s">
        <v>1825</v>
      </c>
      <c r="G502" s="185" t="s">
        <v>821</v>
      </c>
      <c r="H502" s="43">
        <v>1056</v>
      </c>
      <c r="I502" s="357" t="s">
        <v>310</v>
      </c>
      <c r="J502" s="190" t="str">
        <f>INDEX('Policy Characteristics'!D:D,MATCH(PolicyLevers!$C502,'Policy Characteristics'!$C:$C,0))</f>
        <v>Industry Energy Efficiency Standards</v>
      </c>
      <c r="K502" s="198" t="str">
        <f>INDEX('Policy Characteristics'!E:E,MATCH(PolicyLevers!$C502,'Policy Characteristics'!$C:$C,0))</f>
        <v>indst efficiency standards</v>
      </c>
      <c r="L502" s="198">
        <f>INDEX('Policy Characteristics'!F:F,MATCH(PolicyLevers!$C502,'Policy Characteristics'!$C:$C,0))</f>
        <v>0</v>
      </c>
      <c r="M502" s="198">
        <f>INDEX('Policy Characteristics'!G:G,MATCH(PolicyLevers!$C502,'Policy Characteristics'!$C:$C,0))</f>
        <v>0.25</v>
      </c>
      <c r="N502" s="198">
        <f>INDEX('Policy Characteristics'!H:H,MATCH(PolicyLevers!$C502,'Policy Characteristics'!$C:$C,0))</f>
        <v>0.01</v>
      </c>
      <c r="O502" s="200" t="str">
        <f>INDEX('Policy Characteristics'!I:I,MATCH(PolicyLevers!$C502,'Policy Characteristics'!$C:$C,0))</f>
        <v>% reduction in energy use</v>
      </c>
      <c r="P502" s="200"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0" t="str">
        <f>INDEX('Policy Characteristics'!K:K,MATCH(PolicyLevers!$C502,'Policy Characteristics'!$C:$C,0))</f>
        <v>industry-ag-main.html#eff-stds</v>
      </c>
      <c r="R502" s="200" t="str">
        <f>INDEX('Policy Characteristics'!L:L,MATCH(PolicyLevers!$C502,'Policy Characteristics'!$C:$C,0))</f>
        <v>industry-energy-efficiency-standards.html</v>
      </c>
      <c r="S502" s="220" t="str">
        <f>INDEX('Policy Characteristics'!M:M,MATCH(PolicyLevers!$C502,'Policy Characteristics'!$C:$C,0))</f>
        <v>U.S. DOE, 2016, Industrial Energy Efficiency Potential Analysis, https://energy.gov/sites/prod/files/2017/04/f34/energy-savings-by-state-industrial-methodology.pdf</v>
      </c>
      <c r="T502" s="200" t="str">
        <f>INDEX('Policy Characteristics'!N:N,MATCH(PolicyLevers!$C502,'Policy Characteristics'!$C:$C,0))</f>
        <v>U.S. DOE, 2016, Industrial Energy Efficiency Potential Analysis, https://energy.gov/sites/prod/files/2017/04/f34/energy-savings-by-state-industrial-methodology.pdf</v>
      </c>
      <c r="U502" s="182">
        <f>INDEX('Policy Characteristics'!O:O,MATCH(PolicyLevers!$C502,'Policy Characteristics'!$C:$C,0))</f>
        <v>0</v>
      </c>
    </row>
    <row r="503" spans="1:21" s="190" customFormat="1" x14ac:dyDescent="0.35">
      <c r="A503" s="351" t="str">
        <f>INDEX('Policy Characteristics'!A:A,MATCH(PolicyLevers!$C503,'Policy Characteristics'!$C:$C,0))</f>
        <v>Industry</v>
      </c>
      <c r="B503" s="355" t="str">
        <f>INDEX('Policy Characteristics'!B:B,MATCH(PolicyLevers!$C503,'Policy Characteristics'!$C:$C,0))</f>
        <v>Industry Energy Efficiency Standards</v>
      </c>
      <c r="C503" s="190" t="str">
        <f t="shared" si="31"/>
        <v>Percentage Improvement in Eqpt Efficiency Standards above BAU</v>
      </c>
      <c r="D503" s="192" t="s">
        <v>2094</v>
      </c>
      <c r="E503" s="185" t="s">
        <v>822</v>
      </c>
      <c r="F503" s="182" t="s">
        <v>1825</v>
      </c>
      <c r="G503" s="185" t="s">
        <v>823</v>
      </c>
      <c r="H503" s="43">
        <v>1057</v>
      </c>
      <c r="I503" s="357" t="s">
        <v>332</v>
      </c>
      <c r="J503" s="190" t="str">
        <f>INDEX('Policy Characteristics'!D:D,MATCH(PolicyLevers!$C503,'Policy Characteristics'!$C:$C,0))</f>
        <v>Industry Energy Efficiency Standards</v>
      </c>
      <c r="K503" s="198" t="str">
        <f>INDEX('Policy Characteristics'!E:E,MATCH(PolicyLevers!$C503,'Policy Characteristics'!$C:$C,0))</f>
        <v>indst efficiency standards</v>
      </c>
      <c r="L503" s="198">
        <f>INDEX('Policy Characteristics'!F:F,MATCH(PolicyLevers!$C503,'Policy Characteristics'!$C:$C,0))</f>
        <v>0</v>
      </c>
      <c r="M503" s="198">
        <f>INDEX('Policy Characteristics'!G:G,MATCH(PolicyLevers!$C503,'Policy Characteristics'!$C:$C,0))</f>
        <v>0.25</v>
      </c>
      <c r="N503" s="198">
        <f>INDEX('Policy Characteristics'!H:H,MATCH(PolicyLevers!$C503,'Policy Characteristics'!$C:$C,0))</f>
        <v>0.01</v>
      </c>
      <c r="O503" s="200" t="str">
        <f>INDEX('Policy Characteristics'!I:I,MATCH(PolicyLevers!$C503,'Policy Characteristics'!$C:$C,0))</f>
        <v>% reduction in energy use</v>
      </c>
      <c r="P503" s="200"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0" t="str">
        <f>INDEX('Policy Characteristics'!K:K,MATCH(PolicyLevers!$C503,'Policy Characteristics'!$C:$C,0))</f>
        <v>industry-ag-main.html#eff-stds</v>
      </c>
      <c r="R503" s="200" t="str">
        <f>INDEX('Policy Characteristics'!L:L,MATCH(PolicyLevers!$C503,'Policy Characteristics'!$C:$C,0))</f>
        <v>industry-energy-efficiency-standards.html</v>
      </c>
      <c r="S503" s="220" t="str">
        <f>INDEX('Policy Characteristics'!M:M,MATCH(PolicyLevers!$C503,'Policy Characteristics'!$C:$C,0))</f>
        <v>U.S. DOE, 2016, Industrial Energy Efficiency Potential Analysis, https://energy.gov/sites/prod/files/2017/04/f34/energy-savings-by-state-industrial-methodology.pdf</v>
      </c>
      <c r="T503" s="200" t="str">
        <f>INDEX('Policy Characteristics'!N:N,MATCH(PolicyLevers!$C503,'Policy Characteristics'!$C:$C,0))</f>
        <v>U.S. DOE, 2016, Industrial Energy Efficiency Potential Analysis, https://energy.gov/sites/prod/files/2017/04/f34/energy-savings-by-state-industrial-methodology.pdf</v>
      </c>
      <c r="U503" s="182">
        <f>INDEX('Policy Characteristics'!O:O,MATCH(PolicyLevers!$C503,'Policy Characteristics'!$C:$C,0))</f>
        <v>0</v>
      </c>
    </row>
    <row r="504" spans="1:21" s="190" customFormat="1" x14ac:dyDescent="0.35">
      <c r="A504" s="351" t="str">
        <f>INDEX('Policy Characteristics'!A:A,MATCH(PolicyLevers!$C504,'Policy Characteristics'!$C:$C,0))</f>
        <v>Industry</v>
      </c>
      <c r="B504" s="355" t="str">
        <f>INDEX('Policy Characteristics'!B:B,MATCH(PolicyLevers!$C504,'Policy Characteristics'!$C:$C,0))</f>
        <v>Industry Energy Efficiency Standards</v>
      </c>
      <c r="C504" s="190" t="str">
        <f t="shared" si="31"/>
        <v>Percentage Improvement in Eqpt Efficiency Standards above BAU</v>
      </c>
      <c r="D504" s="192" t="s">
        <v>2093</v>
      </c>
      <c r="E504" s="185" t="s">
        <v>799</v>
      </c>
      <c r="F504" s="182" t="s">
        <v>2137</v>
      </c>
      <c r="G504" s="185" t="s">
        <v>800</v>
      </c>
      <c r="H504" s="43">
        <v>1058</v>
      </c>
      <c r="I504" s="357" t="s">
        <v>310</v>
      </c>
      <c r="J504" s="190" t="str">
        <f>INDEX('Policy Characteristics'!D:D,MATCH(PolicyLevers!$C504,'Policy Characteristics'!$C:$C,0))</f>
        <v>Industry Energy Efficiency Standards</v>
      </c>
      <c r="K504" s="198" t="str">
        <f>INDEX('Policy Characteristics'!E:E,MATCH(PolicyLevers!$C504,'Policy Characteristics'!$C:$C,0))</f>
        <v>indst efficiency standards</v>
      </c>
      <c r="L504" s="198">
        <f>INDEX('Policy Characteristics'!F:F,MATCH(PolicyLevers!$C504,'Policy Characteristics'!$C:$C,0))</f>
        <v>0</v>
      </c>
      <c r="M504" s="198">
        <f>INDEX('Policy Characteristics'!G:G,MATCH(PolicyLevers!$C504,'Policy Characteristics'!$C:$C,0))</f>
        <v>0.25</v>
      </c>
      <c r="N504" s="198">
        <f>INDEX('Policy Characteristics'!H:H,MATCH(PolicyLevers!$C504,'Policy Characteristics'!$C:$C,0))</f>
        <v>0.01</v>
      </c>
      <c r="O504" s="200" t="str">
        <f>INDEX('Policy Characteristics'!I:I,MATCH(PolicyLevers!$C504,'Policy Characteristics'!$C:$C,0))</f>
        <v>% reduction in energy use</v>
      </c>
      <c r="P504" s="200"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0" t="str">
        <f>INDEX('Policy Characteristics'!K:K,MATCH(PolicyLevers!$C504,'Policy Characteristics'!$C:$C,0))</f>
        <v>industry-ag-main.html#eff-stds</v>
      </c>
      <c r="R504" s="200" t="str">
        <f>INDEX('Policy Characteristics'!L:L,MATCH(PolicyLevers!$C504,'Policy Characteristics'!$C:$C,0))</f>
        <v>industry-energy-efficiency-standards.html</v>
      </c>
      <c r="S504" s="220" t="str">
        <f>INDEX('Policy Characteristics'!M:M,MATCH(PolicyLevers!$C504,'Policy Characteristics'!$C:$C,0))</f>
        <v>U.S. DOE, 2016, Industrial Energy Efficiency Potential Analysis, https://energy.gov/sites/prod/files/2017/04/f34/energy-savings-by-state-industrial-methodology.pdf</v>
      </c>
      <c r="T504" s="200" t="str">
        <f>INDEX('Policy Characteristics'!N:N,MATCH(PolicyLevers!$C504,'Policy Characteristics'!$C:$C,0))</f>
        <v>U.S. DOE, 2016, Industrial Energy Efficiency Potential Analysis, https://energy.gov/sites/prod/files/2017/04/f34/energy-savings-by-state-industrial-methodology.pdf</v>
      </c>
      <c r="U504" s="182">
        <f>INDEX('Policy Characteristics'!O:O,MATCH(PolicyLevers!$C504,'Policy Characteristics'!$C:$C,0))</f>
        <v>0</v>
      </c>
    </row>
    <row r="505" spans="1:21" s="190" customFormat="1" x14ac:dyDescent="0.35">
      <c r="A505" s="351" t="str">
        <f>INDEX('Policy Characteristics'!A:A,MATCH(PolicyLevers!$C505,'Policy Characteristics'!$C:$C,0))</f>
        <v>Industry</v>
      </c>
      <c r="B505" s="355" t="str">
        <f>INDEX('Policy Characteristics'!B:B,MATCH(PolicyLevers!$C505,'Policy Characteristics'!$C:$C,0))</f>
        <v>Industry Energy Efficiency Standards</v>
      </c>
      <c r="C505" s="190" t="str">
        <f t="shared" si="31"/>
        <v>Percentage Improvement in Eqpt Efficiency Standards above BAU</v>
      </c>
      <c r="D505" s="192" t="s">
        <v>2093</v>
      </c>
      <c r="E505" s="185" t="s">
        <v>806</v>
      </c>
      <c r="F505" s="182" t="s">
        <v>2137</v>
      </c>
      <c r="G505" s="185" t="s">
        <v>807</v>
      </c>
      <c r="H505" s="43">
        <v>1059</v>
      </c>
      <c r="I505" s="357" t="s">
        <v>310</v>
      </c>
      <c r="J505" s="190" t="str">
        <f>INDEX('Policy Characteristics'!D:D,MATCH(PolicyLevers!$C505,'Policy Characteristics'!$C:$C,0))</f>
        <v>Industry Energy Efficiency Standards</v>
      </c>
      <c r="K505" s="198" t="str">
        <f>INDEX('Policy Characteristics'!E:E,MATCH(PolicyLevers!$C505,'Policy Characteristics'!$C:$C,0))</f>
        <v>indst efficiency standards</v>
      </c>
      <c r="L505" s="198">
        <f>INDEX('Policy Characteristics'!F:F,MATCH(PolicyLevers!$C505,'Policy Characteristics'!$C:$C,0))</f>
        <v>0</v>
      </c>
      <c r="M505" s="198">
        <f>INDEX('Policy Characteristics'!G:G,MATCH(PolicyLevers!$C505,'Policy Characteristics'!$C:$C,0))</f>
        <v>0.25</v>
      </c>
      <c r="N505" s="198">
        <f>INDEX('Policy Characteristics'!H:H,MATCH(PolicyLevers!$C505,'Policy Characteristics'!$C:$C,0))</f>
        <v>0.01</v>
      </c>
      <c r="O505" s="200" t="str">
        <f>INDEX('Policy Characteristics'!I:I,MATCH(PolicyLevers!$C505,'Policy Characteristics'!$C:$C,0))</f>
        <v>% reduction in energy use</v>
      </c>
      <c r="P505" s="200"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0" t="str">
        <f>INDEX('Policy Characteristics'!K:K,MATCH(PolicyLevers!$C505,'Policy Characteristics'!$C:$C,0))</f>
        <v>industry-ag-main.html#eff-stds</v>
      </c>
      <c r="R505" s="200" t="str">
        <f>INDEX('Policy Characteristics'!L:L,MATCH(PolicyLevers!$C505,'Policy Characteristics'!$C:$C,0))</f>
        <v>industry-energy-efficiency-standards.html</v>
      </c>
      <c r="S505" s="220" t="str">
        <f>INDEX('Policy Characteristics'!M:M,MATCH(PolicyLevers!$C505,'Policy Characteristics'!$C:$C,0))</f>
        <v>U.S. DOE, 2016, Industrial Energy Efficiency Potential Analysis, https://energy.gov/sites/prod/files/2017/04/f34/energy-savings-by-state-industrial-methodology.pdf</v>
      </c>
      <c r="T505" s="200" t="str">
        <f>INDEX('Policy Characteristics'!N:N,MATCH(PolicyLevers!$C505,'Policy Characteristics'!$C:$C,0))</f>
        <v>U.S. DOE, 2016, Industrial Energy Efficiency Potential Analysis, https://energy.gov/sites/prod/files/2017/04/f34/energy-savings-by-state-industrial-methodology.pdf</v>
      </c>
      <c r="U505" s="182">
        <f>INDEX('Policy Characteristics'!O:O,MATCH(PolicyLevers!$C505,'Policy Characteristics'!$C:$C,0))</f>
        <v>0</v>
      </c>
    </row>
    <row r="506" spans="1:21" s="190" customFormat="1" x14ac:dyDescent="0.35">
      <c r="A506" s="351" t="str">
        <f>INDEX('Policy Characteristics'!A:A,MATCH(PolicyLevers!$C506,'Policy Characteristics'!$C:$C,0))</f>
        <v>Industry</v>
      </c>
      <c r="B506" s="355" t="str">
        <f>INDEX('Policy Characteristics'!B:B,MATCH(PolicyLevers!$C506,'Policy Characteristics'!$C:$C,0))</f>
        <v>Industry Energy Efficiency Standards</v>
      </c>
      <c r="C506" s="190" t="str">
        <f t="shared" si="31"/>
        <v>Percentage Improvement in Eqpt Efficiency Standards above BAU</v>
      </c>
      <c r="D506" s="192" t="s">
        <v>2093</v>
      </c>
      <c r="E506" s="185" t="s">
        <v>808</v>
      </c>
      <c r="F506" s="182" t="s">
        <v>2137</v>
      </c>
      <c r="G506" s="185" t="s">
        <v>809</v>
      </c>
      <c r="H506" s="43">
        <v>1060</v>
      </c>
      <c r="I506" s="357" t="s">
        <v>310</v>
      </c>
      <c r="J506" s="190" t="str">
        <f>INDEX('Policy Characteristics'!D:D,MATCH(PolicyLevers!$C506,'Policy Characteristics'!$C:$C,0))</f>
        <v>Industry Energy Efficiency Standards</v>
      </c>
      <c r="K506" s="198" t="str">
        <f>INDEX('Policy Characteristics'!E:E,MATCH(PolicyLevers!$C506,'Policy Characteristics'!$C:$C,0))</f>
        <v>indst efficiency standards</v>
      </c>
      <c r="L506" s="198">
        <f>INDEX('Policy Characteristics'!F:F,MATCH(PolicyLevers!$C506,'Policy Characteristics'!$C:$C,0))</f>
        <v>0</v>
      </c>
      <c r="M506" s="198">
        <f>INDEX('Policy Characteristics'!G:G,MATCH(PolicyLevers!$C506,'Policy Characteristics'!$C:$C,0))</f>
        <v>0.25</v>
      </c>
      <c r="N506" s="198">
        <f>INDEX('Policy Characteristics'!H:H,MATCH(PolicyLevers!$C506,'Policy Characteristics'!$C:$C,0))</f>
        <v>0.01</v>
      </c>
      <c r="O506" s="200" t="str">
        <f>INDEX('Policy Characteristics'!I:I,MATCH(PolicyLevers!$C506,'Policy Characteristics'!$C:$C,0))</f>
        <v>% reduction in energy use</v>
      </c>
      <c r="P506" s="200"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0" t="str">
        <f>INDEX('Policy Characteristics'!K:K,MATCH(PolicyLevers!$C506,'Policy Characteristics'!$C:$C,0))</f>
        <v>industry-ag-main.html#eff-stds</v>
      </c>
      <c r="R506" s="200" t="str">
        <f>INDEX('Policy Characteristics'!L:L,MATCH(PolicyLevers!$C506,'Policy Characteristics'!$C:$C,0))</f>
        <v>industry-energy-efficiency-standards.html</v>
      </c>
      <c r="S506" s="220" t="str">
        <f>INDEX('Policy Characteristics'!M:M,MATCH(PolicyLevers!$C506,'Policy Characteristics'!$C:$C,0))</f>
        <v>U.S. DOE, 2016, Industrial Energy Efficiency Potential Analysis, https://energy.gov/sites/prod/files/2017/04/f34/energy-savings-by-state-industrial-methodology.pdf</v>
      </c>
      <c r="T506" s="200" t="str">
        <f>INDEX('Policy Characteristics'!N:N,MATCH(PolicyLevers!$C506,'Policy Characteristics'!$C:$C,0))</f>
        <v>U.S. DOE, 2016, Industrial Energy Efficiency Potential Analysis, https://energy.gov/sites/prod/files/2017/04/f34/energy-savings-by-state-industrial-methodology.pdf</v>
      </c>
      <c r="U506" s="182">
        <f>INDEX('Policy Characteristics'!O:O,MATCH(PolicyLevers!$C506,'Policy Characteristics'!$C:$C,0))</f>
        <v>0</v>
      </c>
    </row>
    <row r="507" spans="1:21" s="190" customFormat="1" x14ac:dyDescent="0.35">
      <c r="A507" s="351" t="str">
        <f>INDEX('Policy Characteristics'!A:A,MATCH(PolicyLevers!$C507,'Policy Characteristics'!$C:$C,0))</f>
        <v>Industry</v>
      </c>
      <c r="B507" s="355" t="str">
        <f>INDEX('Policy Characteristics'!B:B,MATCH(PolicyLevers!$C507,'Policy Characteristics'!$C:$C,0))</f>
        <v>Industry Energy Efficiency Standards</v>
      </c>
      <c r="C507" s="190" t="str">
        <f t="shared" si="31"/>
        <v>Percentage Improvement in Eqpt Efficiency Standards above BAU</v>
      </c>
      <c r="D507" s="192" t="s">
        <v>2093</v>
      </c>
      <c r="E507" s="185" t="s">
        <v>810</v>
      </c>
      <c r="F507" s="182" t="s">
        <v>2137</v>
      </c>
      <c r="G507" s="185" t="s">
        <v>811</v>
      </c>
      <c r="H507" s="43">
        <v>1061</v>
      </c>
      <c r="I507" s="357" t="s">
        <v>332</v>
      </c>
      <c r="J507" s="190" t="str">
        <f>INDEX('Policy Characteristics'!D:D,MATCH(PolicyLevers!$C507,'Policy Characteristics'!$C:$C,0))</f>
        <v>Industry Energy Efficiency Standards</v>
      </c>
      <c r="K507" s="198" t="str">
        <f>INDEX('Policy Characteristics'!E:E,MATCH(PolicyLevers!$C507,'Policy Characteristics'!$C:$C,0))</f>
        <v>indst efficiency standards</v>
      </c>
      <c r="L507" s="198">
        <f>INDEX('Policy Characteristics'!F:F,MATCH(PolicyLevers!$C507,'Policy Characteristics'!$C:$C,0))</f>
        <v>0</v>
      </c>
      <c r="M507" s="198">
        <f>INDEX('Policy Characteristics'!G:G,MATCH(PolicyLevers!$C507,'Policy Characteristics'!$C:$C,0))</f>
        <v>0.25</v>
      </c>
      <c r="N507" s="198">
        <f>INDEX('Policy Characteristics'!H:H,MATCH(PolicyLevers!$C507,'Policy Characteristics'!$C:$C,0))</f>
        <v>0.01</v>
      </c>
      <c r="O507" s="200" t="str">
        <f>INDEX('Policy Characteristics'!I:I,MATCH(PolicyLevers!$C507,'Policy Characteristics'!$C:$C,0))</f>
        <v>% reduction in energy use</v>
      </c>
      <c r="P507" s="200"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0" t="str">
        <f>INDEX('Policy Characteristics'!K:K,MATCH(PolicyLevers!$C507,'Policy Characteristics'!$C:$C,0))</f>
        <v>industry-ag-main.html#eff-stds</v>
      </c>
      <c r="R507" s="200" t="str">
        <f>INDEX('Policy Characteristics'!L:L,MATCH(PolicyLevers!$C507,'Policy Characteristics'!$C:$C,0))</f>
        <v>industry-energy-efficiency-standards.html</v>
      </c>
      <c r="S507" s="220" t="str">
        <f>INDEX('Policy Characteristics'!M:M,MATCH(PolicyLevers!$C507,'Policy Characteristics'!$C:$C,0))</f>
        <v>U.S. DOE, 2016, Industrial Energy Efficiency Potential Analysis, https://energy.gov/sites/prod/files/2017/04/f34/energy-savings-by-state-industrial-methodology.pdf</v>
      </c>
      <c r="T507" s="200" t="str">
        <f>INDEX('Policy Characteristics'!N:N,MATCH(PolicyLevers!$C507,'Policy Characteristics'!$C:$C,0))</f>
        <v>U.S. DOE, 2016, Industrial Energy Efficiency Potential Analysis, https://energy.gov/sites/prod/files/2017/04/f34/energy-savings-by-state-industrial-methodology.pdf</v>
      </c>
      <c r="U507" s="182">
        <f>INDEX('Policy Characteristics'!O:O,MATCH(PolicyLevers!$C507,'Policy Characteristics'!$C:$C,0))</f>
        <v>0</v>
      </c>
    </row>
    <row r="508" spans="1:21" s="190" customFormat="1" x14ac:dyDescent="0.35">
      <c r="A508" s="351" t="str">
        <f>INDEX('Policy Characteristics'!A:A,MATCH(PolicyLevers!$C508,'Policy Characteristics'!$C:$C,0))</f>
        <v>Industry</v>
      </c>
      <c r="B508" s="355" t="str">
        <f>INDEX('Policy Characteristics'!B:B,MATCH(PolicyLevers!$C508,'Policy Characteristics'!$C:$C,0))</f>
        <v>Industry Energy Efficiency Standards</v>
      </c>
      <c r="C508" s="190" t="str">
        <f t="shared" si="31"/>
        <v>Percentage Improvement in Eqpt Efficiency Standards above BAU</v>
      </c>
      <c r="D508" s="192" t="s">
        <v>2093</v>
      </c>
      <c r="E508" s="185" t="s">
        <v>812</v>
      </c>
      <c r="F508" s="182" t="s">
        <v>2137</v>
      </c>
      <c r="G508" s="185" t="s">
        <v>813</v>
      </c>
      <c r="H508" s="43">
        <v>1062</v>
      </c>
      <c r="I508" s="357" t="s">
        <v>310</v>
      </c>
      <c r="J508" s="190" t="str">
        <f>INDEX('Policy Characteristics'!D:D,MATCH(PolicyLevers!$C508,'Policy Characteristics'!$C:$C,0))</f>
        <v>Industry Energy Efficiency Standards</v>
      </c>
      <c r="K508" s="198" t="str">
        <f>INDEX('Policy Characteristics'!E:E,MATCH(PolicyLevers!$C508,'Policy Characteristics'!$C:$C,0))</f>
        <v>indst efficiency standards</v>
      </c>
      <c r="L508" s="198">
        <f>INDEX('Policy Characteristics'!F:F,MATCH(PolicyLevers!$C508,'Policy Characteristics'!$C:$C,0))</f>
        <v>0</v>
      </c>
      <c r="M508" s="198">
        <f>INDEX('Policy Characteristics'!G:G,MATCH(PolicyLevers!$C508,'Policy Characteristics'!$C:$C,0))</f>
        <v>0.25</v>
      </c>
      <c r="N508" s="198">
        <f>INDEX('Policy Characteristics'!H:H,MATCH(PolicyLevers!$C508,'Policy Characteristics'!$C:$C,0))</f>
        <v>0.01</v>
      </c>
      <c r="O508" s="200" t="str">
        <f>INDEX('Policy Characteristics'!I:I,MATCH(PolicyLevers!$C508,'Policy Characteristics'!$C:$C,0))</f>
        <v>% reduction in energy use</v>
      </c>
      <c r="P508" s="200"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0" t="str">
        <f>INDEX('Policy Characteristics'!K:K,MATCH(PolicyLevers!$C508,'Policy Characteristics'!$C:$C,0))</f>
        <v>industry-ag-main.html#eff-stds</v>
      </c>
      <c r="R508" s="200" t="str">
        <f>INDEX('Policy Characteristics'!L:L,MATCH(PolicyLevers!$C508,'Policy Characteristics'!$C:$C,0))</f>
        <v>industry-energy-efficiency-standards.html</v>
      </c>
      <c r="S508" s="220" t="str">
        <f>INDEX('Policy Characteristics'!M:M,MATCH(PolicyLevers!$C508,'Policy Characteristics'!$C:$C,0))</f>
        <v>U.S. DOE, 2016, Industrial Energy Efficiency Potential Analysis, https://energy.gov/sites/prod/files/2017/04/f34/energy-savings-by-state-industrial-methodology.pdf</v>
      </c>
      <c r="T508" s="200" t="str">
        <f>INDEX('Policy Characteristics'!N:N,MATCH(PolicyLevers!$C508,'Policy Characteristics'!$C:$C,0))</f>
        <v>U.S. DOE, 2016, Industrial Energy Efficiency Potential Analysis, https://energy.gov/sites/prod/files/2017/04/f34/energy-savings-by-state-industrial-methodology.pdf</v>
      </c>
      <c r="U508" s="182">
        <f>INDEX('Policy Characteristics'!O:O,MATCH(PolicyLevers!$C508,'Policy Characteristics'!$C:$C,0))</f>
        <v>0</v>
      </c>
    </row>
    <row r="509" spans="1:21" s="190" customFormat="1" x14ac:dyDescent="0.35">
      <c r="A509" s="351" t="str">
        <f>INDEX('Policy Characteristics'!A:A,MATCH(PolicyLevers!$C509,'Policy Characteristics'!$C:$C,0))</f>
        <v>Industry</v>
      </c>
      <c r="B509" s="355" t="str">
        <f>INDEX('Policy Characteristics'!B:B,MATCH(PolicyLevers!$C509,'Policy Characteristics'!$C:$C,0))</f>
        <v>Industry Energy Efficiency Standards</v>
      </c>
      <c r="C509" s="190" t="str">
        <f t="shared" si="31"/>
        <v>Percentage Improvement in Eqpt Efficiency Standards above BAU</v>
      </c>
      <c r="D509" s="192" t="s">
        <v>2093</v>
      </c>
      <c r="E509" s="185" t="s">
        <v>814</v>
      </c>
      <c r="F509" s="182" t="s">
        <v>2137</v>
      </c>
      <c r="G509" s="185" t="s">
        <v>815</v>
      </c>
      <c r="H509" s="43">
        <v>1063</v>
      </c>
      <c r="I509" s="357" t="s">
        <v>332</v>
      </c>
      <c r="J509" s="190" t="str">
        <f>INDEX('Policy Characteristics'!D:D,MATCH(PolicyLevers!$C509,'Policy Characteristics'!$C:$C,0))</f>
        <v>Industry Energy Efficiency Standards</v>
      </c>
      <c r="K509" s="198" t="str">
        <f>INDEX('Policy Characteristics'!E:E,MATCH(PolicyLevers!$C509,'Policy Characteristics'!$C:$C,0))</f>
        <v>indst efficiency standards</v>
      </c>
      <c r="L509" s="198">
        <f>INDEX('Policy Characteristics'!F:F,MATCH(PolicyLevers!$C509,'Policy Characteristics'!$C:$C,0))</f>
        <v>0</v>
      </c>
      <c r="M509" s="198">
        <f>INDEX('Policy Characteristics'!G:G,MATCH(PolicyLevers!$C509,'Policy Characteristics'!$C:$C,0))</f>
        <v>0.25</v>
      </c>
      <c r="N509" s="198">
        <f>INDEX('Policy Characteristics'!H:H,MATCH(PolicyLevers!$C509,'Policy Characteristics'!$C:$C,0))</f>
        <v>0.01</v>
      </c>
      <c r="O509" s="200" t="str">
        <f>INDEX('Policy Characteristics'!I:I,MATCH(PolicyLevers!$C509,'Policy Characteristics'!$C:$C,0))</f>
        <v>% reduction in energy use</v>
      </c>
      <c r="P509" s="200"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0" t="str">
        <f>INDEX('Policy Characteristics'!K:K,MATCH(PolicyLevers!$C509,'Policy Characteristics'!$C:$C,0))</f>
        <v>industry-ag-main.html#eff-stds</v>
      </c>
      <c r="R509" s="200" t="str">
        <f>INDEX('Policy Characteristics'!L:L,MATCH(PolicyLevers!$C509,'Policy Characteristics'!$C:$C,0))</f>
        <v>industry-energy-efficiency-standards.html</v>
      </c>
      <c r="S509" s="220" t="str">
        <f>INDEX('Policy Characteristics'!M:M,MATCH(PolicyLevers!$C509,'Policy Characteristics'!$C:$C,0))</f>
        <v>U.S. DOE, 2016, Industrial Energy Efficiency Potential Analysis, https://energy.gov/sites/prod/files/2017/04/f34/energy-savings-by-state-industrial-methodology.pdf</v>
      </c>
      <c r="T509" s="200" t="str">
        <f>INDEX('Policy Characteristics'!N:N,MATCH(PolicyLevers!$C509,'Policy Characteristics'!$C:$C,0))</f>
        <v>U.S. DOE, 2016, Industrial Energy Efficiency Potential Analysis, https://energy.gov/sites/prod/files/2017/04/f34/energy-savings-by-state-industrial-methodology.pdf</v>
      </c>
      <c r="U509" s="182">
        <f>INDEX('Policy Characteristics'!O:O,MATCH(PolicyLevers!$C509,'Policy Characteristics'!$C:$C,0))</f>
        <v>0</v>
      </c>
    </row>
    <row r="510" spans="1:21" s="190" customFormat="1" x14ac:dyDescent="0.35">
      <c r="A510" s="351" t="str">
        <f>INDEX('Policy Characteristics'!A:A,MATCH(PolicyLevers!$C510,'Policy Characteristics'!$C:$C,0))</f>
        <v>Industry</v>
      </c>
      <c r="B510" s="355" t="str">
        <f>INDEX('Policy Characteristics'!B:B,MATCH(PolicyLevers!$C510,'Policy Characteristics'!$C:$C,0))</f>
        <v>Industry Energy Efficiency Standards</v>
      </c>
      <c r="C510" s="190" t="str">
        <f t="shared" si="31"/>
        <v>Percentage Improvement in Eqpt Efficiency Standards above BAU</v>
      </c>
      <c r="D510" s="192" t="s">
        <v>2093</v>
      </c>
      <c r="E510" s="185" t="s">
        <v>816</v>
      </c>
      <c r="F510" s="182" t="s">
        <v>2137</v>
      </c>
      <c r="G510" s="185" t="s">
        <v>817</v>
      </c>
      <c r="H510" s="43">
        <v>1064</v>
      </c>
      <c r="I510" s="357" t="s">
        <v>332</v>
      </c>
      <c r="J510" s="190" t="str">
        <f>INDEX('Policy Characteristics'!D:D,MATCH(PolicyLevers!$C510,'Policy Characteristics'!$C:$C,0))</f>
        <v>Industry Energy Efficiency Standards</v>
      </c>
      <c r="K510" s="198" t="str">
        <f>INDEX('Policy Characteristics'!E:E,MATCH(PolicyLevers!$C510,'Policy Characteristics'!$C:$C,0))</f>
        <v>indst efficiency standards</v>
      </c>
      <c r="L510" s="198">
        <f>INDEX('Policy Characteristics'!F:F,MATCH(PolicyLevers!$C510,'Policy Characteristics'!$C:$C,0))</f>
        <v>0</v>
      </c>
      <c r="M510" s="198">
        <f>INDEX('Policy Characteristics'!G:G,MATCH(PolicyLevers!$C510,'Policy Characteristics'!$C:$C,0))</f>
        <v>0.25</v>
      </c>
      <c r="N510" s="198">
        <f>INDEX('Policy Characteristics'!H:H,MATCH(PolicyLevers!$C510,'Policy Characteristics'!$C:$C,0))</f>
        <v>0.01</v>
      </c>
      <c r="O510" s="200" t="str">
        <f>INDEX('Policy Characteristics'!I:I,MATCH(PolicyLevers!$C510,'Policy Characteristics'!$C:$C,0))</f>
        <v>% reduction in energy use</v>
      </c>
      <c r="P510" s="200"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0" t="str">
        <f>INDEX('Policy Characteristics'!K:K,MATCH(PolicyLevers!$C510,'Policy Characteristics'!$C:$C,0))</f>
        <v>industry-ag-main.html#eff-stds</v>
      </c>
      <c r="R510" s="200" t="str">
        <f>INDEX('Policy Characteristics'!L:L,MATCH(PolicyLevers!$C510,'Policy Characteristics'!$C:$C,0))</f>
        <v>industry-energy-efficiency-standards.html</v>
      </c>
      <c r="S510" s="220" t="str">
        <f>INDEX('Policy Characteristics'!M:M,MATCH(PolicyLevers!$C510,'Policy Characteristics'!$C:$C,0))</f>
        <v>U.S. DOE, 2016, Industrial Energy Efficiency Potential Analysis, https://energy.gov/sites/prod/files/2017/04/f34/energy-savings-by-state-industrial-methodology.pdf</v>
      </c>
      <c r="T510" s="200" t="str">
        <f>INDEX('Policy Characteristics'!N:N,MATCH(PolicyLevers!$C510,'Policy Characteristics'!$C:$C,0))</f>
        <v>U.S. DOE, 2016, Industrial Energy Efficiency Potential Analysis, https://energy.gov/sites/prod/files/2017/04/f34/energy-savings-by-state-industrial-methodology.pdf</v>
      </c>
      <c r="U510" s="182">
        <f>INDEX('Policy Characteristics'!O:O,MATCH(PolicyLevers!$C510,'Policy Characteristics'!$C:$C,0))</f>
        <v>0</v>
      </c>
    </row>
    <row r="511" spans="1:21" s="190" customFormat="1" x14ac:dyDescent="0.35">
      <c r="A511" s="351" t="str">
        <f>INDEX('Policy Characteristics'!A:A,MATCH(PolicyLevers!$C511,'Policy Characteristics'!$C:$C,0))</f>
        <v>Industry</v>
      </c>
      <c r="B511" s="355" t="str">
        <f>INDEX('Policy Characteristics'!B:B,MATCH(PolicyLevers!$C511,'Policy Characteristics'!$C:$C,0))</f>
        <v>Industry Energy Efficiency Standards</v>
      </c>
      <c r="C511" s="190" t="str">
        <f t="shared" si="31"/>
        <v>Percentage Improvement in Eqpt Efficiency Standards above BAU</v>
      </c>
      <c r="D511" s="192" t="s">
        <v>2093</v>
      </c>
      <c r="E511" s="185" t="s">
        <v>818</v>
      </c>
      <c r="F511" s="182" t="s">
        <v>2137</v>
      </c>
      <c r="G511" s="185" t="s">
        <v>819</v>
      </c>
      <c r="H511" s="43">
        <v>1065</v>
      </c>
      <c r="I511" s="357" t="s">
        <v>332</v>
      </c>
      <c r="J511" s="190" t="str">
        <f>INDEX('Policy Characteristics'!D:D,MATCH(PolicyLevers!$C511,'Policy Characteristics'!$C:$C,0))</f>
        <v>Industry Energy Efficiency Standards</v>
      </c>
      <c r="K511" s="198" t="str">
        <f>INDEX('Policy Characteristics'!E:E,MATCH(PolicyLevers!$C511,'Policy Characteristics'!$C:$C,0))</f>
        <v>indst efficiency standards</v>
      </c>
      <c r="L511" s="198">
        <f>INDEX('Policy Characteristics'!F:F,MATCH(PolicyLevers!$C511,'Policy Characteristics'!$C:$C,0))</f>
        <v>0</v>
      </c>
      <c r="M511" s="198">
        <f>INDEX('Policy Characteristics'!G:G,MATCH(PolicyLevers!$C511,'Policy Characteristics'!$C:$C,0))</f>
        <v>0.25</v>
      </c>
      <c r="N511" s="198">
        <f>INDEX('Policy Characteristics'!H:H,MATCH(PolicyLevers!$C511,'Policy Characteristics'!$C:$C,0))</f>
        <v>0.01</v>
      </c>
      <c r="O511" s="200" t="str">
        <f>INDEX('Policy Characteristics'!I:I,MATCH(PolicyLevers!$C511,'Policy Characteristics'!$C:$C,0))</f>
        <v>% reduction in energy use</v>
      </c>
      <c r="P511" s="200"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0" t="str">
        <f>INDEX('Policy Characteristics'!K:K,MATCH(PolicyLevers!$C511,'Policy Characteristics'!$C:$C,0))</f>
        <v>industry-ag-main.html#eff-stds</v>
      </c>
      <c r="R511" s="200" t="str">
        <f>INDEX('Policy Characteristics'!L:L,MATCH(PolicyLevers!$C511,'Policy Characteristics'!$C:$C,0))</f>
        <v>industry-energy-efficiency-standards.html</v>
      </c>
      <c r="S511" s="220" t="str">
        <f>INDEX('Policy Characteristics'!M:M,MATCH(PolicyLevers!$C511,'Policy Characteristics'!$C:$C,0))</f>
        <v>U.S. DOE, 2016, Industrial Energy Efficiency Potential Analysis, https://energy.gov/sites/prod/files/2017/04/f34/energy-savings-by-state-industrial-methodology.pdf</v>
      </c>
      <c r="T511" s="200" t="str">
        <f>INDEX('Policy Characteristics'!N:N,MATCH(PolicyLevers!$C511,'Policy Characteristics'!$C:$C,0))</f>
        <v>U.S. DOE, 2016, Industrial Energy Efficiency Potential Analysis, https://energy.gov/sites/prod/files/2017/04/f34/energy-savings-by-state-industrial-methodology.pdf</v>
      </c>
      <c r="U511" s="182">
        <f>INDEX('Policy Characteristics'!O:O,MATCH(PolicyLevers!$C511,'Policy Characteristics'!$C:$C,0))</f>
        <v>0</v>
      </c>
    </row>
    <row r="512" spans="1:21" s="190" customFormat="1" x14ac:dyDescent="0.35">
      <c r="A512" s="351" t="str">
        <f>INDEX('Policy Characteristics'!A:A,MATCH(PolicyLevers!$C512,'Policy Characteristics'!$C:$C,0))</f>
        <v>Industry</v>
      </c>
      <c r="B512" s="355" t="str">
        <f>INDEX('Policy Characteristics'!B:B,MATCH(PolicyLevers!$C512,'Policy Characteristics'!$C:$C,0))</f>
        <v>Industry Energy Efficiency Standards</v>
      </c>
      <c r="C512" s="190" t="str">
        <f t="shared" si="31"/>
        <v>Percentage Improvement in Eqpt Efficiency Standards above BAU</v>
      </c>
      <c r="D512" s="192" t="s">
        <v>2093</v>
      </c>
      <c r="E512" s="185" t="s">
        <v>820</v>
      </c>
      <c r="F512" s="182" t="s">
        <v>2137</v>
      </c>
      <c r="G512" s="185" t="s">
        <v>821</v>
      </c>
      <c r="H512" s="43">
        <v>1066</v>
      </c>
      <c r="I512" s="357" t="s">
        <v>310</v>
      </c>
      <c r="J512" s="190" t="str">
        <f>INDEX('Policy Characteristics'!D:D,MATCH(PolicyLevers!$C512,'Policy Characteristics'!$C:$C,0))</f>
        <v>Industry Energy Efficiency Standards</v>
      </c>
      <c r="K512" s="198" t="str">
        <f>INDEX('Policy Characteristics'!E:E,MATCH(PolicyLevers!$C512,'Policy Characteristics'!$C:$C,0))</f>
        <v>indst efficiency standards</v>
      </c>
      <c r="L512" s="198">
        <f>INDEX('Policy Characteristics'!F:F,MATCH(PolicyLevers!$C512,'Policy Characteristics'!$C:$C,0))</f>
        <v>0</v>
      </c>
      <c r="M512" s="198">
        <f>INDEX('Policy Characteristics'!G:G,MATCH(PolicyLevers!$C512,'Policy Characteristics'!$C:$C,0))</f>
        <v>0.25</v>
      </c>
      <c r="N512" s="198">
        <f>INDEX('Policy Characteristics'!H:H,MATCH(PolicyLevers!$C512,'Policy Characteristics'!$C:$C,0))</f>
        <v>0.01</v>
      </c>
      <c r="O512" s="200" t="str">
        <f>INDEX('Policy Characteristics'!I:I,MATCH(PolicyLevers!$C512,'Policy Characteristics'!$C:$C,0))</f>
        <v>% reduction in energy use</v>
      </c>
      <c r="P512" s="200"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0" t="str">
        <f>INDEX('Policy Characteristics'!K:K,MATCH(PolicyLevers!$C512,'Policy Characteristics'!$C:$C,0))</f>
        <v>industry-ag-main.html#eff-stds</v>
      </c>
      <c r="R512" s="200" t="str">
        <f>INDEX('Policy Characteristics'!L:L,MATCH(PolicyLevers!$C512,'Policy Characteristics'!$C:$C,0))</f>
        <v>industry-energy-efficiency-standards.html</v>
      </c>
      <c r="S512" s="220" t="str">
        <f>INDEX('Policy Characteristics'!M:M,MATCH(PolicyLevers!$C512,'Policy Characteristics'!$C:$C,0))</f>
        <v>U.S. DOE, 2016, Industrial Energy Efficiency Potential Analysis, https://energy.gov/sites/prod/files/2017/04/f34/energy-savings-by-state-industrial-methodology.pdf</v>
      </c>
      <c r="T512" s="200" t="str">
        <f>INDEX('Policy Characteristics'!N:N,MATCH(PolicyLevers!$C512,'Policy Characteristics'!$C:$C,0))</f>
        <v>U.S. DOE, 2016, Industrial Energy Efficiency Potential Analysis, https://energy.gov/sites/prod/files/2017/04/f34/energy-savings-by-state-industrial-methodology.pdf</v>
      </c>
      <c r="U512" s="182">
        <f>INDEX('Policy Characteristics'!O:O,MATCH(PolicyLevers!$C512,'Policy Characteristics'!$C:$C,0))</f>
        <v>0</v>
      </c>
    </row>
    <row r="513" spans="1:21" s="190" customFormat="1" x14ac:dyDescent="0.35">
      <c r="A513" s="351" t="str">
        <f>INDEX('Policy Characteristics'!A:A,MATCH(PolicyLevers!$C513,'Policy Characteristics'!$C:$C,0))</f>
        <v>Industry</v>
      </c>
      <c r="B513" s="355" t="str">
        <f>INDEX('Policy Characteristics'!B:B,MATCH(PolicyLevers!$C513,'Policy Characteristics'!$C:$C,0))</f>
        <v>Industry Energy Efficiency Standards</v>
      </c>
      <c r="C513" s="190" t="str">
        <f t="shared" si="31"/>
        <v>Percentage Improvement in Eqpt Efficiency Standards above BAU</v>
      </c>
      <c r="D513" s="192" t="s">
        <v>2093</v>
      </c>
      <c r="E513" s="185" t="s">
        <v>822</v>
      </c>
      <c r="F513" s="182" t="s">
        <v>2137</v>
      </c>
      <c r="G513" s="185" t="s">
        <v>823</v>
      </c>
      <c r="H513" s="43">
        <v>1067</v>
      </c>
      <c r="I513" s="357" t="s">
        <v>332</v>
      </c>
      <c r="J513" s="190" t="str">
        <f>INDEX('Policy Characteristics'!D:D,MATCH(PolicyLevers!$C513,'Policy Characteristics'!$C:$C,0))</f>
        <v>Industry Energy Efficiency Standards</v>
      </c>
      <c r="K513" s="198" t="str">
        <f>INDEX('Policy Characteristics'!E:E,MATCH(PolicyLevers!$C513,'Policy Characteristics'!$C:$C,0))</f>
        <v>indst efficiency standards</v>
      </c>
      <c r="L513" s="198">
        <f>INDEX('Policy Characteristics'!F:F,MATCH(PolicyLevers!$C513,'Policy Characteristics'!$C:$C,0))</f>
        <v>0</v>
      </c>
      <c r="M513" s="198">
        <f>INDEX('Policy Characteristics'!G:G,MATCH(PolicyLevers!$C513,'Policy Characteristics'!$C:$C,0))</f>
        <v>0.25</v>
      </c>
      <c r="N513" s="198">
        <f>INDEX('Policy Characteristics'!H:H,MATCH(PolicyLevers!$C513,'Policy Characteristics'!$C:$C,0))</f>
        <v>0.01</v>
      </c>
      <c r="O513" s="200" t="str">
        <f>INDEX('Policy Characteristics'!I:I,MATCH(PolicyLevers!$C513,'Policy Characteristics'!$C:$C,0))</f>
        <v>% reduction in energy use</v>
      </c>
      <c r="P513" s="200"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0" t="str">
        <f>INDEX('Policy Characteristics'!K:K,MATCH(PolicyLevers!$C513,'Policy Characteristics'!$C:$C,0))</f>
        <v>industry-ag-main.html#eff-stds</v>
      </c>
      <c r="R513" s="200" t="str">
        <f>INDEX('Policy Characteristics'!L:L,MATCH(PolicyLevers!$C513,'Policy Characteristics'!$C:$C,0))</f>
        <v>industry-energy-efficiency-standards.html</v>
      </c>
      <c r="S513" s="220" t="str">
        <f>INDEX('Policy Characteristics'!M:M,MATCH(PolicyLevers!$C513,'Policy Characteristics'!$C:$C,0))</f>
        <v>U.S. DOE, 2016, Industrial Energy Efficiency Potential Analysis, https://energy.gov/sites/prod/files/2017/04/f34/energy-savings-by-state-industrial-methodology.pdf</v>
      </c>
      <c r="T513" s="200" t="str">
        <f>INDEX('Policy Characteristics'!N:N,MATCH(PolicyLevers!$C513,'Policy Characteristics'!$C:$C,0))</f>
        <v>U.S. DOE, 2016, Industrial Energy Efficiency Potential Analysis, https://energy.gov/sites/prod/files/2017/04/f34/energy-savings-by-state-industrial-methodology.pdf</v>
      </c>
      <c r="U513" s="182">
        <f>INDEX('Policy Characteristics'!O:O,MATCH(PolicyLevers!$C513,'Policy Characteristics'!$C:$C,0))</f>
        <v>0</v>
      </c>
    </row>
    <row r="514" spans="1:21" s="190" customFormat="1" x14ac:dyDescent="0.35">
      <c r="A514" s="351" t="str">
        <f>INDEX('Policy Characteristics'!A:A,MATCH(PolicyLevers!$C514,'Policy Characteristics'!$C:$C,0))</f>
        <v>Industry</v>
      </c>
      <c r="B514" s="355" t="str">
        <f>INDEX('Policy Characteristics'!B:B,MATCH(PolicyLevers!$C514,'Policy Characteristics'!$C:$C,0))</f>
        <v>Industry Energy Efficiency Standards</v>
      </c>
      <c r="C514" s="190" t="str">
        <f t="shared" si="31"/>
        <v>Percentage Improvement in Eqpt Efficiency Standards above BAU</v>
      </c>
      <c r="D514" s="192" t="s">
        <v>2091</v>
      </c>
      <c r="E514" s="185" t="s">
        <v>799</v>
      </c>
      <c r="F514" s="182" t="s">
        <v>2136</v>
      </c>
      <c r="G514" s="185" t="s">
        <v>800</v>
      </c>
      <c r="H514" s="43">
        <v>1068</v>
      </c>
      <c r="I514" s="357" t="s">
        <v>310</v>
      </c>
      <c r="J514" s="190" t="str">
        <f>INDEX('Policy Characteristics'!D:D,MATCH(PolicyLevers!$C514,'Policy Characteristics'!$C:$C,0))</f>
        <v>Industry Energy Efficiency Standards</v>
      </c>
      <c r="K514" s="198" t="str">
        <f>INDEX('Policy Characteristics'!E:E,MATCH(PolicyLevers!$C514,'Policy Characteristics'!$C:$C,0))</f>
        <v>indst efficiency standards</v>
      </c>
      <c r="L514" s="198">
        <f>INDEX('Policy Characteristics'!F:F,MATCH(PolicyLevers!$C514,'Policy Characteristics'!$C:$C,0))</f>
        <v>0</v>
      </c>
      <c r="M514" s="198">
        <f>INDEX('Policy Characteristics'!G:G,MATCH(PolicyLevers!$C514,'Policy Characteristics'!$C:$C,0))</f>
        <v>0.25</v>
      </c>
      <c r="N514" s="198">
        <f>INDEX('Policy Characteristics'!H:H,MATCH(PolicyLevers!$C514,'Policy Characteristics'!$C:$C,0))</f>
        <v>0.01</v>
      </c>
      <c r="O514" s="200" t="str">
        <f>INDEX('Policy Characteristics'!I:I,MATCH(PolicyLevers!$C514,'Policy Characteristics'!$C:$C,0))</f>
        <v>% reduction in energy use</v>
      </c>
      <c r="P514" s="200"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0" t="str">
        <f>INDEX('Policy Characteristics'!K:K,MATCH(PolicyLevers!$C514,'Policy Characteristics'!$C:$C,0))</f>
        <v>industry-ag-main.html#eff-stds</v>
      </c>
      <c r="R514" s="200" t="str">
        <f>INDEX('Policy Characteristics'!L:L,MATCH(PolicyLevers!$C514,'Policy Characteristics'!$C:$C,0))</f>
        <v>industry-energy-efficiency-standards.html</v>
      </c>
      <c r="S514" s="220" t="str">
        <f>INDEX('Policy Characteristics'!M:M,MATCH(PolicyLevers!$C514,'Policy Characteristics'!$C:$C,0))</f>
        <v>U.S. DOE, 2016, Industrial Energy Efficiency Potential Analysis, https://energy.gov/sites/prod/files/2017/04/f34/energy-savings-by-state-industrial-methodology.pdf</v>
      </c>
      <c r="T514" s="200" t="str">
        <f>INDEX('Policy Characteristics'!N:N,MATCH(PolicyLevers!$C514,'Policy Characteristics'!$C:$C,0))</f>
        <v>U.S. DOE, 2016, Industrial Energy Efficiency Potential Analysis, https://energy.gov/sites/prod/files/2017/04/f34/energy-savings-by-state-industrial-methodology.pdf</v>
      </c>
      <c r="U514" s="182">
        <f>INDEX('Policy Characteristics'!O:O,MATCH(PolicyLevers!$C514,'Policy Characteristics'!$C:$C,0))</f>
        <v>0</v>
      </c>
    </row>
    <row r="515" spans="1:21" s="190" customFormat="1" x14ac:dyDescent="0.35">
      <c r="A515" s="351" t="str">
        <f>INDEX('Policy Characteristics'!A:A,MATCH(PolicyLevers!$C515,'Policy Characteristics'!$C:$C,0))</f>
        <v>Industry</v>
      </c>
      <c r="B515" s="355" t="str">
        <f>INDEX('Policy Characteristics'!B:B,MATCH(PolicyLevers!$C515,'Policy Characteristics'!$C:$C,0))</f>
        <v>Industry Energy Efficiency Standards</v>
      </c>
      <c r="C515" s="190" t="str">
        <f t="shared" si="31"/>
        <v>Percentage Improvement in Eqpt Efficiency Standards above BAU</v>
      </c>
      <c r="D515" s="192" t="s">
        <v>2091</v>
      </c>
      <c r="E515" s="185" t="s">
        <v>806</v>
      </c>
      <c r="F515" s="182" t="s">
        <v>2136</v>
      </c>
      <c r="G515" s="185" t="s">
        <v>807</v>
      </c>
      <c r="H515" s="43">
        <v>1069</v>
      </c>
      <c r="I515" s="357" t="s">
        <v>332</v>
      </c>
      <c r="J515" s="190" t="str">
        <f>INDEX('Policy Characteristics'!D:D,MATCH(PolicyLevers!$C515,'Policy Characteristics'!$C:$C,0))</f>
        <v>Industry Energy Efficiency Standards</v>
      </c>
      <c r="K515" s="198" t="str">
        <f>INDEX('Policy Characteristics'!E:E,MATCH(PolicyLevers!$C515,'Policy Characteristics'!$C:$C,0))</f>
        <v>indst efficiency standards</v>
      </c>
      <c r="L515" s="198">
        <f>INDEX('Policy Characteristics'!F:F,MATCH(PolicyLevers!$C515,'Policy Characteristics'!$C:$C,0))</f>
        <v>0</v>
      </c>
      <c r="M515" s="198">
        <f>INDEX('Policy Characteristics'!G:G,MATCH(PolicyLevers!$C515,'Policy Characteristics'!$C:$C,0))</f>
        <v>0.25</v>
      </c>
      <c r="N515" s="198">
        <f>INDEX('Policy Characteristics'!H:H,MATCH(PolicyLevers!$C515,'Policy Characteristics'!$C:$C,0))</f>
        <v>0.01</v>
      </c>
      <c r="O515" s="200" t="str">
        <f>INDEX('Policy Characteristics'!I:I,MATCH(PolicyLevers!$C515,'Policy Characteristics'!$C:$C,0))</f>
        <v>% reduction in energy use</v>
      </c>
      <c r="P515" s="200"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0" t="str">
        <f>INDEX('Policy Characteristics'!K:K,MATCH(PolicyLevers!$C515,'Policy Characteristics'!$C:$C,0))</f>
        <v>industry-ag-main.html#eff-stds</v>
      </c>
      <c r="R515" s="200" t="str">
        <f>INDEX('Policy Characteristics'!L:L,MATCH(PolicyLevers!$C515,'Policy Characteristics'!$C:$C,0))</f>
        <v>industry-energy-efficiency-standards.html</v>
      </c>
      <c r="S515" s="220" t="str">
        <f>INDEX('Policy Characteristics'!M:M,MATCH(PolicyLevers!$C515,'Policy Characteristics'!$C:$C,0))</f>
        <v>U.S. DOE, 2016, Industrial Energy Efficiency Potential Analysis, https://energy.gov/sites/prod/files/2017/04/f34/energy-savings-by-state-industrial-methodology.pdf</v>
      </c>
      <c r="T515" s="200" t="str">
        <f>INDEX('Policy Characteristics'!N:N,MATCH(PolicyLevers!$C515,'Policy Characteristics'!$C:$C,0))</f>
        <v>U.S. DOE, 2016, Industrial Energy Efficiency Potential Analysis, https://energy.gov/sites/prod/files/2017/04/f34/energy-savings-by-state-industrial-methodology.pdf</v>
      </c>
      <c r="U515" s="182">
        <f>INDEX('Policy Characteristics'!O:O,MATCH(PolicyLevers!$C515,'Policy Characteristics'!$C:$C,0))</f>
        <v>0</v>
      </c>
    </row>
    <row r="516" spans="1:21" s="190" customFormat="1" x14ac:dyDescent="0.35">
      <c r="A516" s="351" t="str">
        <f>INDEX('Policy Characteristics'!A:A,MATCH(PolicyLevers!$C516,'Policy Characteristics'!$C:$C,0))</f>
        <v>Industry</v>
      </c>
      <c r="B516" s="355" t="str">
        <f>INDEX('Policy Characteristics'!B:B,MATCH(PolicyLevers!$C516,'Policy Characteristics'!$C:$C,0))</f>
        <v>Industry Energy Efficiency Standards</v>
      </c>
      <c r="C516" s="190" t="str">
        <f t="shared" si="31"/>
        <v>Percentage Improvement in Eqpt Efficiency Standards above BAU</v>
      </c>
      <c r="D516" s="192" t="s">
        <v>2091</v>
      </c>
      <c r="E516" s="185" t="s">
        <v>808</v>
      </c>
      <c r="F516" s="182" t="s">
        <v>2136</v>
      </c>
      <c r="G516" s="185" t="s">
        <v>809</v>
      </c>
      <c r="H516" s="43">
        <v>1070</v>
      </c>
      <c r="I516" s="357" t="s">
        <v>310</v>
      </c>
      <c r="J516" s="190" t="str">
        <f>INDEX('Policy Characteristics'!D:D,MATCH(PolicyLevers!$C516,'Policy Characteristics'!$C:$C,0))</f>
        <v>Industry Energy Efficiency Standards</v>
      </c>
      <c r="K516" s="198" t="str">
        <f>INDEX('Policy Characteristics'!E:E,MATCH(PolicyLevers!$C516,'Policy Characteristics'!$C:$C,0))</f>
        <v>indst efficiency standards</v>
      </c>
      <c r="L516" s="198">
        <f>INDEX('Policy Characteristics'!F:F,MATCH(PolicyLevers!$C516,'Policy Characteristics'!$C:$C,0))</f>
        <v>0</v>
      </c>
      <c r="M516" s="198">
        <f>INDEX('Policy Characteristics'!G:G,MATCH(PolicyLevers!$C516,'Policy Characteristics'!$C:$C,0))</f>
        <v>0.25</v>
      </c>
      <c r="N516" s="198">
        <f>INDEX('Policy Characteristics'!H:H,MATCH(PolicyLevers!$C516,'Policy Characteristics'!$C:$C,0))</f>
        <v>0.01</v>
      </c>
      <c r="O516" s="200" t="str">
        <f>INDEX('Policy Characteristics'!I:I,MATCH(PolicyLevers!$C516,'Policy Characteristics'!$C:$C,0))</f>
        <v>% reduction in energy use</v>
      </c>
      <c r="P516" s="200"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0" t="str">
        <f>INDEX('Policy Characteristics'!K:K,MATCH(PolicyLevers!$C516,'Policy Characteristics'!$C:$C,0))</f>
        <v>industry-ag-main.html#eff-stds</v>
      </c>
      <c r="R516" s="200" t="str">
        <f>INDEX('Policy Characteristics'!L:L,MATCH(PolicyLevers!$C516,'Policy Characteristics'!$C:$C,0))</f>
        <v>industry-energy-efficiency-standards.html</v>
      </c>
      <c r="S516" s="220" t="str">
        <f>INDEX('Policy Characteristics'!M:M,MATCH(PolicyLevers!$C516,'Policy Characteristics'!$C:$C,0))</f>
        <v>U.S. DOE, 2016, Industrial Energy Efficiency Potential Analysis, https://energy.gov/sites/prod/files/2017/04/f34/energy-savings-by-state-industrial-methodology.pdf</v>
      </c>
      <c r="T516" s="200" t="str">
        <f>INDEX('Policy Characteristics'!N:N,MATCH(PolicyLevers!$C516,'Policy Characteristics'!$C:$C,0))</f>
        <v>U.S. DOE, 2016, Industrial Energy Efficiency Potential Analysis, https://energy.gov/sites/prod/files/2017/04/f34/energy-savings-by-state-industrial-methodology.pdf</v>
      </c>
      <c r="U516" s="182">
        <f>INDEX('Policy Characteristics'!O:O,MATCH(PolicyLevers!$C516,'Policy Characteristics'!$C:$C,0))</f>
        <v>0</v>
      </c>
    </row>
    <row r="517" spans="1:21" s="190" customFormat="1" x14ac:dyDescent="0.35">
      <c r="A517" s="351" t="str">
        <f>INDEX('Policy Characteristics'!A:A,MATCH(PolicyLevers!$C517,'Policy Characteristics'!$C:$C,0))</f>
        <v>Industry</v>
      </c>
      <c r="B517" s="355" t="str">
        <f>INDEX('Policy Characteristics'!B:B,MATCH(PolicyLevers!$C517,'Policy Characteristics'!$C:$C,0))</f>
        <v>Industry Energy Efficiency Standards</v>
      </c>
      <c r="C517" s="190" t="str">
        <f t="shared" si="31"/>
        <v>Percentage Improvement in Eqpt Efficiency Standards above BAU</v>
      </c>
      <c r="D517" s="192" t="s">
        <v>2091</v>
      </c>
      <c r="E517" s="185" t="s">
        <v>810</v>
      </c>
      <c r="F517" s="182" t="s">
        <v>2136</v>
      </c>
      <c r="G517" s="185" t="s">
        <v>811</v>
      </c>
      <c r="H517" s="43">
        <v>1071</v>
      </c>
      <c r="I517" s="357" t="s">
        <v>332</v>
      </c>
      <c r="J517" s="190" t="str">
        <f>INDEX('Policy Characteristics'!D:D,MATCH(PolicyLevers!$C517,'Policy Characteristics'!$C:$C,0))</f>
        <v>Industry Energy Efficiency Standards</v>
      </c>
      <c r="K517" s="198" t="str">
        <f>INDEX('Policy Characteristics'!E:E,MATCH(PolicyLevers!$C517,'Policy Characteristics'!$C:$C,0))</f>
        <v>indst efficiency standards</v>
      </c>
      <c r="L517" s="198">
        <f>INDEX('Policy Characteristics'!F:F,MATCH(PolicyLevers!$C517,'Policy Characteristics'!$C:$C,0))</f>
        <v>0</v>
      </c>
      <c r="M517" s="198">
        <f>INDEX('Policy Characteristics'!G:G,MATCH(PolicyLevers!$C517,'Policy Characteristics'!$C:$C,0))</f>
        <v>0.25</v>
      </c>
      <c r="N517" s="198">
        <f>INDEX('Policy Characteristics'!H:H,MATCH(PolicyLevers!$C517,'Policy Characteristics'!$C:$C,0))</f>
        <v>0.01</v>
      </c>
      <c r="O517" s="200" t="str">
        <f>INDEX('Policy Characteristics'!I:I,MATCH(PolicyLevers!$C517,'Policy Characteristics'!$C:$C,0))</f>
        <v>% reduction in energy use</v>
      </c>
      <c r="P517" s="200"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0" t="str">
        <f>INDEX('Policy Characteristics'!K:K,MATCH(PolicyLevers!$C517,'Policy Characteristics'!$C:$C,0))</f>
        <v>industry-ag-main.html#eff-stds</v>
      </c>
      <c r="R517" s="200" t="str">
        <f>INDEX('Policy Characteristics'!L:L,MATCH(PolicyLevers!$C517,'Policy Characteristics'!$C:$C,0))</f>
        <v>industry-energy-efficiency-standards.html</v>
      </c>
      <c r="S517" s="220" t="str">
        <f>INDEX('Policy Characteristics'!M:M,MATCH(PolicyLevers!$C517,'Policy Characteristics'!$C:$C,0))</f>
        <v>U.S. DOE, 2016, Industrial Energy Efficiency Potential Analysis, https://energy.gov/sites/prod/files/2017/04/f34/energy-savings-by-state-industrial-methodology.pdf</v>
      </c>
      <c r="T517" s="200" t="str">
        <f>INDEX('Policy Characteristics'!N:N,MATCH(PolicyLevers!$C517,'Policy Characteristics'!$C:$C,0))</f>
        <v>U.S. DOE, 2016, Industrial Energy Efficiency Potential Analysis, https://energy.gov/sites/prod/files/2017/04/f34/energy-savings-by-state-industrial-methodology.pdf</v>
      </c>
      <c r="U517" s="182">
        <f>INDEX('Policy Characteristics'!O:O,MATCH(PolicyLevers!$C517,'Policy Characteristics'!$C:$C,0))</f>
        <v>0</v>
      </c>
    </row>
    <row r="518" spans="1:21" s="190" customFormat="1" x14ac:dyDescent="0.35">
      <c r="A518" s="351" t="str">
        <f>INDEX('Policy Characteristics'!A:A,MATCH(PolicyLevers!$C518,'Policy Characteristics'!$C:$C,0))</f>
        <v>Industry</v>
      </c>
      <c r="B518" s="355" t="str">
        <f>INDEX('Policy Characteristics'!B:B,MATCH(PolicyLevers!$C518,'Policy Characteristics'!$C:$C,0))</f>
        <v>Industry Energy Efficiency Standards</v>
      </c>
      <c r="C518" s="190" t="str">
        <f t="shared" si="31"/>
        <v>Percentage Improvement in Eqpt Efficiency Standards above BAU</v>
      </c>
      <c r="D518" s="192" t="s">
        <v>2091</v>
      </c>
      <c r="E518" s="185" t="s">
        <v>812</v>
      </c>
      <c r="F518" s="182" t="s">
        <v>2136</v>
      </c>
      <c r="G518" s="185" t="s">
        <v>813</v>
      </c>
      <c r="H518" s="43">
        <v>1072</v>
      </c>
      <c r="I518" s="357" t="s">
        <v>310</v>
      </c>
      <c r="J518" s="190" t="str">
        <f>INDEX('Policy Characteristics'!D:D,MATCH(PolicyLevers!$C518,'Policy Characteristics'!$C:$C,0))</f>
        <v>Industry Energy Efficiency Standards</v>
      </c>
      <c r="K518" s="198" t="str">
        <f>INDEX('Policy Characteristics'!E:E,MATCH(PolicyLevers!$C518,'Policy Characteristics'!$C:$C,0))</f>
        <v>indst efficiency standards</v>
      </c>
      <c r="L518" s="198">
        <f>INDEX('Policy Characteristics'!F:F,MATCH(PolicyLevers!$C518,'Policy Characteristics'!$C:$C,0))</f>
        <v>0</v>
      </c>
      <c r="M518" s="198">
        <f>INDEX('Policy Characteristics'!G:G,MATCH(PolicyLevers!$C518,'Policy Characteristics'!$C:$C,0))</f>
        <v>0.25</v>
      </c>
      <c r="N518" s="198">
        <f>INDEX('Policy Characteristics'!H:H,MATCH(PolicyLevers!$C518,'Policy Characteristics'!$C:$C,0))</f>
        <v>0.01</v>
      </c>
      <c r="O518" s="200" t="str">
        <f>INDEX('Policy Characteristics'!I:I,MATCH(PolicyLevers!$C518,'Policy Characteristics'!$C:$C,0))</f>
        <v>% reduction in energy use</v>
      </c>
      <c r="P518" s="200"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0" t="str">
        <f>INDEX('Policy Characteristics'!K:K,MATCH(PolicyLevers!$C518,'Policy Characteristics'!$C:$C,0))</f>
        <v>industry-ag-main.html#eff-stds</v>
      </c>
      <c r="R518" s="200" t="str">
        <f>INDEX('Policy Characteristics'!L:L,MATCH(PolicyLevers!$C518,'Policy Characteristics'!$C:$C,0))</f>
        <v>industry-energy-efficiency-standards.html</v>
      </c>
      <c r="S518" s="220" t="str">
        <f>INDEX('Policy Characteristics'!M:M,MATCH(PolicyLevers!$C518,'Policy Characteristics'!$C:$C,0))</f>
        <v>U.S. DOE, 2016, Industrial Energy Efficiency Potential Analysis, https://energy.gov/sites/prod/files/2017/04/f34/energy-savings-by-state-industrial-methodology.pdf</v>
      </c>
      <c r="T518" s="200" t="str">
        <f>INDEX('Policy Characteristics'!N:N,MATCH(PolicyLevers!$C518,'Policy Characteristics'!$C:$C,0))</f>
        <v>U.S. DOE, 2016, Industrial Energy Efficiency Potential Analysis, https://energy.gov/sites/prod/files/2017/04/f34/energy-savings-by-state-industrial-methodology.pdf</v>
      </c>
      <c r="U518" s="182">
        <f>INDEX('Policy Characteristics'!O:O,MATCH(PolicyLevers!$C518,'Policy Characteristics'!$C:$C,0))</f>
        <v>0</v>
      </c>
    </row>
    <row r="519" spans="1:21" s="190" customFormat="1" x14ac:dyDescent="0.35">
      <c r="A519" s="351" t="str">
        <f>INDEX('Policy Characteristics'!A:A,MATCH(PolicyLevers!$C519,'Policy Characteristics'!$C:$C,0))</f>
        <v>Industry</v>
      </c>
      <c r="B519" s="355" t="str">
        <f>INDEX('Policy Characteristics'!B:B,MATCH(PolicyLevers!$C519,'Policy Characteristics'!$C:$C,0))</f>
        <v>Industry Energy Efficiency Standards</v>
      </c>
      <c r="C519" s="190" t="str">
        <f t="shared" si="31"/>
        <v>Percentage Improvement in Eqpt Efficiency Standards above BAU</v>
      </c>
      <c r="D519" s="192" t="s">
        <v>2091</v>
      </c>
      <c r="E519" s="185" t="s">
        <v>814</v>
      </c>
      <c r="F519" s="182" t="s">
        <v>2136</v>
      </c>
      <c r="G519" s="185" t="s">
        <v>815</v>
      </c>
      <c r="H519" s="43">
        <v>1073</v>
      </c>
      <c r="I519" s="357" t="s">
        <v>332</v>
      </c>
      <c r="J519" s="190" t="str">
        <f>INDEX('Policy Characteristics'!D:D,MATCH(PolicyLevers!$C519,'Policy Characteristics'!$C:$C,0))</f>
        <v>Industry Energy Efficiency Standards</v>
      </c>
      <c r="K519" s="198" t="str">
        <f>INDEX('Policy Characteristics'!E:E,MATCH(PolicyLevers!$C519,'Policy Characteristics'!$C:$C,0))</f>
        <v>indst efficiency standards</v>
      </c>
      <c r="L519" s="198">
        <f>INDEX('Policy Characteristics'!F:F,MATCH(PolicyLevers!$C519,'Policy Characteristics'!$C:$C,0))</f>
        <v>0</v>
      </c>
      <c r="M519" s="198">
        <f>INDEX('Policy Characteristics'!G:G,MATCH(PolicyLevers!$C519,'Policy Characteristics'!$C:$C,0))</f>
        <v>0.25</v>
      </c>
      <c r="N519" s="198">
        <f>INDEX('Policy Characteristics'!H:H,MATCH(PolicyLevers!$C519,'Policy Characteristics'!$C:$C,0))</f>
        <v>0.01</v>
      </c>
      <c r="O519" s="200" t="str">
        <f>INDEX('Policy Characteristics'!I:I,MATCH(PolicyLevers!$C519,'Policy Characteristics'!$C:$C,0))</f>
        <v>% reduction in energy use</v>
      </c>
      <c r="P519" s="200"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0" t="str">
        <f>INDEX('Policy Characteristics'!K:K,MATCH(PolicyLevers!$C519,'Policy Characteristics'!$C:$C,0))</f>
        <v>industry-ag-main.html#eff-stds</v>
      </c>
      <c r="R519" s="200" t="str">
        <f>INDEX('Policy Characteristics'!L:L,MATCH(PolicyLevers!$C519,'Policy Characteristics'!$C:$C,0))</f>
        <v>industry-energy-efficiency-standards.html</v>
      </c>
      <c r="S519" s="220" t="str">
        <f>INDEX('Policy Characteristics'!M:M,MATCH(PolicyLevers!$C519,'Policy Characteristics'!$C:$C,0))</f>
        <v>U.S. DOE, 2016, Industrial Energy Efficiency Potential Analysis, https://energy.gov/sites/prod/files/2017/04/f34/energy-savings-by-state-industrial-methodology.pdf</v>
      </c>
      <c r="T519" s="200" t="str">
        <f>INDEX('Policy Characteristics'!N:N,MATCH(PolicyLevers!$C519,'Policy Characteristics'!$C:$C,0))</f>
        <v>U.S. DOE, 2016, Industrial Energy Efficiency Potential Analysis, https://energy.gov/sites/prod/files/2017/04/f34/energy-savings-by-state-industrial-methodology.pdf</v>
      </c>
      <c r="U519" s="182">
        <f>INDEX('Policy Characteristics'!O:O,MATCH(PolicyLevers!$C519,'Policy Characteristics'!$C:$C,0))</f>
        <v>0</v>
      </c>
    </row>
    <row r="520" spans="1:21" s="190" customFormat="1" x14ac:dyDescent="0.35">
      <c r="A520" s="351" t="str">
        <f>INDEX('Policy Characteristics'!A:A,MATCH(PolicyLevers!$C520,'Policy Characteristics'!$C:$C,0))</f>
        <v>Industry</v>
      </c>
      <c r="B520" s="355" t="str">
        <f>INDEX('Policy Characteristics'!B:B,MATCH(PolicyLevers!$C520,'Policy Characteristics'!$C:$C,0))</f>
        <v>Industry Energy Efficiency Standards</v>
      </c>
      <c r="C520" s="190" t="str">
        <f t="shared" si="31"/>
        <v>Percentage Improvement in Eqpt Efficiency Standards above BAU</v>
      </c>
      <c r="D520" s="192" t="s">
        <v>2091</v>
      </c>
      <c r="E520" s="185" t="s">
        <v>816</v>
      </c>
      <c r="F520" s="182" t="s">
        <v>2136</v>
      </c>
      <c r="G520" s="185" t="s">
        <v>817</v>
      </c>
      <c r="H520" s="43">
        <v>1074</v>
      </c>
      <c r="I520" s="357" t="s">
        <v>332</v>
      </c>
      <c r="J520" s="190" t="str">
        <f>INDEX('Policy Characteristics'!D:D,MATCH(PolicyLevers!$C520,'Policy Characteristics'!$C:$C,0))</f>
        <v>Industry Energy Efficiency Standards</v>
      </c>
      <c r="K520" s="198" t="str">
        <f>INDEX('Policy Characteristics'!E:E,MATCH(PolicyLevers!$C520,'Policy Characteristics'!$C:$C,0))</f>
        <v>indst efficiency standards</v>
      </c>
      <c r="L520" s="198">
        <f>INDEX('Policy Characteristics'!F:F,MATCH(PolicyLevers!$C520,'Policy Characteristics'!$C:$C,0))</f>
        <v>0</v>
      </c>
      <c r="M520" s="198">
        <f>INDEX('Policy Characteristics'!G:G,MATCH(PolicyLevers!$C520,'Policy Characteristics'!$C:$C,0))</f>
        <v>0.25</v>
      </c>
      <c r="N520" s="198">
        <f>INDEX('Policy Characteristics'!H:H,MATCH(PolicyLevers!$C520,'Policy Characteristics'!$C:$C,0))</f>
        <v>0.01</v>
      </c>
      <c r="O520" s="200" t="str">
        <f>INDEX('Policy Characteristics'!I:I,MATCH(PolicyLevers!$C520,'Policy Characteristics'!$C:$C,0))</f>
        <v>% reduction in energy use</v>
      </c>
      <c r="P520" s="200"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0" t="str">
        <f>INDEX('Policy Characteristics'!K:K,MATCH(PolicyLevers!$C520,'Policy Characteristics'!$C:$C,0))</f>
        <v>industry-ag-main.html#eff-stds</v>
      </c>
      <c r="R520" s="200" t="str">
        <f>INDEX('Policy Characteristics'!L:L,MATCH(PolicyLevers!$C520,'Policy Characteristics'!$C:$C,0))</f>
        <v>industry-energy-efficiency-standards.html</v>
      </c>
      <c r="S520" s="220" t="str">
        <f>INDEX('Policy Characteristics'!M:M,MATCH(PolicyLevers!$C520,'Policy Characteristics'!$C:$C,0))</f>
        <v>U.S. DOE, 2016, Industrial Energy Efficiency Potential Analysis, https://energy.gov/sites/prod/files/2017/04/f34/energy-savings-by-state-industrial-methodology.pdf</v>
      </c>
      <c r="T520" s="200" t="str">
        <f>INDEX('Policy Characteristics'!N:N,MATCH(PolicyLevers!$C520,'Policy Characteristics'!$C:$C,0))</f>
        <v>U.S. DOE, 2016, Industrial Energy Efficiency Potential Analysis, https://energy.gov/sites/prod/files/2017/04/f34/energy-savings-by-state-industrial-methodology.pdf</v>
      </c>
      <c r="U520" s="182">
        <f>INDEX('Policy Characteristics'!O:O,MATCH(PolicyLevers!$C520,'Policy Characteristics'!$C:$C,0))</f>
        <v>0</v>
      </c>
    </row>
    <row r="521" spans="1:21" s="190" customFormat="1" x14ac:dyDescent="0.35">
      <c r="A521" s="351" t="str">
        <f>INDEX('Policy Characteristics'!A:A,MATCH(PolicyLevers!$C521,'Policy Characteristics'!$C:$C,0))</f>
        <v>Industry</v>
      </c>
      <c r="B521" s="355" t="str">
        <f>INDEX('Policy Characteristics'!B:B,MATCH(PolicyLevers!$C521,'Policy Characteristics'!$C:$C,0))</f>
        <v>Industry Energy Efficiency Standards</v>
      </c>
      <c r="C521" s="190" t="str">
        <f t="shared" si="31"/>
        <v>Percentage Improvement in Eqpt Efficiency Standards above BAU</v>
      </c>
      <c r="D521" s="192" t="s">
        <v>2091</v>
      </c>
      <c r="E521" s="185" t="s">
        <v>818</v>
      </c>
      <c r="F521" s="182" t="s">
        <v>2136</v>
      </c>
      <c r="G521" s="185" t="s">
        <v>819</v>
      </c>
      <c r="H521" s="43">
        <v>1075</v>
      </c>
      <c r="I521" s="357" t="s">
        <v>332</v>
      </c>
      <c r="J521" s="190" t="str">
        <f>INDEX('Policy Characteristics'!D:D,MATCH(PolicyLevers!$C521,'Policy Characteristics'!$C:$C,0))</f>
        <v>Industry Energy Efficiency Standards</v>
      </c>
      <c r="K521" s="198" t="str">
        <f>INDEX('Policy Characteristics'!E:E,MATCH(PolicyLevers!$C521,'Policy Characteristics'!$C:$C,0))</f>
        <v>indst efficiency standards</v>
      </c>
      <c r="L521" s="198">
        <f>INDEX('Policy Characteristics'!F:F,MATCH(PolicyLevers!$C521,'Policy Characteristics'!$C:$C,0))</f>
        <v>0</v>
      </c>
      <c r="M521" s="198">
        <f>INDEX('Policy Characteristics'!G:G,MATCH(PolicyLevers!$C521,'Policy Characteristics'!$C:$C,0))</f>
        <v>0.25</v>
      </c>
      <c r="N521" s="198">
        <f>INDEX('Policy Characteristics'!H:H,MATCH(PolicyLevers!$C521,'Policy Characteristics'!$C:$C,0))</f>
        <v>0.01</v>
      </c>
      <c r="O521" s="200" t="str">
        <f>INDEX('Policy Characteristics'!I:I,MATCH(PolicyLevers!$C521,'Policy Characteristics'!$C:$C,0))</f>
        <v>% reduction in energy use</v>
      </c>
      <c r="P521" s="200"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0" t="str">
        <f>INDEX('Policy Characteristics'!K:K,MATCH(PolicyLevers!$C521,'Policy Characteristics'!$C:$C,0))</f>
        <v>industry-ag-main.html#eff-stds</v>
      </c>
      <c r="R521" s="200" t="str">
        <f>INDEX('Policy Characteristics'!L:L,MATCH(PolicyLevers!$C521,'Policy Characteristics'!$C:$C,0))</f>
        <v>industry-energy-efficiency-standards.html</v>
      </c>
      <c r="S521" s="220" t="str">
        <f>INDEX('Policy Characteristics'!M:M,MATCH(PolicyLevers!$C521,'Policy Characteristics'!$C:$C,0))</f>
        <v>U.S. DOE, 2016, Industrial Energy Efficiency Potential Analysis, https://energy.gov/sites/prod/files/2017/04/f34/energy-savings-by-state-industrial-methodology.pdf</v>
      </c>
      <c r="T521" s="200" t="str">
        <f>INDEX('Policy Characteristics'!N:N,MATCH(PolicyLevers!$C521,'Policy Characteristics'!$C:$C,0))</f>
        <v>U.S. DOE, 2016, Industrial Energy Efficiency Potential Analysis, https://energy.gov/sites/prod/files/2017/04/f34/energy-savings-by-state-industrial-methodology.pdf</v>
      </c>
      <c r="U521" s="182">
        <f>INDEX('Policy Characteristics'!O:O,MATCH(PolicyLevers!$C521,'Policy Characteristics'!$C:$C,0))</f>
        <v>0</v>
      </c>
    </row>
    <row r="522" spans="1:21" s="190" customFormat="1" x14ac:dyDescent="0.35">
      <c r="A522" s="351" t="str">
        <f>INDEX('Policy Characteristics'!A:A,MATCH(PolicyLevers!$C522,'Policy Characteristics'!$C:$C,0))</f>
        <v>Industry</v>
      </c>
      <c r="B522" s="355" t="str">
        <f>INDEX('Policy Characteristics'!B:B,MATCH(PolicyLevers!$C522,'Policy Characteristics'!$C:$C,0))</f>
        <v>Industry Energy Efficiency Standards</v>
      </c>
      <c r="C522" s="190" t="str">
        <f t="shared" si="31"/>
        <v>Percentage Improvement in Eqpt Efficiency Standards above BAU</v>
      </c>
      <c r="D522" s="192" t="s">
        <v>2091</v>
      </c>
      <c r="E522" s="185" t="s">
        <v>820</v>
      </c>
      <c r="F522" s="182" t="s">
        <v>2136</v>
      </c>
      <c r="G522" s="185" t="s">
        <v>821</v>
      </c>
      <c r="H522" s="43">
        <v>1076</v>
      </c>
      <c r="I522" s="357" t="s">
        <v>310</v>
      </c>
      <c r="J522" s="190" t="str">
        <f>INDEX('Policy Characteristics'!D:D,MATCH(PolicyLevers!$C522,'Policy Characteristics'!$C:$C,0))</f>
        <v>Industry Energy Efficiency Standards</v>
      </c>
      <c r="K522" s="198" t="str">
        <f>INDEX('Policy Characteristics'!E:E,MATCH(PolicyLevers!$C522,'Policy Characteristics'!$C:$C,0))</f>
        <v>indst efficiency standards</v>
      </c>
      <c r="L522" s="198">
        <f>INDEX('Policy Characteristics'!F:F,MATCH(PolicyLevers!$C522,'Policy Characteristics'!$C:$C,0))</f>
        <v>0</v>
      </c>
      <c r="M522" s="198">
        <f>INDEX('Policy Characteristics'!G:G,MATCH(PolicyLevers!$C522,'Policy Characteristics'!$C:$C,0))</f>
        <v>0.25</v>
      </c>
      <c r="N522" s="198">
        <f>INDEX('Policy Characteristics'!H:H,MATCH(PolicyLevers!$C522,'Policy Characteristics'!$C:$C,0))</f>
        <v>0.01</v>
      </c>
      <c r="O522" s="200" t="str">
        <f>INDEX('Policy Characteristics'!I:I,MATCH(PolicyLevers!$C522,'Policy Characteristics'!$C:$C,0))</f>
        <v>% reduction in energy use</v>
      </c>
      <c r="P522" s="200"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0" t="str">
        <f>INDEX('Policy Characteristics'!K:K,MATCH(PolicyLevers!$C522,'Policy Characteristics'!$C:$C,0))</f>
        <v>industry-ag-main.html#eff-stds</v>
      </c>
      <c r="R522" s="200" t="str">
        <f>INDEX('Policy Characteristics'!L:L,MATCH(PolicyLevers!$C522,'Policy Characteristics'!$C:$C,0))</f>
        <v>industry-energy-efficiency-standards.html</v>
      </c>
      <c r="S522" s="220" t="str">
        <f>INDEX('Policy Characteristics'!M:M,MATCH(PolicyLevers!$C522,'Policy Characteristics'!$C:$C,0))</f>
        <v>U.S. DOE, 2016, Industrial Energy Efficiency Potential Analysis, https://energy.gov/sites/prod/files/2017/04/f34/energy-savings-by-state-industrial-methodology.pdf</v>
      </c>
      <c r="T522" s="200" t="str">
        <f>INDEX('Policy Characteristics'!N:N,MATCH(PolicyLevers!$C522,'Policy Characteristics'!$C:$C,0))</f>
        <v>U.S. DOE, 2016, Industrial Energy Efficiency Potential Analysis, https://energy.gov/sites/prod/files/2017/04/f34/energy-savings-by-state-industrial-methodology.pdf</v>
      </c>
      <c r="U522" s="182">
        <f>INDEX('Policy Characteristics'!O:O,MATCH(PolicyLevers!$C522,'Policy Characteristics'!$C:$C,0))</f>
        <v>0</v>
      </c>
    </row>
    <row r="523" spans="1:21" s="190" customFormat="1" x14ac:dyDescent="0.35">
      <c r="A523" s="351" t="str">
        <f>INDEX('Policy Characteristics'!A:A,MATCH(PolicyLevers!$C523,'Policy Characteristics'!$C:$C,0))</f>
        <v>Industry</v>
      </c>
      <c r="B523" s="355" t="str">
        <f>INDEX('Policy Characteristics'!B:B,MATCH(PolicyLevers!$C523,'Policy Characteristics'!$C:$C,0))</f>
        <v>Industry Energy Efficiency Standards</v>
      </c>
      <c r="C523" s="190" t="str">
        <f t="shared" si="31"/>
        <v>Percentage Improvement in Eqpt Efficiency Standards above BAU</v>
      </c>
      <c r="D523" s="192" t="s">
        <v>2091</v>
      </c>
      <c r="E523" s="185" t="s">
        <v>822</v>
      </c>
      <c r="F523" s="182" t="s">
        <v>2136</v>
      </c>
      <c r="G523" s="185" t="s">
        <v>823</v>
      </c>
      <c r="H523" s="43">
        <v>1077</v>
      </c>
      <c r="I523" s="357" t="s">
        <v>332</v>
      </c>
      <c r="J523" s="190" t="str">
        <f>INDEX('Policy Characteristics'!D:D,MATCH(PolicyLevers!$C523,'Policy Characteristics'!$C:$C,0))</f>
        <v>Industry Energy Efficiency Standards</v>
      </c>
      <c r="K523" s="198" t="str">
        <f>INDEX('Policy Characteristics'!E:E,MATCH(PolicyLevers!$C523,'Policy Characteristics'!$C:$C,0))</f>
        <v>indst efficiency standards</v>
      </c>
      <c r="L523" s="198">
        <f>INDEX('Policy Characteristics'!F:F,MATCH(PolicyLevers!$C523,'Policy Characteristics'!$C:$C,0))</f>
        <v>0</v>
      </c>
      <c r="M523" s="198">
        <f>INDEX('Policy Characteristics'!G:G,MATCH(PolicyLevers!$C523,'Policy Characteristics'!$C:$C,0))</f>
        <v>0.25</v>
      </c>
      <c r="N523" s="198">
        <f>INDEX('Policy Characteristics'!H:H,MATCH(PolicyLevers!$C523,'Policy Characteristics'!$C:$C,0))</f>
        <v>0.01</v>
      </c>
      <c r="O523" s="200" t="str">
        <f>INDEX('Policy Characteristics'!I:I,MATCH(PolicyLevers!$C523,'Policy Characteristics'!$C:$C,0))</f>
        <v>% reduction in energy use</v>
      </c>
      <c r="P523" s="200"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0" t="str">
        <f>INDEX('Policy Characteristics'!K:K,MATCH(PolicyLevers!$C523,'Policy Characteristics'!$C:$C,0))</f>
        <v>industry-ag-main.html#eff-stds</v>
      </c>
      <c r="R523" s="200" t="str">
        <f>INDEX('Policy Characteristics'!L:L,MATCH(PolicyLevers!$C523,'Policy Characteristics'!$C:$C,0))</f>
        <v>industry-energy-efficiency-standards.html</v>
      </c>
      <c r="S523" s="220" t="str">
        <f>INDEX('Policy Characteristics'!M:M,MATCH(PolicyLevers!$C523,'Policy Characteristics'!$C:$C,0))</f>
        <v>U.S. DOE, 2016, Industrial Energy Efficiency Potential Analysis, https://energy.gov/sites/prod/files/2017/04/f34/energy-savings-by-state-industrial-methodology.pdf</v>
      </c>
      <c r="T523" s="200" t="str">
        <f>INDEX('Policy Characteristics'!N:N,MATCH(PolicyLevers!$C523,'Policy Characteristics'!$C:$C,0))</f>
        <v>U.S. DOE, 2016, Industrial Energy Efficiency Potential Analysis, https://energy.gov/sites/prod/files/2017/04/f34/energy-savings-by-state-industrial-methodology.pdf</v>
      </c>
      <c r="U523" s="182">
        <f>INDEX('Policy Characteristics'!O:O,MATCH(PolicyLevers!$C523,'Policy Characteristics'!$C:$C,0))</f>
        <v>0</v>
      </c>
    </row>
    <row r="524" spans="1:21" s="190" customFormat="1" x14ac:dyDescent="0.35">
      <c r="A524" s="351" t="str">
        <f>INDEX('Policy Characteristics'!A:A,MATCH(PolicyLevers!$C524,'Policy Characteristics'!$C:$C,0))</f>
        <v>Industry</v>
      </c>
      <c r="B524" s="355" t="str">
        <f>INDEX('Policy Characteristics'!B:B,MATCH(PolicyLevers!$C524,'Policy Characteristics'!$C:$C,0))</f>
        <v>Industry Energy Efficiency Standards</v>
      </c>
      <c r="C524" s="190" t="str">
        <f t="shared" si="31"/>
        <v>Percentage Improvement in Eqpt Efficiency Standards above BAU</v>
      </c>
      <c r="D524" s="192" t="s">
        <v>2089</v>
      </c>
      <c r="E524" s="185" t="s">
        <v>799</v>
      </c>
      <c r="F524" s="182" t="s">
        <v>2135</v>
      </c>
      <c r="G524" s="185" t="s">
        <v>800</v>
      </c>
      <c r="H524" s="43">
        <v>1078</v>
      </c>
      <c r="I524" s="357" t="s">
        <v>310</v>
      </c>
      <c r="J524" s="190" t="str">
        <f>INDEX('Policy Characteristics'!D:D,MATCH(PolicyLevers!$C524,'Policy Characteristics'!$C:$C,0))</f>
        <v>Industry Energy Efficiency Standards</v>
      </c>
      <c r="K524" s="198" t="str">
        <f>INDEX('Policy Characteristics'!E:E,MATCH(PolicyLevers!$C524,'Policy Characteristics'!$C:$C,0))</f>
        <v>indst efficiency standards</v>
      </c>
      <c r="L524" s="198">
        <f>INDEX('Policy Characteristics'!F:F,MATCH(PolicyLevers!$C524,'Policy Characteristics'!$C:$C,0))</f>
        <v>0</v>
      </c>
      <c r="M524" s="198">
        <f>INDEX('Policy Characteristics'!G:G,MATCH(PolicyLevers!$C524,'Policy Characteristics'!$C:$C,0))</f>
        <v>0.25</v>
      </c>
      <c r="N524" s="198">
        <f>INDEX('Policy Characteristics'!H:H,MATCH(PolicyLevers!$C524,'Policy Characteristics'!$C:$C,0))</f>
        <v>0.01</v>
      </c>
      <c r="O524" s="200" t="str">
        <f>INDEX('Policy Characteristics'!I:I,MATCH(PolicyLevers!$C524,'Policy Characteristics'!$C:$C,0))</f>
        <v>% reduction in energy use</v>
      </c>
      <c r="P524" s="200"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0" t="str">
        <f>INDEX('Policy Characteristics'!K:K,MATCH(PolicyLevers!$C524,'Policy Characteristics'!$C:$C,0))</f>
        <v>industry-ag-main.html#eff-stds</v>
      </c>
      <c r="R524" s="200" t="str">
        <f>INDEX('Policy Characteristics'!L:L,MATCH(PolicyLevers!$C524,'Policy Characteristics'!$C:$C,0))</f>
        <v>industry-energy-efficiency-standards.html</v>
      </c>
      <c r="S524" s="220" t="str">
        <f>INDEX('Policy Characteristics'!M:M,MATCH(PolicyLevers!$C524,'Policy Characteristics'!$C:$C,0))</f>
        <v>U.S. DOE, 2016, Industrial Energy Efficiency Potential Analysis, https://energy.gov/sites/prod/files/2017/04/f34/energy-savings-by-state-industrial-methodology.pdf</v>
      </c>
      <c r="T524" s="200" t="str">
        <f>INDEX('Policy Characteristics'!N:N,MATCH(PolicyLevers!$C524,'Policy Characteristics'!$C:$C,0))</f>
        <v>U.S. DOE, 2016, Industrial Energy Efficiency Potential Analysis, https://energy.gov/sites/prod/files/2017/04/f34/energy-savings-by-state-industrial-methodology.pdf</v>
      </c>
      <c r="U524" s="182">
        <f>INDEX('Policy Characteristics'!O:O,MATCH(PolicyLevers!$C524,'Policy Characteristics'!$C:$C,0))</f>
        <v>0</v>
      </c>
    </row>
    <row r="525" spans="1:21" s="190" customFormat="1" x14ac:dyDescent="0.35">
      <c r="A525" s="351" t="str">
        <f>INDEX('Policy Characteristics'!A:A,MATCH(PolicyLevers!$C525,'Policy Characteristics'!$C:$C,0))</f>
        <v>Industry</v>
      </c>
      <c r="B525" s="355" t="str">
        <f>INDEX('Policy Characteristics'!B:B,MATCH(PolicyLevers!$C525,'Policy Characteristics'!$C:$C,0))</f>
        <v>Industry Energy Efficiency Standards</v>
      </c>
      <c r="C525" s="190" t="str">
        <f t="shared" si="31"/>
        <v>Percentage Improvement in Eqpt Efficiency Standards above BAU</v>
      </c>
      <c r="D525" s="192" t="s">
        <v>2089</v>
      </c>
      <c r="E525" s="185" t="s">
        <v>806</v>
      </c>
      <c r="F525" s="182" t="s">
        <v>2135</v>
      </c>
      <c r="G525" s="185" t="s">
        <v>807</v>
      </c>
      <c r="H525" s="43">
        <v>1079</v>
      </c>
      <c r="I525" s="357" t="s">
        <v>310</v>
      </c>
      <c r="J525" s="190" t="str">
        <f>INDEX('Policy Characteristics'!D:D,MATCH(PolicyLevers!$C525,'Policy Characteristics'!$C:$C,0))</f>
        <v>Industry Energy Efficiency Standards</v>
      </c>
      <c r="K525" s="198" t="str">
        <f>INDEX('Policy Characteristics'!E:E,MATCH(PolicyLevers!$C525,'Policy Characteristics'!$C:$C,0))</f>
        <v>indst efficiency standards</v>
      </c>
      <c r="L525" s="198">
        <f>INDEX('Policy Characteristics'!F:F,MATCH(PolicyLevers!$C525,'Policy Characteristics'!$C:$C,0))</f>
        <v>0</v>
      </c>
      <c r="M525" s="198">
        <f>INDEX('Policy Characteristics'!G:G,MATCH(PolicyLevers!$C525,'Policy Characteristics'!$C:$C,0))</f>
        <v>0.25</v>
      </c>
      <c r="N525" s="198">
        <f>INDEX('Policy Characteristics'!H:H,MATCH(PolicyLevers!$C525,'Policy Characteristics'!$C:$C,0))</f>
        <v>0.01</v>
      </c>
      <c r="O525" s="200" t="str">
        <f>INDEX('Policy Characteristics'!I:I,MATCH(PolicyLevers!$C525,'Policy Characteristics'!$C:$C,0))</f>
        <v>% reduction in energy use</v>
      </c>
      <c r="P525" s="200"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0" t="str">
        <f>INDEX('Policy Characteristics'!K:K,MATCH(PolicyLevers!$C525,'Policy Characteristics'!$C:$C,0))</f>
        <v>industry-ag-main.html#eff-stds</v>
      </c>
      <c r="R525" s="200" t="str">
        <f>INDEX('Policy Characteristics'!L:L,MATCH(PolicyLevers!$C525,'Policy Characteristics'!$C:$C,0))</f>
        <v>industry-energy-efficiency-standards.html</v>
      </c>
      <c r="S525" s="220" t="str">
        <f>INDEX('Policy Characteristics'!M:M,MATCH(PolicyLevers!$C525,'Policy Characteristics'!$C:$C,0))</f>
        <v>U.S. DOE, 2016, Industrial Energy Efficiency Potential Analysis, https://energy.gov/sites/prod/files/2017/04/f34/energy-savings-by-state-industrial-methodology.pdf</v>
      </c>
      <c r="T525" s="200" t="str">
        <f>INDEX('Policy Characteristics'!N:N,MATCH(PolicyLevers!$C525,'Policy Characteristics'!$C:$C,0))</f>
        <v>U.S. DOE, 2016, Industrial Energy Efficiency Potential Analysis, https://energy.gov/sites/prod/files/2017/04/f34/energy-savings-by-state-industrial-methodology.pdf</v>
      </c>
      <c r="U525" s="182">
        <f>INDEX('Policy Characteristics'!O:O,MATCH(PolicyLevers!$C525,'Policy Characteristics'!$C:$C,0))</f>
        <v>0</v>
      </c>
    </row>
    <row r="526" spans="1:21" s="190" customFormat="1" x14ac:dyDescent="0.35">
      <c r="A526" s="351" t="str">
        <f>INDEX('Policy Characteristics'!A:A,MATCH(PolicyLevers!$C526,'Policy Characteristics'!$C:$C,0))</f>
        <v>Industry</v>
      </c>
      <c r="B526" s="355" t="str">
        <f>INDEX('Policy Characteristics'!B:B,MATCH(PolicyLevers!$C526,'Policy Characteristics'!$C:$C,0))</f>
        <v>Industry Energy Efficiency Standards</v>
      </c>
      <c r="C526" s="190" t="str">
        <f t="shared" si="31"/>
        <v>Percentage Improvement in Eqpt Efficiency Standards above BAU</v>
      </c>
      <c r="D526" s="192" t="s">
        <v>2089</v>
      </c>
      <c r="E526" s="185" t="s">
        <v>808</v>
      </c>
      <c r="F526" s="182" t="s">
        <v>2135</v>
      </c>
      <c r="G526" s="185" t="s">
        <v>809</v>
      </c>
      <c r="H526" s="43">
        <v>1080</v>
      </c>
      <c r="I526" s="357" t="s">
        <v>310</v>
      </c>
      <c r="J526" s="190" t="str">
        <f>INDEX('Policy Characteristics'!D:D,MATCH(PolicyLevers!$C526,'Policy Characteristics'!$C:$C,0))</f>
        <v>Industry Energy Efficiency Standards</v>
      </c>
      <c r="K526" s="198" t="str">
        <f>INDEX('Policy Characteristics'!E:E,MATCH(PolicyLevers!$C526,'Policy Characteristics'!$C:$C,0))</f>
        <v>indst efficiency standards</v>
      </c>
      <c r="L526" s="198">
        <f>INDEX('Policy Characteristics'!F:F,MATCH(PolicyLevers!$C526,'Policy Characteristics'!$C:$C,0))</f>
        <v>0</v>
      </c>
      <c r="M526" s="198">
        <f>INDEX('Policy Characteristics'!G:G,MATCH(PolicyLevers!$C526,'Policy Characteristics'!$C:$C,0))</f>
        <v>0.25</v>
      </c>
      <c r="N526" s="198">
        <f>INDEX('Policy Characteristics'!H:H,MATCH(PolicyLevers!$C526,'Policy Characteristics'!$C:$C,0))</f>
        <v>0.01</v>
      </c>
      <c r="O526" s="200" t="str">
        <f>INDEX('Policy Characteristics'!I:I,MATCH(PolicyLevers!$C526,'Policy Characteristics'!$C:$C,0))</f>
        <v>% reduction in energy use</v>
      </c>
      <c r="P526" s="200"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0" t="str">
        <f>INDEX('Policy Characteristics'!K:K,MATCH(PolicyLevers!$C526,'Policy Characteristics'!$C:$C,0))</f>
        <v>industry-ag-main.html#eff-stds</v>
      </c>
      <c r="R526" s="200" t="str">
        <f>INDEX('Policy Characteristics'!L:L,MATCH(PolicyLevers!$C526,'Policy Characteristics'!$C:$C,0))</f>
        <v>industry-energy-efficiency-standards.html</v>
      </c>
      <c r="S526" s="220" t="str">
        <f>INDEX('Policy Characteristics'!M:M,MATCH(PolicyLevers!$C526,'Policy Characteristics'!$C:$C,0))</f>
        <v>U.S. DOE, 2016, Industrial Energy Efficiency Potential Analysis, https://energy.gov/sites/prod/files/2017/04/f34/energy-savings-by-state-industrial-methodology.pdf</v>
      </c>
      <c r="T526" s="200" t="str">
        <f>INDEX('Policy Characteristics'!N:N,MATCH(PolicyLevers!$C526,'Policy Characteristics'!$C:$C,0))</f>
        <v>U.S. DOE, 2016, Industrial Energy Efficiency Potential Analysis, https://energy.gov/sites/prod/files/2017/04/f34/energy-savings-by-state-industrial-methodology.pdf</v>
      </c>
      <c r="U526" s="182">
        <f>INDEX('Policy Characteristics'!O:O,MATCH(PolicyLevers!$C526,'Policy Characteristics'!$C:$C,0))</f>
        <v>0</v>
      </c>
    </row>
    <row r="527" spans="1:21" s="190" customFormat="1" x14ac:dyDescent="0.35">
      <c r="A527" s="351" t="str">
        <f>INDEX('Policy Characteristics'!A:A,MATCH(PolicyLevers!$C527,'Policy Characteristics'!$C:$C,0))</f>
        <v>Industry</v>
      </c>
      <c r="B527" s="355" t="str">
        <f>INDEX('Policy Characteristics'!B:B,MATCH(PolicyLevers!$C527,'Policy Characteristics'!$C:$C,0))</f>
        <v>Industry Energy Efficiency Standards</v>
      </c>
      <c r="C527" s="190" t="str">
        <f t="shared" si="31"/>
        <v>Percentage Improvement in Eqpt Efficiency Standards above BAU</v>
      </c>
      <c r="D527" s="192" t="s">
        <v>2089</v>
      </c>
      <c r="E527" s="185" t="s">
        <v>810</v>
      </c>
      <c r="F527" s="182" t="s">
        <v>2135</v>
      </c>
      <c r="G527" s="185" t="s">
        <v>811</v>
      </c>
      <c r="H527" s="43">
        <v>1081</v>
      </c>
      <c r="I527" s="357" t="s">
        <v>332</v>
      </c>
      <c r="J527" s="190" t="str">
        <f>INDEX('Policy Characteristics'!D:D,MATCH(PolicyLevers!$C527,'Policy Characteristics'!$C:$C,0))</f>
        <v>Industry Energy Efficiency Standards</v>
      </c>
      <c r="K527" s="198" t="str">
        <f>INDEX('Policy Characteristics'!E:E,MATCH(PolicyLevers!$C527,'Policy Characteristics'!$C:$C,0))</f>
        <v>indst efficiency standards</v>
      </c>
      <c r="L527" s="198">
        <f>INDEX('Policy Characteristics'!F:F,MATCH(PolicyLevers!$C527,'Policy Characteristics'!$C:$C,0))</f>
        <v>0</v>
      </c>
      <c r="M527" s="198">
        <f>INDEX('Policy Characteristics'!G:G,MATCH(PolicyLevers!$C527,'Policy Characteristics'!$C:$C,0))</f>
        <v>0.25</v>
      </c>
      <c r="N527" s="198">
        <f>INDEX('Policy Characteristics'!H:H,MATCH(PolicyLevers!$C527,'Policy Characteristics'!$C:$C,0))</f>
        <v>0.01</v>
      </c>
      <c r="O527" s="200" t="str">
        <f>INDEX('Policy Characteristics'!I:I,MATCH(PolicyLevers!$C527,'Policy Characteristics'!$C:$C,0))</f>
        <v>% reduction in energy use</v>
      </c>
      <c r="P527" s="200"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0" t="str">
        <f>INDEX('Policy Characteristics'!K:K,MATCH(PolicyLevers!$C527,'Policy Characteristics'!$C:$C,0))</f>
        <v>industry-ag-main.html#eff-stds</v>
      </c>
      <c r="R527" s="200" t="str">
        <f>INDEX('Policy Characteristics'!L:L,MATCH(PolicyLevers!$C527,'Policy Characteristics'!$C:$C,0))</f>
        <v>industry-energy-efficiency-standards.html</v>
      </c>
      <c r="S527" s="220" t="str">
        <f>INDEX('Policy Characteristics'!M:M,MATCH(PolicyLevers!$C527,'Policy Characteristics'!$C:$C,0))</f>
        <v>U.S. DOE, 2016, Industrial Energy Efficiency Potential Analysis, https://energy.gov/sites/prod/files/2017/04/f34/energy-savings-by-state-industrial-methodology.pdf</v>
      </c>
      <c r="T527" s="200" t="str">
        <f>INDEX('Policy Characteristics'!N:N,MATCH(PolicyLevers!$C527,'Policy Characteristics'!$C:$C,0))</f>
        <v>U.S. DOE, 2016, Industrial Energy Efficiency Potential Analysis, https://energy.gov/sites/prod/files/2017/04/f34/energy-savings-by-state-industrial-methodology.pdf</v>
      </c>
      <c r="U527" s="182">
        <f>INDEX('Policy Characteristics'!O:O,MATCH(PolicyLevers!$C527,'Policy Characteristics'!$C:$C,0))</f>
        <v>0</v>
      </c>
    </row>
    <row r="528" spans="1:21" s="190" customFormat="1" x14ac:dyDescent="0.35">
      <c r="A528" s="351" t="str">
        <f>INDEX('Policy Characteristics'!A:A,MATCH(PolicyLevers!$C528,'Policy Characteristics'!$C:$C,0))</f>
        <v>Industry</v>
      </c>
      <c r="B528" s="355" t="str">
        <f>INDEX('Policy Characteristics'!B:B,MATCH(PolicyLevers!$C528,'Policy Characteristics'!$C:$C,0))</f>
        <v>Industry Energy Efficiency Standards</v>
      </c>
      <c r="C528" s="190" t="str">
        <f t="shared" si="31"/>
        <v>Percentage Improvement in Eqpt Efficiency Standards above BAU</v>
      </c>
      <c r="D528" s="192" t="s">
        <v>2089</v>
      </c>
      <c r="E528" s="185" t="s">
        <v>812</v>
      </c>
      <c r="F528" s="182" t="s">
        <v>2135</v>
      </c>
      <c r="G528" s="185" t="s">
        <v>813</v>
      </c>
      <c r="H528" s="43">
        <v>1082</v>
      </c>
      <c r="I528" s="357" t="s">
        <v>310</v>
      </c>
      <c r="J528" s="190" t="str">
        <f>INDEX('Policy Characteristics'!D:D,MATCH(PolicyLevers!$C528,'Policy Characteristics'!$C:$C,0))</f>
        <v>Industry Energy Efficiency Standards</v>
      </c>
      <c r="K528" s="198" t="str">
        <f>INDEX('Policy Characteristics'!E:E,MATCH(PolicyLevers!$C528,'Policy Characteristics'!$C:$C,0))</f>
        <v>indst efficiency standards</v>
      </c>
      <c r="L528" s="198">
        <f>INDEX('Policy Characteristics'!F:F,MATCH(PolicyLevers!$C528,'Policy Characteristics'!$C:$C,0))</f>
        <v>0</v>
      </c>
      <c r="M528" s="198">
        <f>INDEX('Policy Characteristics'!G:G,MATCH(PolicyLevers!$C528,'Policy Characteristics'!$C:$C,0))</f>
        <v>0.25</v>
      </c>
      <c r="N528" s="198">
        <f>INDEX('Policy Characteristics'!H:H,MATCH(PolicyLevers!$C528,'Policy Characteristics'!$C:$C,0))</f>
        <v>0.01</v>
      </c>
      <c r="O528" s="200" t="str">
        <f>INDEX('Policy Characteristics'!I:I,MATCH(PolicyLevers!$C528,'Policy Characteristics'!$C:$C,0))</f>
        <v>% reduction in energy use</v>
      </c>
      <c r="P528" s="200"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0" t="str">
        <f>INDEX('Policy Characteristics'!K:K,MATCH(PolicyLevers!$C528,'Policy Characteristics'!$C:$C,0))</f>
        <v>industry-ag-main.html#eff-stds</v>
      </c>
      <c r="R528" s="200" t="str">
        <f>INDEX('Policy Characteristics'!L:L,MATCH(PolicyLevers!$C528,'Policy Characteristics'!$C:$C,0))</f>
        <v>industry-energy-efficiency-standards.html</v>
      </c>
      <c r="S528" s="220" t="str">
        <f>INDEX('Policy Characteristics'!M:M,MATCH(PolicyLevers!$C528,'Policy Characteristics'!$C:$C,0))</f>
        <v>U.S. DOE, 2016, Industrial Energy Efficiency Potential Analysis, https://energy.gov/sites/prod/files/2017/04/f34/energy-savings-by-state-industrial-methodology.pdf</v>
      </c>
      <c r="T528" s="200" t="str">
        <f>INDEX('Policy Characteristics'!N:N,MATCH(PolicyLevers!$C528,'Policy Characteristics'!$C:$C,0))</f>
        <v>U.S. DOE, 2016, Industrial Energy Efficiency Potential Analysis, https://energy.gov/sites/prod/files/2017/04/f34/energy-savings-by-state-industrial-methodology.pdf</v>
      </c>
      <c r="U528" s="182">
        <f>INDEX('Policy Characteristics'!O:O,MATCH(PolicyLevers!$C528,'Policy Characteristics'!$C:$C,0))</f>
        <v>0</v>
      </c>
    </row>
    <row r="529" spans="1:21" s="190" customFormat="1" x14ac:dyDescent="0.35">
      <c r="A529" s="351" t="str">
        <f>INDEX('Policy Characteristics'!A:A,MATCH(PolicyLevers!$C529,'Policy Characteristics'!$C:$C,0))</f>
        <v>Industry</v>
      </c>
      <c r="B529" s="355" t="str">
        <f>INDEX('Policy Characteristics'!B:B,MATCH(PolicyLevers!$C529,'Policy Characteristics'!$C:$C,0))</f>
        <v>Industry Energy Efficiency Standards</v>
      </c>
      <c r="C529" s="190" t="str">
        <f t="shared" si="31"/>
        <v>Percentage Improvement in Eqpt Efficiency Standards above BAU</v>
      </c>
      <c r="D529" s="192" t="s">
        <v>2089</v>
      </c>
      <c r="E529" s="185" t="s">
        <v>814</v>
      </c>
      <c r="F529" s="182" t="s">
        <v>2135</v>
      </c>
      <c r="G529" s="185" t="s">
        <v>815</v>
      </c>
      <c r="H529" s="43">
        <v>1083</v>
      </c>
      <c r="I529" s="357" t="s">
        <v>332</v>
      </c>
      <c r="J529" s="190" t="str">
        <f>INDEX('Policy Characteristics'!D:D,MATCH(PolicyLevers!$C529,'Policy Characteristics'!$C:$C,0))</f>
        <v>Industry Energy Efficiency Standards</v>
      </c>
      <c r="K529" s="198" t="str">
        <f>INDEX('Policy Characteristics'!E:E,MATCH(PolicyLevers!$C529,'Policy Characteristics'!$C:$C,0))</f>
        <v>indst efficiency standards</v>
      </c>
      <c r="L529" s="198">
        <f>INDEX('Policy Characteristics'!F:F,MATCH(PolicyLevers!$C529,'Policy Characteristics'!$C:$C,0))</f>
        <v>0</v>
      </c>
      <c r="M529" s="198">
        <f>INDEX('Policy Characteristics'!G:G,MATCH(PolicyLevers!$C529,'Policy Characteristics'!$C:$C,0))</f>
        <v>0.25</v>
      </c>
      <c r="N529" s="198">
        <f>INDEX('Policy Characteristics'!H:H,MATCH(PolicyLevers!$C529,'Policy Characteristics'!$C:$C,0))</f>
        <v>0.01</v>
      </c>
      <c r="O529" s="200" t="str">
        <f>INDEX('Policy Characteristics'!I:I,MATCH(PolicyLevers!$C529,'Policy Characteristics'!$C:$C,0))</f>
        <v>% reduction in energy use</v>
      </c>
      <c r="P529" s="200"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0" t="str">
        <f>INDEX('Policy Characteristics'!K:K,MATCH(PolicyLevers!$C529,'Policy Characteristics'!$C:$C,0))</f>
        <v>industry-ag-main.html#eff-stds</v>
      </c>
      <c r="R529" s="200" t="str">
        <f>INDEX('Policy Characteristics'!L:L,MATCH(PolicyLevers!$C529,'Policy Characteristics'!$C:$C,0))</f>
        <v>industry-energy-efficiency-standards.html</v>
      </c>
      <c r="S529" s="220" t="str">
        <f>INDEX('Policy Characteristics'!M:M,MATCH(PolicyLevers!$C529,'Policy Characteristics'!$C:$C,0))</f>
        <v>U.S. DOE, 2016, Industrial Energy Efficiency Potential Analysis, https://energy.gov/sites/prod/files/2017/04/f34/energy-savings-by-state-industrial-methodology.pdf</v>
      </c>
      <c r="T529" s="200" t="str">
        <f>INDEX('Policy Characteristics'!N:N,MATCH(PolicyLevers!$C529,'Policy Characteristics'!$C:$C,0))</f>
        <v>U.S. DOE, 2016, Industrial Energy Efficiency Potential Analysis, https://energy.gov/sites/prod/files/2017/04/f34/energy-savings-by-state-industrial-methodology.pdf</v>
      </c>
      <c r="U529" s="182">
        <f>INDEX('Policy Characteristics'!O:O,MATCH(PolicyLevers!$C529,'Policy Characteristics'!$C:$C,0))</f>
        <v>0</v>
      </c>
    </row>
    <row r="530" spans="1:21" s="190" customFormat="1" x14ac:dyDescent="0.35">
      <c r="A530" s="351" t="str">
        <f>INDEX('Policy Characteristics'!A:A,MATCH(PolicyLevers!$C530,'Policy Characteristics'!$C:$C,0))</f>
        <v>Industry</v>
      </c>
      <c r="B530" s="355" t="str">
        <f>INDEX('Policy Characteristics'!B:B,MATCH(PolicyLevers!$C530,'Policy Characteristics'!$C:$C,0))</f>
        <v>Industry Energy Efficiency Standards</v>
      </c>
      <c r="C530" s="190" t="str">
        <f t="shared" si="31"/>
        <v>Percentage Improvement in Eqpt Efficiency Standards above BAU</v>
      </c>
      <c r="D530" s="192" t="s">
        <v>2089</v>
      </c>
      <c r="E530" s="185" t="s">
        <v>816</v>
      </c>
      <c r="F530" s="182" t="s">
        <v>2135</v>
      </c>
      <c r="G530" s="185" t="s">
        <v>817</v>
      </c>
      <c r="H530" s="43">
        <v>1084</v>
      </c>
      <c r="I530" s="357" t="s">
        <v>332</v>
      </c>
      <c r="J530" s="190" t="str">
        <f>INDEX('Policy Characteristics'!D:D,MATCH(PolicyLevers!$C530,'Policy Characteristics'!$C:$C,0))</f>
        <v>Industry Energy Efficiency Standards</v>
      </c>
      <c r="K530" s="198" t="str">
        <f>INDEX('Policy Characteristics'!E:E,MATCH(PolicyLevers!$C530,'Policy Characteristics'!$C:$C,0))</f>
        <v>indst efficiency standards</v>
      </c>
      <c r="L530" s="198">
        <f>INDEX('Policy Characteristics'!F:F,MATCH(PolicyLevers!$C530,'Policy Characteristics'!$C:$C,0))</f>
        <v>0</v>
      </c>
      <c r="M530" s="198">
        <f>INDEX('Policy Characteristics'!G:G,MATCH(PolicyLevers!$C530,'Policy Characteristics'!$C:$C,0))</f>
        <v>0.25</v>
      </c>
      <c r="N530" s="198">
        <f>INDEX('Policy Characteristics'!H:H,MATCH(PolicyLevers!$C530,'Policy Characteristics'!$C:$C,0))</f>
        <v>0.01</v>
      </c>
      <c r="O530" s="200" t="str">
        <f>INDEX('Policy Characteristics'!I:I,MATCH(PolicyLevers!$C530,'Policy Characteristics'!$C:$C,0))</f>
        <v>% reduction in energy use</v>
      </c>
      <c r="P530" s="200"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0" t="str">
        <f>INDEX('Policy Characteristics'!K:K,MATCH(PolicyLevers!$C530,'Policy Characteristics'!$C:$C,0))</f>
        <v>industry-ag-main.html#eff-stds</v>
      </c>
      <c r="R530" s="200" t="str">
        <f>INDEX('Policy Characteristics'!L:L,MATCH(PolicyLevers!$C530,'Policy Characteristics'!$C:$C,0))</f>
        <v>industry-energy-efficiency-standards.html</v>
      </c>
      <c r="S530" s="220" t="str">
        <f>INDEX('Policy Characteristics'!M:M,MATCH(PolicyLevers!$C530,'Policy Characteristics'!$C:$C,0))</f>
        <v>U.S. DOE, 2016, Industrial Energy Efficiency Potential Analysis, https://energy.gov/sites/prod/files/2017/04/f34/energy-savings-by-state-industrial-methodology.pdf</v>
      </c>
      <c r="T530" s="200" t="str">
        <f>INDEX('Policy Characteristics'!N:N,MATCH(PolicyLevers!$C530,'Policy Characteristics'!$C:$C,0))</f>
        <v>U.S. DOE, 2016, Industrial Energy Efficiency Potential Analysis, https://energy.gov/sites/prod/files/2017/04/f34/energy-savings-by-state-industrial-methodology.pdf</v>
      </c>
      <c r="U530" s="182">
        <f>INDEX('Policy Characteristics'!O:O,MATCH(PolicyLevers!$C530,'Policy Characteristics'!$C:$C,0))</f>
        <v>0</v>
      </c>
    </row>
    <row r="531" spans="1:21" s="190" customFormat="1" x14ac:dyDescent="0.35">
      <c r="A531" s="351" t="str">
        <f>INDEX('Policy Characteristics'!A:A,MATCH(PolicyLevers!$C531,'Policy Characteristics'!$C:$C,0))</f>
        <v>Industry</v>
      </c>
      <c r="B531" s="355" t="str">
        <f>INDEX('Policy Characteristics'!B:B,MATCH(PolicyLevers!$C531,'Policy Characteristics'!$C:$C,0))</f>
        <v>Industry Energy Efficiency Standards</v>
      </c>
      <c r="C531" s="190" t="str">
        <f t="shared" si="31"/>
        <v>Percentage Improvement in Eqpt Efficiency Standards above BAU</v>
      </c>
      <c r="D531" s="192" t="s">
        <v>2089</v>
      </c>
      <c r="E531" s="185" t="s">
        <v>818</v>
      </c>
      <c r="F531" s="182" t="s">
        <v>2135</v>
      </c>
      <c r="G531" s="185" t="s">
        <v>819</v>
      </c>
      <c r="H531" s="43">
        <v>1085</v>
      </c>
      <c r="I531" s="357" t="s">
        <v>310</v>
      </c>
      <c r="J531" s="190" t="str">
        <f>INDEX('Policy Characteristics'!D:D,MATCH(PolicyLevers!$C531,'Policy Characteristics'!$C:$C,0))</f>
        <v>Industry Energy Efficiency Standards</v>
      </c>
      <c r="K531" s="198" t="str">
        <f>INDEX('Policy Characteristics'!E:E,MATCH(PolicyLevers!$C531,'Policy Characteristics'!$C:$C,0))</f>
        <v>indst efficiency standards</v>
      </c>
      <c r="L531" s="198">
        <f>INDEX('Policy Characteristics'!F:F,MATCH(PolicyLevers!$C531,'Policy Characteristics'!$C:$C,0))</f>
        <v>0</v>
      </c>
      <c r="M531" s="198">
        <f>INDEX('Policy Characteristics'!G:G,MATCH(PolicyLevers!$C531,'Policy Characteristics'!$C:$C,0))</f>
        <v>0.25</v>
      </c>
      <c r="N531" s="198">
        <f>INDEX('Policy Characteristics'!H:H,MATCH(PolicyLevers!$C531,'Policy Characteristics'!$C:$C,0))</f>
        <v>0.01</v>
      </c>
      <c r="O531" s="200" t="str">
        <f>INDEX('Policy Characteristics'!I:I,MATCH(PolicyLevers!$C531,'Policy Characteristics'!$C:$C,0))</f>
        <v>% reduction in energy use</v>
      </c>
      <c r="P531" s="200"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0" t="str">
        <f>INDEX('Policy Characteristics'!K:K,MATCH(PolicyLevers!$C531,'Policy Characteristics'!$C:$C,0))</f>
        <v>industry-ag-main.html#eff-stds</v>
      </c>
      <c r="R531" s="200" t="str">
        <f>INDEX('Policy Characteristics'!L:L,MATCH(PolicyLevers!$C531,'Policy Characteristics'!$C:$C,0))</f>
        <v>industry-energy-efficiency-standards.html</v>
      </c>
      <c r="S531" s="220" t="str">
        <f>INDEX('Policy Characteristics'!M:M,MATCH(PolicyLevers!$C531,'Policy Characteristics'!$C:$C,0))</f>
        <v>U.S. DOE, 2016, Industrial Energy Efficiency Potential Analysis, https://energy.gov/sites/prod/files/2017/04/f34/energy-savings-by-state-industrial-methodology.pdf</v>
      </c>
      <c r="T531" s="200" t="str">
        <f>INDEX('Policy Characteristics'!N:N,MATCH(PolicyLevers!$C531,'Policy Characteristics'!$C:$C,0))</f>
        <v>U.S. DOE, 2016, Industrial Energy Efficiency Potential Analysis, https://energy.gov/sites/prod/files/2017/04/f34/energy-savings-by-state-industrial-methodology.pdf</v>
      </c>
      <c r="U531" s="182">
        <f>INDEX('Policy Characteristics'!O:O,MATCH(PolicyLevers!$C531,'Policy Characteristics'!$C:$C,0))</f>
        <v>0</v>
      </c>
    </row>
    <row r="532" spans="1:21" s="190" customFormat="1" x14ac:dyDescent="0.35">
      <c r="A532" s="351" t="str">
        <f>INDEX('Policy Characteristics'!A:A,MATCH(PolicyLevers!$C532,'Policy Characteristics'!$C:$C,0))</f>
        <v>Industry</v>
      </c>
      <c r="B532" s="355" t="str">
        <f>INDEX('Policy Characteristics'!B:B,MATCH(PolicyLevers!$C532,'Policy Characteristics'!$C:$C,0))</f>
        <v>Industry Energy Efficiency Standards</v>
      </c>
      <c r="C532" s="190" t="str">
        <f t="shared" si="31"/>
        <v>Percentage Improvement in Eqpt Efficiency Standards above BAU</v>
      </c>
      <c r="D532" s="192" t="s">
        <v>2089</v>
      </c>
      <c r="E532" s="185" t="s">
        <v>820</v>
      </c>
      <c r="F532" s="182" t="s">
        <v>2135</v>
      </c>
      <c r="G532" s="185" t="s">
        <v>821</v>
      </c>
      <c r="H532" s="43">
        <v>1086</v>
      </c>
      <c r="I532" s="357" t="s">
        <v>310</v>
      </c>
      <c r="J532" s="190" t="str">
        <f>INDEX('Policy Characteristics'!D:D,MATCH(PolicyLevers!$C532,'Policy Characteristics'!$C:$C,0))</f>
        <v>Industry Energy Efficiency Standards</v>
      </c>
      <c r="K532" s="198" t="str">
        <f>INDEX('Policy Characteristics'!E:E,MATCH(PolicyLevers!$C532,'Policy Characteristics'!$C:$C,0))</f>
        <v>indst efficiency standards</v>
      </c>
      <c r="L532" s="198">
        <f>INDEX('Policy Characteristics'!F:F,MATCH(PolicyLevers!$C532,'Policy Characteristics'!$C:$C,0))</f>
        <v>0</v>
      </c>
      <c r="M532" s="198">
        <f>INDEX('Policy Characteristics'!G:G,MATCH(PolicyLevers!$C532,'Policy Characteristics'!$C:$C,0))</f>
        <v>0.25</v>
      </c>
      <c r="N532" s="198">
        <f>INDEX('Policy Characteristics'!H:H,MATCH(PolicyLevers!$C532,'Policy Characteristics'!$C:$C,0))</f>
        <v>0.01</v>
      </c>
      <c r="O532" s="200" t="str">
        <f>INDEX('Policy Characteristics'!I:I,MATCH(PolicyLevers!$C532,'Policy Characteristics'!$C:$C,0))</f>
        <v>% reduction in energy use</v>
      </c>
      <c r="P532" s="200"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0" t="str">
        <f>INDEX('Policy Characteristics'!K:K,MATCH(PolicyLevers!$C532,'Policy Characteristics'!$C:$C,0))</f>
        <v>industry-ag-main.html#eff-stds</v>
      </c>
      <c r="R532" s="200" t="str">
        <f>INDEX('Policy Characteristics'!L:L,MATCH(PolicyLevers!$C532,'Policy Characteristics'!$C:$C,0))</f>
        <v>industry-energy-efficiency-standards.html</v>
      </c>
      <c r="S532" s="220" t="str">
        <f>INDEX('Policy Characteristics'!M:M,MATCH(PolicyLevers!$C532,'Policy Characteristics'!$C:$C,0))</f>
        <v>U.S. DOE, 2016, Industrial Energy Efficiency Potential Analysis, https://energy.gov/sites/prod/files/2017/04/f34/energy-savings-by-state-industrial-methodology.pdf</v>
      </c>
      <c r="T532" s="200" t="str">
        <f>INDEX('Policy Characteristics'!N:N,MATCH(PolicyLevers!$C532,'Policy Characteristics'!$C:$C,0))</f>
        <v>U.S. DOE, 2016, Industrial Energy Efficiency Potential Analysis, https://energy.gov/sites/prod/files/2017/04/f34/energy-savings-by-state-industrial-methodology.pdf</v>
      </c>
      <c r="U532" s="182">
        <f>INDEX('Policy Characteristics'!O:O,MATCH(PolicyLevers!$C532,'Policy Characteristics'!$C:$C,0))</f>
        <v>0</v>
      </c>
    </row>
    <row r="533" spans="1:21" s="190" customFormat="1" x14ac:dyDescent="0.35">
      <c r="A533" s="351" t="str">
        <f>INDEX('Policy Characteristics'!A:A,MATCH(PolicyLevers!$C533,'Policy Characteristics'!$C:$C,0))</f>
        <v>Industry</v>
      </c>
      <c r="B533" s="355" t="str">
        <f>INDEX('Policy Characteristics'!B:B,MATCH(PolicyLevers!$C533,'Policy Characteristics'!$C:$C,0))</f>
        <v>Industry Energy Efficiency Standards</v>
      </c>
      <c r="C533" s="190" t="str">
        <f t="shared" si="31"/>
        <v>Percentage Improvement in Eqpt Efficiency Standards above BAU</v>
      </c>
      <c r="D533" s="192" t="s">
        <v>2089</v>
      </c>
      <c r="E533" s="185" t="s">
        <v>822</v>
      </c>
      <c r="F533" s="182" t="s">
        <v>2135</v>
      </c>
      <c r="G533" s="185" t="s">
        <v>823</v>
      </c>
      <c r="H533" s="43">
        <v>1087</v>
      </c>
      <c r="I533" s="357" t="s">
        <v>332</v>
      </c>
      <c r="J533" s="190" t="str">
        <f>INDEX('Policy Characteristics'!D:D,MATCH(PolicyLevers!$C533,'Policy Characteristics'!$C:$C,0))</f>
        <v>Industry Energy Efficiency Standards</v>
      </c>
      <c r="K533" s="198" t="str">
        <f>INDEX('Policy Characteristics'!E:E,MATCH(PolicyLevers!$C533,'Policy Characteristics'!$C:$C,0))</f>
        <v>indst efficiency standards</v>
      </c>
      <c r="L533" s="198">
        <f>INDEX('Policy Characteristics'!F:F,MATCH(PolicyLevers!$C533,'Policy Characteristics'!$C:$C,0))</f>
        <v>0</v>
      </c>
      <c r="M533" s="198">
        <f>INDEX('Policy Characteristics'!G:G,MATCH(PolicyLevers!$C533,'Policy Characteristics'!$C:$C,0))</f>
        <v>0.25</v>
      </c>
      <c r="N533" s="198">
        <f>INDEX('Policy Characteristics'!H:H,MATCH(PolicyLevers!$C533,'Policy Characteristics'!$C:$C,0))</f>
        <v>0.01</v>
      </c>
      <c r="O533" s="200" t="str">
        <f>INDEX('Policy Characteristics'!I:I,MATCH(PolicyLevers!$C533,'Policy Characteristics'!$C:$C,0))</f>
        <v>% reduction in energy use</v>
      </c>
      <c r="P533" s="200"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0" t="str">
        <f>INDEX('Policy Characteristics'!K:K,MATCH(PolicyLevers!$C533,'Policy Characteristics'!$C:$C,0))</f>
        <v>industry-ag-main.html#eff-stds</v>
      </c>
      <c r="R533" s="200" t="str">
        <f>INDEX('Policy Characteristics'!L:L,MATCH(PolicyLevers!$C533,'Policy Characteristics'!$C:$C,0))</f>
        <v>industry-energy-efficiency-standards.html</v>
      </c>
      <c r="S533" s="220" t="str">
        <f>INDEX('Policy Characteristics'!M:M,MATCH(PolicyLevers!$C533,'Policy Characteristics'!$C:$C,0))</f>
        <v>U.S. DOE, 2016, Industrial Energy Efficiency Potential Analysis, https://energy.gov/sites/prod/files/2017/04/f34/energy-savings-by-state-industrial-methodology.pdf</v>
      </c>
      <c r="T533" s="200" t="str">
        <f>INDEX('Policy Characteristics'!N:N,MATCH(PolicyLevers!$C533,'Policy Characteristics'!$C:$C,0))</f>
        <v>U.S. DOE, 2016, Industrial Energy Efficiency Potential Analysis, https://energy.gov/sites/prod/files/2017/04/f34/energy-savings-by-state-industrial-methodology.pdf</v>
      </c>
      <c r="U533" s="182">
        <f>INDEX('Policy Characteristics'!O:O,MATCH(PolicyLevers!$C533,'Policy Characteristics'!$C:$C,0))</f>
        <v>0</v>
      </c>
    </row>
    <row r="534" spans="1:21" s="190" customFormat="1" x14ac:dyDescent="0.35">
      <c r="A534" s="351" t="str">
        <f>INDEX('Policy Characteristics'!A:A,MATCH(PolicyLevers!$C534,'Policy Characteristics'!$C:$C,0))</f>
        <v>Industry</v>
      </c>
      <c r="B534" s="355" t="str">
        <f>INDEX('Policy Characteristics'!B:B,MATCH(PolicyLevers!$C534,'Policy Characteristics'!$C:$C,0))</f>
        <v>Industry Energy Efficiency Standards</v>
      </c>
      <c r="C534" s="190" t="str">
        <f t="shared" si="31"/>
        <v>Percentage Improvement in Eqpt Efficiency Standards above BAU</v>
      </c>
      <c r="D534" s="192" t="s">
        <v>2087</v>
      </c>
      <c r="E534" s="185" t="s">
        <v>799</v>
      </c>
      <c r="F534" s="182" t="s">
        <v>1826</v>
      </c>
      <c r="G534" s="185" t="s">
        <v>800</v>
      </c>
      <c r="H534" s="43">
        <v>1088</v>
      </c>
      <c r="I534" s="357" t="s">
        <v>310</v>
      </c>
      <c r="J534" s="190" t="str">
        <f>INDEX('Policy Characteristics'!D:D,MATCH(PolicyLevers!$C534,'Policy Characteristics'!$C:$C,0))</f>
        <v>Industry Energy Efficiency Standards</v>
      </c>
      <c r="K534" s="198" t="str">
        <f>INDEX('Policy Characteristics'!E:E,MATCH(PolicyLevers!$C534,'Policy Characteristics'!$C:$C,0))</f>
        <v>indst efficiency standards</v>
      </c>
      <c r="L534" s="198">
        <f>INDEX('Policy Characteristics'!F:F,MATCH(PolicyLevers!$C534,'Policy Characteristics'!$C:$C,0))</f>
        <v>0</v>
      </c>
      <c r="M534" s="198">
        <f>INDEX('Policy Characteristics'!G:G,MATCH(PolicyLevers!$C534,'Policy Characteristics'!$C:$C,0))</f>
        <v>0.25</v>
      </c>
      <c r="N534" s="198">
        <f>INDEX('Policy Characteristics'!H:H,MATCH(PolicyLevers!$C534,'Policy Characteristics'!$C:$C,0))</f>
        <v>0.01</v>
      </c>
      <c r="O534" s="200" t="str">
        <f>INDEX('Policy Characteristics'!I:I,MATCH(PolicyLevers!$C534,'Policy Characteristics'!$C:$C,0))</f>
        <v>% reduction in energy use</v>
      </c>
      <c r="P534" s="200"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0" t="str">
        <f>INDEX('Policy Characteristics'!K:K,MATCH(PolicyLevers!$C534,'Policy Characteristics'!$C:$C,0))</f>
        <v>industry-ag-main.html#eff-stds</v>
      </c>
      <c r="R534" s="200" t="str">
        <f>INDEX('Policy Characteristics'!L:L,MATCH(PolicyLevers!$C534,'Policy Characteristics'!$C:$C,0))</f>
        <v>industry-energy-efficiency-standards.html</v>
      </c>
      <c r="S534" s="220" t="str">
        <f>INDEX('Policy Characteristics'!M:M,MATCH(PolicyLevers!$C534,'Policy Characteristics'!$C:$C,0))</f>
        <v>U.S. DOE, 2016, Industrial Energy Efficiency Potential Analysis, https://energy.gov/sites/prod/files/2017/04/f34/energy-savings-by-state-industrial-methodology.pdf</v>
      </c>
      <c r="T534" s="200" t="str">
        <f>INDEX('Policy Characteristics'!N:N,MATCH(PolicyLevers!$C534,'Policy Characteristics'!$C:$C,0))</f>
        <v>U.S. DOE, 2016, Industrial Energy Efficiency Potential Analysis, https://energy.gov/sites/prod/files/2017/04/f34/energy-savings-by-state-industrial-methodology.pdf</v>
      </c>
      <c r="U534" s="182">
        <f>INDEX('Policy Characteristics'!O:O,MATCH(PolicyLevers!$C534,'Policy Characteristics'!$C:$C,0))</f>
        <v>0</v>
      </c>
    </row>
    <row r="535" spans="1:21" s="190" customFormat="1" x14ac:dyDescent="0.35">
      <c r="A535" s="351" t="str">
        <f>INDEX('Policy Characteristics'!A:A,MATCH(PolicyLevers!$C535,'Policy Characteristics'!$C:$C,0))</f>
        <v>Industry</v>
      </c>
      <c r="B535" s="355" t="str">
        <f>INDEX('Policy Characteristics'!B:B,MATCH(PolicyLevers!$C535,'Policy Characteristics'!$C:$C,0))</f>
        <v>Industry Energy Efficiency Standards</v>
      </c>
      <c r="C535" s="190" t="str">
        <f t="shared" si="31"/>
        <v>Percentage Improvement in Eqpt Efficiency Standards above BAU</v>
      </c>
      <c r="D535" s="192" t="s">
        <v>2087</v>
      </c>
      <c r="E535" s="185" t="s">
        <v>806</v>
      </c>
      <c r="F535" s="182" t="s">
        <v>1826</v>
      </c>
      <c r="G535" s="185" t="s">
        <v>807</v>
      </c>
      <c r="H535" s="43">
        <v>1089</v>
      </c>
      <c r="I535" s="357" t="s">
        <v>310</v>
      </c>
      <c r="J535" s="190" t="str">
        <f>INDEX('Policy Characteristics'!D:D,MATCH(PolicyLevers!$C535,'Policy Characteristics'!$C:$C,0))</f>
        <v>Industry Energy Efficiency Standards</v>
      </c>
      <c r="K535" s="198" t="str">
        <f>INDEX('Policy Characteristics'!E:E,MATCH(PolicyLevers!$C535,'Policy Characteristics'!$C:$C,0))</f>
        <v>indst efficiency standards</v>
      </c>
      <c r="L535" s="198">
        <f>INDEX('Policy Characteristics'!F:F,MATCH(PolicyLevers!$C535,'Policy Characteristics'!$C:$C,0))</f>
        <v>0</v>
      </c>
      <c r="M535" s="198">
        <f>INDEX('Policy Characteristics'!G:G,MATCH(PolicyLevers!$C535,'Policy Characteristics'!$C:$C,0))</f>
        <v>0.25</v>
      </c>
      <c r="N535" s="198">
        <f>INDEX('Policy Characteristics'!H:H,MATCH(PolicyLevers!$C535,'Policy Characteristics'!$C:$C,0))</f>
        <v>0.01</v>
      </c>
      <c r="O535" s="200" t="str">
        <f>INDEX('Policy Characteristics'!I:I,MATCH(PolicyLevers!$C535,'Policy Characteristics'!$C:$C,0))</f>
        <v>% reduction in energy use</v>
      </c>
      <c r="P535" s="200"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0" t="str">
        <f>INDEX('Policy Characteristics'!K:K,MATCH(PolicyLevers!$C535,'Policy Characteristics'!$C:$C,0))</f>
        <v>industry-ag-main.html#eff-stds</v>
      </c>
      <c r="R535" s="200" t="str">
        <f>INDEX('Policy Characteristics'!L:L,MATCH(PolicyLevers!$C535,'Policy Characteristics'!$C:$C,0))</f>
        <v>industry-energy-efficiency-standards.html</v>
      </c>
      <c r="S535" s="220" t="str">
        <f>INDEX('Policy Characteristics'!M:M,MATCH(PolicyLevers!$C535,'Policy Characteristics'!$C:$C,0))</f>
        <v>U.S. DOE, 2016, Industrial Energy Efficiency Potential Analysis, https://energy.gov/sites/prod/files/2017/04/f34/energy-savings-by-state-industrial-methodology.pdf</v>
      </c>
      <c r="T535" s="200" t="str">
        <f>INDEX('Policy Characteristics'!N:N,MATCH(PolicyLevers!$C535,'Policy Characteristics'!$C:$C,0))</f>
        <v>U.S. DOE, 2016, Industrial Energy Efficiency Potential Analysis, https://energy.gov/sites/prod/files/2017/04/f34/energy-savings-by-state-industrial-methodology.pdf</v>
      </c>
      <c r="U535" s="182">
        <f>INDEX('Policy Characteristics'!O:O,MATCH(PolicyLevers!$C535,'Policy Characteristics'!$C:$C,0))</f>
        <v>0</v>
      </c>
    </row>
    <row r="536" spans="1:21" s="190" customFormat="1" x14ac:dyDescent="0.35">
      <c r="A536" s="351" t="str">
        <f>INDEX('Policy Characteristics'!A:A,MATCH(PolicyLevers!$C536,'Policy Characteristics'!$C:$C,0))</f>
        <v>Industry</v>
      </c>
      <c r="B536" s="355" t="str">
        <f>INDEX('Policy Characteristics'!B:B,MATCH(PolicyLevers!$C536,'Policy Characteristics'!$C:$C,0))</f>
        <v>Industry Energy Efficiency Standards</v>
      </c>
      <c r="C536" s="190" t="str">
        <f t="shared" si="31"/>
        <v>Percentage Improvement in Eqpt Efficiency Standards above BAU</v>
      </c>
      <c r="D536" s="192" t="s">
        <v>2087</v>
      </c>
      <c r="E536" s="185" t="s">
        <v>808</v>
      </c>
      <c r="F536" s="182" t="s">
        <v>1826</v>
      </c>
      <c r="G536" s="185" t="s">
        <v>809</v>
      </c>
      <c r="H536" s="43">
        <v>1090</v>
      </c>
      <c r="I536" s="357" t="s">
        <v>310</v>
      </c>
      <c r="J536" s="190" t="str">
        <f>INDEX('Policy Characteristics'!D:D,MATCH(PolicyLevers!$C536,'Policy Characteristics'!$C:$C,0))</f>
        <v>Industry Energy Efficiency Standards</v>
      </c>
      <c r="K536" s="198" t="str">
        <f>INDEX('Policy Characteristics'!E:E,MATCH(PolicyLevers!$C536,'Policy Characteristics'!$C:$C,0))</f>
        <v>indst efficiency standards</v>
      </c>
      <c r="L536" s="198">
        <f>INDEX('Policy Characteristics'!F:F,MATCH(PolicyLevers!$C536,'Policy Characteristics'!$C:$C,0))</f>
        <v>0</v>
      </c>
      <c r="M536" s="198">
        <f>INDEX('Policy Characteristics'!G:G,MATCH(PolicyLevers!$C536,'Policy Characteristics'!$C:$C,0))</f>
        <v>0.25</v>
      </c>
      <c r="N536" s="198">
        <f>INDEX('Policy Characteristics'!H:H,MATCH(PolicyLevers!$C536,'Policy Characteristics'!$C:$C,0))</f>
        <v>0.01</v>
      </c>
      <c r="O536" s="200" t="str">
        <f>INDEX('Policy Characteristics'!I:I,MATCH(PolicyLevers!$C536,'Policy Characteristics'!$C:$C,0))</f>
        <v>% reduction in energy use</v>
      </c>
      <c r="P536" s="200"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0" t="str">
        <f>INDEX('Policy Characteristics'!K:K,MATCH(PolicyLevers!$C536,'Policy Characteristics'!$C:$C,0))</f>
        <v>industry-ag-main.html#eff-stds</v>
      </c>
      <c r="R536" s="200" t="str">
        <f>INDEX('Policy Characteristics'!L:L,MATCH(PolicyLevers!$C536,'Policy Characteristics'!$C:$C,0))</f>
        <v>industry-energy-efficiency-standards.html</v>
      </c>
      <c r="S536" s="220" t="str">
        <f>INDEX('Policy Characteristics'!M:M,MATCH(PolicyLevers!$C536,'Policy Characteristics'!$C:$C,0))</f>
        <v>U.S. DOE, 2016, Industrial Energy Efficiency Potential Analysis, https://energy.gov/sites/prod/files/2017/04/f34/energy-savings-by-state-industrial-methodology.pdf</v>
      </c>
      <c r="T536" s="200" t="str">
        <f>INDEX('Policy Characteristics'!N:N,MATCH(PolicyLevers!$C536,'Policy Characteristics'!$C:$C,0))</f>
        <v>U.S. DOE, 2016, Industrial Energy Efficiency Potential Analysis, https://energy.gov/sites/prod/files/2017/04/f34/energy-savings-by-state-industrial-methodology.pdf</v>
      </c>
      <c r="U536" s="182">
        <f>INDEX('Policy Characteristics'!O:O,MATCH(PolicyLevers!$C536,'Policy Characteristics'!$C:$C,0))</f>
        <v>0</v>
      </c>
    </row>
    <row r="537" spans="1:21" s="190" customFormat="1" x14ac:dyDescent="0.35">
      <c r="A537" s="351" t="str">
        <f>INDEX('Policy Characteristics'!A:A,MATCH(PolicyLevers!$C537,'Policy Characteristics'!$C:$C,0))</f>
        <v>Industry</v>
      </c>
      <c r="B537" s="355" t="str">
        <f>INDEX('Policy Characteristics'!B:B,MATCH(PolicyLevers!$C537,'Policy Characteristics'!$C:$C,0))</f>
        <v>Industry Energy Efficiency Standards</v>
      </c>
      <c r="C537" s="190" t="str">
        <f t="shared" si="31"/>
        <v>Percentage Improvement in Eqpt Efficiency Standards above BAU</v>
      </c>
      <c r="D537" s="192" t="s">
        <v>2087</v>
      </c>
      <c r="E537" s="185" t="s">
        <v>810</v>
      </c>
      <c r="F537" s="182" t="s">
        <v>1826</v>
      </c>
      <c r="G537" s="185" t="s">
        <v>811</v>
      </c>
      <c r="H537" s="43">
        <v>1091</v>
      </c>
      <c r="I537" s="357" t="s">
        <v>332</v>
      </c>
      <c r="J537" s="190" t="str">
        <f>INDEX('Policy Characteristics'!D:D,MATCH(PolicyLevers!$C537,'Policy Characteristics'!$C:$C,0))</f>
        <v>Industry Energy Efficiency Standards</v>
      </c>
      <c r="K537" s="198" t="str">
        <f>INDEX('Policy Characteristics'!E:E,MATCH(PolicyLevers!$C537,'Policy Characteristics'!$C:$C,0))</f>
        <v>indst efficiency standards</v>
      </c>
      <c r="L537" s="198">
        <f>INDEX('Policy Characteristics'!F:F,MATCH(PolicyLevers!$C537,'Policy Characteristics'!$C:$C,0))</f>
        <v>0</v>
      </c>
      <c r="M537" s="198">
        <f>INDEX('Policy Characteristics'!G:G,MATCH(PolicyLevers!$C537,'Policy Characteristics'!$C:$C,0))</f>
        <v>0.25</v>
      </c>
      <c r="N537" s="198">
        <f>INDEX('Policy Characteristics'!H:H,MATCH(PolicyLevers!$C537,'Policy Characteristics'!$C:$C,0))</f>
        <v>0.01</v>
      </c>
      <c r="O537" s="200" t="str">
        <f>INDEX('Policy Characteristics'!I:I,MATCH(PolicyLevers!$C537,'Policy Characteristics'!$C:$C,0))</f>
        <v>% reduction in energy use</v>
      </c>
      <c r="P537" s="200"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0" t="str">
        <f>INDEX('Policy Characteristics'!K:K,MATCH(PolicyLevers!$C537,'Policy Characteristics'!$C:$C,0))</f>
        <v>industry-ag-main.html#eff-stds</v>
      </c>
      <c r="R537" s="200" t="str">
        <f>INDEX('Policy Characteristics'!L:L,MATCH(PolicyLevers!$C537,'Policy Characteristics'!$C:$C,0))</f>
        <v>industry-energy-efficiency-standards.html</v>
      </c>
      <c r="S537" s="220" t="str">
        <f>INDEX('Policy Characteristics'!M:M,MATCH(PolicyLevers!$C537,'Policy Characteristics'!$C:$C,0))</f>
        <v>U.S. DOE, 2016, Industrial Energy Efficiency Potential Analysis, https://energy.gov/sites/prod/files/2017/04/f34/energy-savings-by-state-industrial-methodology.pdf</v>
      </c>
      <c r="T537" s="200" t="str">
        <f>INDEX('Policy Characteristics'!N:N,MATCH(PolicyLevers!$C537,'Policy Characteristics'!$C:$C,0))</f>
        <v>U.S. DOE, 2016, Industrial Energy Efficiency Potential Analysis, https://energy.gov/sites/prod/files/2017/04/f34/energy-savings-by-state-industrial-methodology.pdf</v>
      </c>
      <c r="U537" s="182">
        <f>INDEX('Policy Characteristics'!O:O,MATCH(PolicyLevers!$C537,'Policy Characteristics'!$C:$C,0))</f>
        <v>0</v>
      </c>
    </row>
    <row r="538" spans="1:21" s="190" customFormat="1" x14ac:dyDescent="0.35">
      <c r="A538" s="351" t="str">
        <f>INDEX('Policy Characteristics'!A:A,MATCH(PolicyLevers!$C538,'Policy Characteristics'!$C:$C,0))</f>
        <v>Industry</v>
      </c>
      <c r="B538" s="355" t="str">
        <f>INDEX('Policy Characteristics'!B:B,MATCH(PolicyLevers!$C538,'Policy Characteristics'!$C:$C,0))</f>
        <v>Industry Energy Efficiency Standards</v>
      </c>
      <c r="C538" s="190" t="str">
        <f t="shared" si="31"/>
        <v>Percentage Improvement in Eqpt Efficiency Standards above BAU</v>
      </c>
      <c r="D538" s="192" t="s">
        <v>2087</v>
      </c>
      <c r="E538" s="185" t="s">
        <v>812</v>
      </c>
      <c r="F538" s="182" t="s">
        <v>1826</v>
      </c>
      <c r="G538" s="185" t="s">
        <v>813</v>
      </c>
      <c r="H538" s="43">
        <v>1092</v>
      </c>
      <c r="I538" s="357" t="s">
        <v>310</v>
      </c>
      <c r="J538" s="190" t="str">
        <f>INDEX('Policy Characteristics'!D:D,MATCH(PolicyLevers!$C538,'Policy Characteristics'!$C:$C,0))</f>
        <v>Industry Energy Efficiency Standards</v>
      </c>
      <c r="K538" s="198" t="str">
        <f>INDEX('Policy Characteristics'!E:E,MATCH(PolicyLevers!$C538,'Policy Characteristics'!$C:$C,0))</f>
        <v>indst efficiency standards</v>
      </c>
      <c r="L538" s="198">
        <f>INDEX('Policy Characteristics'!F:F,MATCH(PolicyLevers!$C538,'Policy Characteristics'!$C:$C,0))</f>
        <v>0</v>
      </c>
      <c r="M538" s="198">
        <f>INDEX('Policy Characteristics'!G:G,MATCH(PolicyLevers!$C538,'Policy Characteristics'!$C:$C,0))</f>
        <v>0.25</v>
      </c>
      <c r="N538" s="198">
        <f>INDEX('Policy Characteristics'!H:H,MATCH(PolicyLevers!$C538,'Policy Characteristics'!$C:$C,0))</f>
        <v>0.01</v>
      </c>
      <c r="O538" s="200" t="str">
        <f>INDEX('Policy Characteristics'!I:I,MATCH(PolicyLevers!$C538,'Policy Characteristics'!$C:$C,0))</f>
        <v>% reduction in energy use</v>
      </c>
      <c r="P538" s="200"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0" t="str">
        <f>INDEX('Policy Characteristics'!K:K,MATCH(PolicyLevers!$C538,'Policy Characteristics'!$C:$C,0))</f>
        <v>industry-ag-main.html#eff-stds</v>
      </c>
      <c r="R538" s="200" t="str">
        <f>INDEX('Policy Characteristics'!L:L,MATCH(PolicyLevers!$C538,'Policy Characteristics'!$C:$C,0))</f>
        <v>industry-energy-efficiency-standards.html</v>
      </c>
      <c r="S538" s="220" t="str">
        <f>INDEX('Policy Characteristics'!M:M,MATCH(PolicyLevers!$C538,'Policy Characteristics'!$C:$C,0))</f>
        <v>U.S. DOE, 2016, Industrial Energy Efficiency Potential Analysis, https://energy.gov/sites/prod/files/2017/04/f34/energy-savings-by-state-industrial-methodology.pdf</v>
      </c>
      <c r="T538" s="200" t="str">
        <f>INDEX('Policy Characteristics'!N:N,MATCH(PolicyLevers!$C538,'Policy Characteristics'!$C:$C,0))</f>
        <v>U.S. DOE, 2016, Industrial Energy Efficiency Potential Analysis, https://energy.gov/sites/prod/files/2017/04/f34/energy-savings-by-state-industrial-methodology.pdf</v>
      </c>
      <c r="U538" s="182">
        <f>INDEX('Policy Characteristics'!O:O,MATCH(PolicyLevers!$C538,'Policy Characteristics'!$C:$C,0))</f>
        <v>0</v>
      </c>
    </row>
    <row r="539" spans="1:21" s="190" customFormat="1" x14ac:dyDescent="0.35">
      <c r="A539" s="351" t="str">
        <f>INDEX('Policy Characteristics'!A:A,MATCH(PolicyLevers!$C539,'Policy Characteristics'!$C:$C,0))</f>
        <v>Industry</v>
      </c>
      <c r="B539" s="355" t="str">
        <f>INDEX('Policy Characteristics'!B:B,MATCH(PolicyLevers!$C539,'Policy Characteristics'!$C:$C,0))</f>
        <v>Industry Energy Efficiency Standards</v>
      </c>
      <c r="C539" s="190" t="str">
        <f t="shared" si="31"/>
        <v>Percentage Improvement in Eqpt Efficiency Standards above BAU</v>
      </c>
      <c r="D539" s="192" t="s">
        <v>2087</v>
      </c>
      <c r="E539" s="185" t="s">
        <v>814</v>
      </c>
      <c r="F539" s="182" t="s">
        <v>1826</v>
      </c>
      <c r="G539" s="185" t="s">
        <v>815</v>
      </c>
      <c r="H539" s="43">
        <v>1093</v>
      </c>
      <c r="I539" s="357" t="s">
        <v>332</v>
      </c>
      <c r="J539" s="190" t="str">
        <f>INDEX('Policy Characteristics'!D:D,MATCH(PolicyLevers!$C539,'Policy Characteristics'!$C:$C,0))</f>
        <v>Industry Energy Efficiency Standards</v>
      </c>
      <c r="K539" s="198" t="str">
        <f>INDEX('Policy Characteristics'!E:E,MATCH(PolicyLevers!$C539,'Policy Characteristics'!$C:$C,0))</f>
        <v>indst efficiency standards</v>
      </c>
      <c r="L539" s="198">
        <f>INDEX('Policy Characteristics'!F:F,MATCH(PolicyLevers!$C539,'Policy Characteristics'!$C:$C,0))</f>
        <v>0</v>
      </c>
      <c r="M539" s="198">
        <f>INDEX('Policy Characteristics'!G:G,MATCH(PolicyLevers!$C539,'Policy Characteristics'!$C:$C,0))</f>
        <v>0.25</v>
      </c>
      <c r="N539" s="198">
        <f>INDEX('Policy Characteristics'!H:H,MATCH(PolicyLevers!$C539,'Policy Characteristics'!$C:$C,0))</f>
        <v>0.01</v>
      </c>
      <c r="O539" s="200" t="str">
        <f>INDEX('Policy Characteristics'!I:I,MATCH(PolicyLevers!$C539,'Policy Characteristics'!$C:$C,0))</f>
        <v>% reduction in energy use</v>
      </c>
      <c r="P539" s="200"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0" t="str">
        <f>INDEX('Policy Characteristics'!K:K,MATCH(PolicyLevers!$C539,'Policy Characteristics'!$C:$C,0))</f>
        <v>industry-ag-main.html#eff-stds</v>
      </c>
      <c r="R539" s="200" t="str">
        <f>INDEX('Policy Characteristics'!L:L,MATCH(PolicyLevers!$C539,'Policy Characteristics'!$C:$C,0))</f>
        <v>industry-energy-efficiency-standards.html</v>
      </c>
      <c r="S539" s="220" t="str">
        <f>INDEX('Policy Characteristics'!M:M,MATCH(PolicyLevers!$C539,'Policy Characteristics'!$C:$C,0))</f>
        <v>U.S. DOE, 2016, Industrial Energy Efficiency Potential Analysis, https://energy.gov/sites/prod/files/2017/04/f34/energy-savings-by-state-industrial-methodology.pdf</v>
      </c>
      <c r="T539" s="200" t="str">
        <f>INDEX('Policy Characteristics'!N:N,MATCH(PolicyLevers!$C539,'Policy Characteristics'!$C:$C,0))</f>
        <v>U.S. DOE, 2016, Industrial Energy Efficiency Potential Analysis, https://energy.gov/sites/prod/files/2017/04/f34/energy-savings-by-state-industrial-methodology.pdf</v>
      </c>
      <c r="U539" s="182">
        <f>INDEX('Policy Characteristics'!O:O,MATCH(PolicyLevers!$C539,'Policy Characteristics'!$C:$C,0))</f>
        <v>0</v>
      </c>
    </row>
    <row r="540" spans="1:21" s="190" customFormat="1" x14ac:dyDescent="0.35">
      <c r="A540" s="351" t="str">
        <f>INDEX('Policy Characteristics'!A:A,MATCH(PolicyLevers!$C540,'Policy Characteristics'!$C:$C,0))</f>
        <v>Industry</v>
      </c>
      <c r="B540" s="355" t="str">
        <f>INDEX('Policy Characteristics'!B:B,MATCH(PolicyLevers!$C540,'Policy Characteristics'!$C:$C,0))</f>
        <v>Industry Energy Efficiency Standards</v>
      </c>
      <c r="C540" s="190" t="str">
        <f t="shared" si="31"/>
        <v>Percentage Improvement in Eqpt Efficiency Standards above BAU</v>
      </c>
      <c r="D540" s="192" t="s">
        <v>2087</v>
      </c>
      <c r="E540" s="185" t="s">
        <v>816</v>
      </c>
      <c r="F540" s="182" t="s">
        <v>1826</v>
      </c>
      <c r="G540" s="185" t="s">
        <v>817</v>
      </c>
      <c r="H540" s="43">
        <v>1094</v>
      </c>
      <c r="I540" s="357" t="s">
        <v>332</v>
      </c>
      <c r="J540" s="190" t="str">
        <f>INDEX('Policy Characteristics'!D:D,MATCH(PolicyLevers!$C540,'Policy Characteristics'!$C:$C,0))</f>
        <v>Industry Energy Efficiency Standards</v>
      </c>
      <c r="K540" s="198" t="str">
        <f>INDEX('Policy Characteristics'!E:E,MATCH(PolicyLevers!$C540,'Policy Characteristics'!$C:$C,0))</f>
        <v>indst efficiency standards</v>
      </c>
      <c r="L540" s="198">
        <f>INDEX('Policy Characteristics'!F:F,MATCH(PolicyLevers!$C540,'Policy Characteristics'!$C:$C,0))</f>
        <v>0</v>
      </c>
      <c r="M540" s="198">
        <f>INDEX('Policy Characteristics'!G:G,MATCH(PolicyLevers!$C540,'Policy Characteristics'!$C:$C,0))</f>
        <v>0.25</v>
      </c>
      <c r="N540" s="198">
        <f>INDEX('Policy Characteristics'!H:H,MATCH(PolicyLevers!$C540,'Policy Characteristics'!$C:$C,0))</f>
        <v>0.01</v>
      </c>
      <c r="O540" s="200" t="str">
        <f>INDEX('Policy Characteristics'!I:I,MATCH(PolicyLevers!$C540,'Policy Characteristics'!$C:$C,0))</f>
        <v>% reduction in energy use</v>
      </c>
      <c r="P540" s="200"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0" t="str">
        <f>INDEX('Policy Characteristics'!K:K,MATCH(PolicyLevers!$C540,'Policy Characteristics'!$C:$C,0))</f>
        <v>industry-ag-main.html#eff-stds</v>
      </c>
      <c r="R540" s="200" t="str">
        <f>INDEX('Policy Characteristics'!L:L,MATCH(PolicyLevers!$C540,'Policy Characteristics'!$C:$C,0))</f>
        <v>industry-energy-efficiency-standards.html</v>
      </c>
      <c r="S540" s="220" t="str">
        <f>INDEX('Policy Characteristics'!M:M,MATCH(PolicyLevers!$C540,'Policy Characteristics'!$C:$C,0))</f>
        <v>U.S. DOE, 2016, Industrial Energy Efficiency Potential Analysis, https://energy.gov/sites/prod/files/2017/04/f34/energy-savings-by-state-industrial-methodology.pdf</v>
      </c>
      <c r="T540" s="200" t="str">
        <f>INDEX('Policy Characteristics'!N:N,MATCH(PolicyLevers!$C540,'Policy Characteristics'!$C:$C,0))</f>
        <v>U.S. DOE, 2016, Industrial Energy Efficiency Potential Analysis, https://energy.gov/sites/prod/files/2017/04/f34/energy-savings-by-state-industrial-methodology.pdf</v>
      </c>
      <c r="U540" s="182">
        <f>INDEX('Policy Characteristics'!O:O,MATCH(PolicyLevers!$C540,'Policy Characteristics'!$C:$C,0))</f>
        <v>0</v>
      </c>
    </row>
    <row r="541" spans="1:21" s="190" customFormat="1" x14ac:dyDescent="0.35">
      <c r="A541" s="351" t="str">
        <f>INDEX('Policy Characteristics'!A:A,MATCH(PolicyLevers!$C541,'Policy Characteristics'!$C:$C,0))</f>
        <v>Industry</v>
      </c>
      <c r="B541" s="355" t="str">
        <f>INDEX('Policy Characteristics'!B:B,MATCH(PolicyLevers!$C541,'Policy Characteristics'!$C:$C,0))</f>
        <v>Industry Energy Efficiency Standards</v>
      </c>
      <c r="C541" s="190" t="str">
        <f t="shared" si="31"/>
        <v>Percentage Improvement in Eqpt Efficiency Standards above BAU</v>
      </c>
      <c r="D541" s="192" t="s">
        <v>2087</v>
      </c>
      <c r="E541" s="185" t="s">
        <v>818</v>
      </c>
      <c r="F541" s="182" t="s">
        <v>1826</v>
      </c>
      <c r="G541" s="185" t="s">
        <v>819</v>
      </c>
      <c r="H541" s="43">
        <v>1095</v>
      </c>
      <c r="I541" s="357" t="s">
        <v>310</v>
      </c>
      <c r="J541" s="190" t="str">
        <f>INDEX('Policy Characteristics'!D:D,MATCH(PolicyLevers!$C541,'Policy Characteristics'!$C:$C,0))</f>
        <v>Industry Energy Efficiency Standards</v>
      </c>
      <c r="K541" s="198" t="str">
        <f>INDEX('Policy Characteristics'!E:E,MATCH(PolicyLevers!$C541,'Policy Characteristics'!$C:$C,0))</f>
        <v>indst efficiency standards</v>
      </c>
      <c r="L541" s="198">
        <f>INDEX('Policy Characteristics'!F:F,MATCH(PolicyLevers!$C541,'Policy Characteristics'!$C:$C,0))</f>
        <v>0</v>
      </c>
      <c r="M541" s="198">
        <f>INDEX('Policy Characteristics'!G:G,MATCH(PolicyLevers!$C541,'Policy Characteristics'!$C:$C,0))</f>
        <v>0.25</v>
      </c>
      <c r="N541" s="198">
        <f>INDEX('Policy Characteristics'!H:H,MATCH(PolicyLevers!$C541,'Policy Characteristics'!$C:$C,0))</f>
        <v>0.01</v>
      </c>
      <c r="O541" s="200" t="str">
        <f>INDEX('Policy Characteristics'!I:I,MATCH(PolicyLevers!$C541,'Policy Characteristics'!$C:$C,0))</f>
        <v>% reduction in energy use</v>
      </c>
      <c r="P541" s="200"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0" t="str">
        <f>INDEX('Policy Characteristics'!K:K,MATCH(PolicyLevers!$C541,'Policy Characteristics'!$C:$C,0))</f>
        <v>industry-ag-main.html#eff-stds</v>
      </c>
      <c r="R541" s="200" t="str">
        <f>INDEX('Policy Characteristics'!L:L,MATCH(PolicyLevers!$C541,'Policy Characteristics'!$C:$C,0))</f>
        <v>industry-energy-efficiency-standards.html</v>
      </c>
      <c r="S541" s="220" t="str">
        <f>INDEX('Policy Characteristics'!M:M,MATCH(PolicyLevers!$C541,'Policy Characteristics'!$C:$C,0))</f>
        <v>U.S. DOE, 2016, Industrial Energy Efficiency Potential Analysis, https://energy.gov/sites/prod/files/2017/04/f34/energy-savings-by-state-industrial-methodology.pdf</v>
      </c>
      <c r="T541" s="200" t="str">
        <f>INDEX('Policy Characteristics'!N:N,MATCH(PolicyLevers!$C541,'Policy Characteristics'!$C:$C,0))</f>
        <v>U.S. DOE, 2016, Industrial Energy Efficiency Potential Analysis, https://energy.gov/sites/prod/files/2017/04/f34/energy-savings-by-state-industrial-methodology.pdf</v>
      </c>
      <c r="U541" s="182">
        <f>INDEX('Policy Characteristics'!O:O,MATCH(PolicyLevers!$C541,'Policy Characteristics'!$C:$C,0))</f>
        <v>0</v>
      </c>
    </row>
    <row r="542" spans="1:21" s="190" customFormat="1" x14ac:dyDescent="0.35">
      <c r="A542" s="351" t="str">
        <f>INDEX('Policy Characteristics'!A:A,MATCH(PolicyLevers!$C542,'Policy Characteristics'!$C:$C,0))</f>
        <v>Industry</v>
      </c>
      <c r="B542" s="355" t="str">
        <f>INDEX('Policy Characteristics'!B:B,MATCH(PolicyLevers!$C542,'Policy Characteristics'!$C:$C,0))</f>
        <v>Industry Energy Efficiency Standards</v>
      </c>
      <c r="C542" s="190" t="str">
        <f t="shared" si="31"/>
        <v>Percentage Improvement in Eqpt Efficiency Standards above BAU</v>
      </c>
      <c r="D542" s="192" t="s">
        <v>2087</v>
      </c>
      <c r="E542" s="185" t="s">
        <v>820</v>
      </c>
      <c r="F542" s="182" t="s">
        <v>1826</v>
      </c>
      <c r="G542" s="185" t="s">
        <v>821</v>
      </c>
      <c r="H542" s="43">
        <v>1096</v>
      </c>
      <c r="I542" s="357" t="s">
        <v>310</v>
      </c>
      <c r="J542" s="190" t="str">
        <f>INDEX('Policy Characteristics'!D:D,MATCH(PolicyLevers!$C542,'Policy Characteristics'!$C:$C,0))</f>
        <v>Industry Energy Efficiency Standards</v>
      </c>
      <c r="K542" s="198" t="str">
        <f>INDEX('Policy Characteristics'!E:E,MATCH(PolicyLevers!$C542,'Policy Characteristics'!$C:$C,0))</f>
        <v>indst efficiency standards</v>
      </c>
      <c r="L542" s="198">
        <f>INDEX('Policy Characteristics'!F:F,MATCH(PolicyLevers!$C542,'Policy Characteristics'!$C:$C,0))</f>
        <v>0</v>
      </c>
      <c r="M542" s="198">
        <f>INDEX('Policy Characteristics'!G:G,MATCH(PolicyLevers!$C542,'Policy Characteristics'!$C:$C,0))</f>
        <v>0.25</v>
      </c>
      <c r="N542" s="198">
        <f>INDEX('Policy Characteristics'!H:H,MATCH(PolicyLevers!$C542,'Policy Characteristics'!$C:$C,0))</f>
        <v>0.01</v>
      </c>
      <c r="O542" s="200" t="str">
        <f>INDEX('Policy Characteristics'!I:I,MATCH(PolicyLevers!$C542,'Policy Characteristics'!$C:$C,0))</f>
        <v>% reduction in energy use</v>
      </c>
      <c r="P542" s="200"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0" t="str">
        <f>INDEX('Policy Characteristics'!K:K,MATCH(PolicyLevers!$C542,'Policy Characteristics'!$C:$C,0))</f>
        <v>industry-ag-main.html#eff-stds</v>
      </c>
      <c r="R542" s="200" t="str">
        <f>INDEX('Policy Characteristics'!L:L,MATCH(PolicyLevers!$C542,'Policy Characteristics'!$C:$C,0))</f>
        <v>industry-energy-efficiency-standards.html</v>
      </c>
      <c r="S542" s="220" t="str">
        <f>INDEX('Policy Characteristics'!M:M,MATCH(PolicyLevers!$C542,'Policy Characteristics'!$C:$C,0))</f>
        <v>U.S. DOE, 2016, Industrial Energy Efficiency Potential Analysis, https://energy.gov/sites/prod/files/2017/04/f34/energy-savings-by-state-industrial-methodology.pdf</v>
      </c>
      <c r="T542" s="200" t="str">
        <f>INDEX('Policy Characteristics'!N:N,MATCH(PolicyLevers!$C542,'Policy Characteristics'!$C:$C,0))</f>
        <v>U.S. DOE, 2016, Industrial Energy Efficiency Potential Analysis, https://energy.gov/sites/prod/files/2017/04/f34/energy-savings-by-state-industrial-methodology.pdf</v>
      </c>
      <c r="U542" s="182">
        <f>INDEX('Policy Characteristics'!O:O,MATCH(PolicyLevers!$C542,'Policy Characteristics'!$C:$C,0))</f>
        <v>0</v>
      </c>
    </row>
    <row r="543" spans="1:21" s="190" customFormat="1" x14ac:dyDescent="0.35">
      <c r="A543" s="351" t="str">
        <f>INDEX('Policy Characteristics'!A:A,MATCH(PolicyLevers!$C543,'Policy Characteristics'!$C:$C,0))</f>
        <v>Industry</v>
      </c>
      <c r="B543" s="355" t="str">
        <f>INDEX('Policy Characteristics'!B:B,MATCH(PolicyLevers!$C543,'Policy Characteristics'!$C:$C,0))</f>
        <v>Industry Energy Efficiency Standards</v>
      </c>
      <c r="C543" s="190" t="str">
        <f t="shared" si="31"/>
        <v>Percentage Improvement in Eqpt Efficiency Standards above BAU</v>
      </c>
      <c r="D543" s="192" t="s">
        <v>2087</v>
      </c>
      <c r="E543" s="185" t="s">
        <v>822</v>
      </c>
      <c r="F543" s="182" t="s">
        <v>1826</v>
      </c>
      <c r="G543" s="185" t="s">
        <v>823</v>
      </c>
      <c r="H543" s="43">
        <v>1097</v>
      </c>
      <c r="I543" s="357" t="s">
        <v>332</v>
      </c>
      <c r="J543" s="190" t="str">
        <f>INDEX('Policy Characteristics'!D:D,MATCH(PolicyLevers!$C543,'Policy Characteristics'!$C:$C,0))</f>
        <v>Industry Energy Efficiency Standards</v>
      </c>
      <c r="K543" s="198" t="str">
        <f>INDEX('Policy Characteristics'!E:E,MATCH(PolicyLevers!$C543,'Policy Characteristics'!$C:$C,0))</f>
        <v>indst efficiency standards</v>
      </c>
      <c r="L543" s="198">
        <f>INDEX('Policy Characteristics'!F:F,MATCH(PolicyLevers!$C543,'Policy Characteristics'!$C:$C,0))</f>
        <v>0</v>
      </c>
      <c r="M543" s="198">
        <f>INDEX('Policy Characteristics'!G:G,MATCH(PolicyLevers!$C543,'Policy Characteristics'!$C:$C,0))</f>
        <v>0.25</v>
      </c>
      <c r="N543" s="198">
        <f>INDEX('Policy Characteristics'!H:H,MATCH(PolicyLevers!$C543,'Policy Characteristics'!$C:$C,0))</f>
        <v>0.01</v>
      </c>
      <c r="O543" s="200" t="str">
        <f>INDEX('Policy Characteristics'!I:I,MATCH(PolicyLevers!$C543,'Policy Characteristics'!$C:$C,0))</f>
        <v>% reduction in energy use</v>
      </c>
      <c r="P543" s="200"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0" t="str">
        <f>INDEX('Policy Characteristics'!K:K,MATCH(PolicyLevers!$C543,'Policy Characteristics'!$C:$C,0))</f>
        <v>industry-ag-main.html#eff-stds</v>
      </c>
      <c r="R543" s="200" t="str">
        <f>INDEX('Policy Characteristics'!L:L,MATCH(PolicyLevers!$C543,'Policy Characteristics'!$C:$C,0))</f>
        <v>industry-energy-efficiency-standards.html</v>
      </c>
      <c r="S543" s="220" t="str">
        <f>INDEX('Policy Characteristics'!M:M,MATCH(PolicyLevers!$C543,'Policy Characteristics'!$C:$C,0))</f>
        <v>U.S. DOE, 2016, Industrial Energy Efficiency Potential Analysis, https://energy.gov/sites/prod/files/2017/04/f34/energy-savings-by-state-industrial-methodology.pdf</v>
      </c>
      <c r="T543" s="200" t="str">
        <f>INDEX('Policy Characteristics'!N:N,MATCH(PolicyLevers!$C543,'Policy Characteristics'!$C:$C,0))</f>
        <v>U.S. DOE, 2016, Industrial Energy Efficiency Potential Analysis, https://energy.gov/sites/prod/files/2017/04/f34/energy-savings-by-state-industrial-methodology.pdf</v>
      </c>
      <c r="U543" s="182">
        <f>INDEX('Policy Characteristics'!O:O,MATCH(PolicyLevers!$C543,'Policy Characteristics'!$C:$C,0))</f>
        <v>0</v>
      </c>
    </row>
    <row r="544" spans="1:21" s="190" customFormat="1" x14ac:dyDescent="0.35">
      <c r="A544" s="351" t="str">
        <f>INDEX('Policy Characteristics'!A:A,MATCH(PolicyLevers!$C544,'Policy Characteristics'!$C:$C,0))</f>
        <v>Industry</v>
      </c>
      <c r="B544" s="355" t="str">
        <f>INDEX('Policy Characteristics'!B:B,MATCH(PolicyLevers!$C544,'Policy Characteristics'!$C:$C,0))</f>
        <v>Industry Energy Efficiency Standards</v>
      </c>
      <c r="C544" s="190" t="str">
        <f t="shared" si="31"/>
        <v>Percentage Improvement in Eqpt Efficiency Standards above BAU</v>
      </c>
      <c r="D544" s="192" t="s">
        <v>2086</v>
      </c>
      <c r="E544" s="185" t="s">
        <v>799</v>
      </c>
      <c r="F544" s="182" t="s">
        <v>2134</v>
      </c>
      <c r="G544" s="185" t="s">
        <v>800</v>
      </c>
      <c r="H544" s="43">
        <v>1098</v>
      </c>
      <c r="I544" s="357" t="s">
        <v>310</v>
      </c>
      <c r="J544" s="190" t="str">
        <f>INDEX('Policy Characteristics'!D:D,MATCH(PolicyLevers!$C544,'Policy Characteristics'!$C:$C,0))</f>
        <v>Industry Energy Efficiency Standards</v>
      </c>
      <c r="K544" s="198" t="str">
        <f>INDEX('Policy Characteristics'!E:E,MATCH(PolicyLevers!$C544,'Policy Characteristics'!$C:$C,0))</f>
        <v>indst efficiency standards</v>
      </c>
      <c r="L544" s="198">
        <f>INDEX('Policy Characteristics'!F:F,MATCH(PolicyLevers!$C544,'Policy Characteristics'!$C:$C,0))</f>
        <v>0</v>
      </c>
      <c r="M544" s="198">
        <f>INDEX('Policy Characteristics'!G:G,MATCH(PolicyLevers!$C544,'Policy Characteristics'!$C:$C,0))</f>
        <v>0.25</v>
      </c>
      <c r="N544" s="198">
        <f>INDEX('Policy Characteristics'!H:H,MATCH(PolicyLevers!$C544,'Policy Characteristics'!$C:$C,0))</f>
        <v>0.01</v>
      </c>
      <c r="O544" s="200" t="str">
        <f>INDEX('Policy Characteristics'!I:I,MATCH(PolicyLevers!$C544,'Policy Characteristics'!$C:$C,0))</f>
        <v>% reduction in energy use</v>
      </c>
      <c r="P544" s="200"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0" t="str">
        <f>INDEX('Policy Characteristics'!K:K,MATCH(PolicyLevers!$C544,'Policy Characteristics'!$C:$C,0))</f>
        <v>industry-ag-main.html#eff-stds</v>
      </c>
      <c r="R544" s="200" t="str">
        <f>INDEX('Policy Characteristics'!L:L,MATCH(PolicyLevers!$C544,'Policy Characteristics'!$C:$C,0))</f>
        <v>industry-energy-efficiency-standards.html</v>
      </c>
      <c r="S544" s="220" t="str">
        <f>INDEX('Policy Characteristics'!M:M,MATCH(PolicyLevers!$C544,'Policy Characteristics'!$C:$C,0))</f>
        <v>U.S. DOE, 2016, Industrial Energy Efficiency Potential Analysis, https://energy.gov/sites/prod/files/2017/04/f34/energy-savings-by-state-industrial-methodology.pdf</v>
      </c>
      <c r="T544" s="200" t="str">
        <f>INDEX('Policy Characteristics'!N:N,MATCH(PolicyLevers!$C544,'Policy Characteristics'!$C:$C,0))</f>
        <v>U.S. DOE, 2016, Industrial Energy Efficiency Potential Analysis, https://energy.gov/sites/prod/files/2017/04/f34/energy-savings-by-state-industrial-methodology.pdf</v>
      </c>
      <c r="U544" s="182">
        <f>INDEX('Policy Characteristics'!O:O,MATCH(PolicyLevers!$C544,'Policy Characteristics'!$C:$C,0))</f>
        <v>0</v>
      </c>
    </row>
    <row r="545" spans="1:21" s="190" customFormat="1" x14ac:dyDescent="0.35">
      <c r="A545" s="351" t="str">
        <f>INDEX('Policy Characteristics'!A:A,MATCH(PolicyLevers!$C545,'Policy Characteristics'!$C:$C,0))</f>
        <v>Industry</v>
      </c>
      <c r="B545" s="355" t="str">
        <f>INDEX('Policy Characteristics'!B:B,MATCH(PolicyLevers!$C545,'Policy Characteristics'!$C:$C,0))</f>
        <v>Industry Energy Efficiency Standards</v>
      </c>
      <c r="C545" s="190" t="str">
        <f t="shared" si="31"/>
        <v>Percentage Improvement in Eqpt Efficiency Standards above BAU</v>
      </c>
      <c r="D545" s="192" t="s">
        <v>2086</v>
      </c>
      <c r="E545" s="185" t="s">
        <v>806</v>
      </c>
      <c r="F545" s="182" t="s">
        <v>2134</v>
      </c>
      <c r="G545" s="185" t="s">
        <v>807</v>
      </c>
      <c r="H545" s="43">
        <v>1099</v>
      </c>
      <c r="I545" s="357" t="s">
        <v>310</v>
      </c>
      <c r="J545" s="190" t="str">
        <f>INDEX('Policy Characteristics'!D:D,MATCH(PolicyLevers!$C545,'Policy Characteristics'!$C:$C,0))</f>
        <v>Industry Energy Efficiency Standards</v>
      </c>
      <c r="K545" s="198" t="str">
        <f>INDEX('Policy Characteristics'!E:E,MATCH(PolicyLevers!$C545,'Policy Characteristics'!$C:$C,0))</f>
        <v>indst efficiency standards</v>
      </c>
      <c r="L545" s="198">
        <f>INDEX('Policy Characteristics'!F:F,MATCH(PolicyLevers!$C545,'Policy Characteristics'!$C:$C,0))</f>
        <v>0</v>
      </c>
      <c r="M545" s="198">
        <f>INDEX('Policy Characteristics'!G:G,MATCH(PolicyLevers!$C545,'Policy Characteristics'!$C:$C,0))</f>
        <v>0.25</v>
      </c>
      <c r="N545" s="198">
        <f>INDEX('Policy Characteristics'!H:H,MATCH(PolicyLevers!$C545,'Policy Characteristics'!$C:$C,0))</f>
        <v>0.01</v>
      </c>
      <c r="O545" s="200" t="str">
        <f>INDEX('Policy Characteristics'!I:I,MATCH(PolicyLevers!$C545,'Policy Characteristics'!$C:$C,0))</f>
        <v>% reduction in energy use</v>
      </c>
      <c r="P545" s="200"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0" t="str">
        <f>INDEX('Policy Characteristics'!K:K,MATCH(PolicyLevers!$C545,'Policy Characteristics'!$C:$C,0))</f>
        <v>industry-ag-main.html#eff-stds</v>
      </c>
      <c r="R545" s="200" t="str">
        <f>INDEX('Policy Characteristics'!L:L,MATCH(PolicyLevers!$C545,'Policy Characteristics'!$C:$C,0))</f>
        <v>industry-energy-efficiency-standards.html</v>
      </c>
      <c r="S545" s="220" t="str">
        <f>INDEX('Policy Characteristics'!M:M,MATCH(PolicyLevers!$C545,'Policy Characteristics'!$C:$C,0))</f>
        <v>U.S. DOE, 2016, Industrial Energy Efficiency Potential Analysis, https://energy.gov/sites/prod/files/2017/04/f34/energy-savings-by-state-industrial-methodology.pdf</v>
      </c>
      <c r="T545" s="200" t="str">
        <f>INDEX('Policy Characteristics'!N:N,MATCH(PolicyLevers!$C545,'Policy Characteristics'!$C:$C,0))</f>
        <v>U.S. DOE, 2016, Industrial Energy Efficiency Potential Analysis, https://energy.gov/sites/prod/files/2017/04/f34/energy-savings-by-state-industrial-methodology.pdf</v>
      </c>
      <c r="U545" s="182">
        <f>INDEX('Policy Characteristics'!O:O,MATCH(PolicyLevers!$C545,'Policy Characteristics'!$C:$C,0))</f>
        <v>0</v>
      </c>
    </row>
    <row r="546" spans="1:21" s="190" customFormat="1" x14ac:dyDescent="0.35">
      <c r="A546" s="351" t="str">
        <f>INDEX('Policy Characteristics'!A:A,MATCH(PolicyLevers!$C546,'Policy Characteristics'!$C:$C,0))</f>
        <v>Industry</v>
      </c>
      <c r="B546" s="355" t="str">
        <f>INDEX('Policy Characteristics'!B:B,MATCH(PolicyLevers!$C546,'Policy Characteristics'!$C:$C,0))</f>
        <v>Industry Energy Efficiency Standards</v>
      </c>
      <c r="C546" s="190" t="str">
        <f t="shared" si="31"/>
        <v>Percentage Improvement in Eqpt Efficiency Standards above BAU</v>
      </c>
      <c r="D546" s="192" t="s">
        <v>2086</v>
      </c>
      <c r="E546" s="185" t="s">
        <v>808</v>
      </c>
      <c r="F546" s="182" t="s">
        <v>2134</v>
      </c>
      <c r="G546" s="185" t="s">
        <v>809</v>
      </c>
      <c r="H546" s="43">
        <v>1100</v>
      </c>
      <c r="I546" s="357" t="s">
        <v>310</v>
      </c>
      <c r="J546" s="190" t="str">
        <f>INDEX('Policy Characteristics'!D:D,MATCH(PolicyLevers!$C546,'Policy Characteristics'!$C:$C,0))</f>
        <v>Industry Energy Efficiency Standards</v>
      </c>
      <c r="K546" s="198" t="str">
        <f>INDEX('Policy Characteristics'!E:E,MATCH(PolicyLevers!$C546,'Policy Characteristics'!$C:$C,0))</f>
        <v>indst efficiency standards</v>
      </c>
      <c r="L546" s="198">
        <f>INDEX('Policy Characteristics'!F:F,MATCH(PolicyLevers!$C546,'Policy Characteristics'!$C:$C,0))</f>
        <v>0</v>
      </c>
      <c r="M546" s="198">
        <f>INDEX('Policy Characteristics'!G:G,MATCH(PolicyLevers!$C546,'Policy Characteristics'!$C:$C,0))</f>
        <v>0.25</v>
      </c>
      <c r="N546" s="198">
        <f>INDEX('Policy Characteristics'!H:H,MATCH(PolicyLevers!$C546,'Policy Characteristics'!$C:$C,0))</f>
        <v>0.01</v>
      </c>
      <c r="O546" s="200" t="str">
        <f>INDEX('Policy Characteristics'!I:I,MATCH(PolicyLevers!$C546,'Policy Characteristics'!$C:$C,0))</f>
        <v>% reduction in energy use</v>
      </c>
      <c r="P546" s="200"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0" t="str">
        <f>INDEX('Policy Characteristics'!K:K,MATCH(PolicyLevers!$C546,'Policy Characteristics'!$C:$C,0))</f>
        <v>industry-ag-main.html#eff-stds</v>
      </c>
      <c r="R546" s="200" t="str">
        <f>INDEX('Policy Characteristics'!L:L,MATCH(PolicyLevers!$C546,'Policy Characteristics'!$C:$C,0))</f>
        <v>industry-energy-efficiency-standards.html</v>
      </c>
      <c r="S546" s="220" t="str">
        <f>INDEX('Policy Characteristics'!M:M,MATCH(PolicyLevers!$C546,'Policy Characteristics'!$C:$C,0))</f>
        <v>U.S. DOE, 2016, Industrial Energy Efficiency Potential Analysis, https://energy.gov/sites/prod/files/2017/04/f34/energy-savings-by-state-industrial-methodology.pdf</v>
      </c>
      <c r="T546" s="200" t="str">
        <f>INDEX('Policy Characteristics'!N:N,MATCH(PolicyLevers!$C546,'Policy Characteristics'!$C:$C,0))</f>
        <v>U.S. DOE, 2016, Industrial Energy Efficiency Potential Analysis, https://energy.gov/sites/prod/files/2017/04/f34/energy-savings-by-state-industrial-methodology.pdf</v>
      </c>
      <c r="U546" s="182">
        <f>INDEX('Policy Characteristics'!O:O,MATCH(PolicyLevers!$C546,'Policy Characteristics'!$C:$C,0))</f>
        <v>0</v>
      </c>
    </row>
    <row r="547" spans="1:21" s="190" customFormat="1" x14ac:dyDescent="0.35">
      <c r="A547" s="351" t="str">
        <f>INDEX('Policy Characteristics'!A:A,MATCH(PolicyLevers!$C547,'Policy Characteristics'!$C:$C,0))</f>
        <v>Industry</v>
      </c>
      <c r="B547" s="355" t="str">
        <f>INDEX('Policy Characteristics'!B:B,MATCH(PolicyLevers!$C547,'Policy Characteristics'!$C:$C,0))</f>
        <v>Industry Energy Efficiency Standards</v>
      </c>
      <c r="C547" s="190" t="str">
        <f t="shared" si="31"/>
        <v>Percentage Improvement in Eqpt Efficiency Standards above BAU</v>
      </c>
      <c r="D547" s="192" t="s">
        <v>2086</v>
      </c>
      <c r="E547" s="185" t="s">
        <v>810</v>
      </c>
      <c r="F547" s="182" t="s">
        <v>2134</v>
      </c>
      <c r="G547" s="185" t="s">
        <v>811</v>
      </c>
      <c r="H547" s="43">
        <v>1101</v>
      </c>
      <c r="I547" s="357" t="s">
        <v>332</v>
      </c>
      <c r="J547" s="190" t="str">
        <f>INDEX('Policy Characteristics'!D:D,MATCH(PolicyLevers!$C547,'Policy Characteristics'!$C:$C,0))</f>
        <v>Industry Energy Efficiency Standards</v>
      </c>
      <c r="K547" s="198" t="str">
        <f>INDEX('Policy Characteristics'!E:E,MATCH(PolicyLevers!$C547,'Policy Characteristics'!$C:$C,0))</f>
        <v>indst efficiency standards</v>
      </c>
      <c r="L547" s="198">
        <f>INDEX('Policy Characteristics'!F:F,MATCH(PolicyLevers!$C547,'Policy Characteristics'!$C:$C,0))</f>
        <v>0</v>
      </c>
      <c r="M547" s="198">
        <f>INDEX('Policy Characteristics'!G:G,MATCH(PolicyLevers!$C547,'Policy Characteristics'!$C:$C,0))</f>
        <v>0.25</v>
      </c>
      <c r="N547" s="198">
        <f>INDEX('Policy Characteristics'!H:H,MATCH(PolicyLevers!$C547,'Policy Characteristics'!$C:$C,0))</f>
        <v>0.01</v>
      </c>
      <c r="O547" s="200" t="str">
        <f>INDEX('Policy Characteristics'!I:I,MATCH(PolicyLevers!$C547,'Policy Characteristics'!$C:$C,0))</f>
        <v>% reduction in energy use</v>
      </c>
      <c r="P547" s="200"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0" t="str">
        <f>INDEX('Policy Characteristics'!K:K,MATCH(PolicyLevers!$C547,'Policy Characteristics'!$C:$C,0))</f>
        <v>industry-ag-main.html#eff-stds</v>
      </c>
      <c r="R547" s="200" t="str">
        <f>INDEX('Policy Characteristics'!L:L,MATCH(PolicyLevers!$C547,'Policy Characteristics'!$C:$C,0))</f>
        <v>industry-energy-efficiency-standards.html</v>
      </c>
      <c r="S547" s="220" t="str">
        <f>INDEX('Policy Characteristics'!M:M,MATCH(PolicyLevers!$C547,'Policy Characteristics'!$C:$C,0))</f>
        <v>U.S. DOE, 2016, Industrial Energy Efficiency Potential Analysis, https://energy.gov/sites/prod/files/2017/04/f34/energy-savings-by-state-industrial-methodology.pdf</v>
      </c>
      <c r="T547" s="200" t="str">
        <f>INDEX('Policy Characteristics'!N:N,MATCH(PolicyLevers!$C547,'Policy Characteristics'!$C:$C,0))</f>
        <v>U.S. DOE, 2016, Industrial Energy Efficiency Potential Analysis, https://energy.gov/sites/prod/files/2017/04/f34/energy-savings-by-state-industrial-methodology.pdf</v>
      </c>
      <c r="U547" s="182">
        <f>INDEX('Policy Characteristics'!O:O,MATCH(PolicyLevers!$C547,'Policy Characteristics'!$C:$C,0))</f>
        <v>0</v>
      </c>
    </row>
    <row r="548" spans="1:21" s="190" customFormat="1" x14ac:dyDescent="0.35">
      <c r="A548" s="351" t="str">
        <f>INDEX('Policy Characteristics'!A:A,MATCH(PolicyLevers!$C548,'Policy Characteristics'!$C:$C,0))</f>
        <v>Industry</v>
      </c>
      <c r="B548" s="355" t="str">
        <f>INDEX('Policy Characteristics'!B:B,MATCH(PolicyLevers!$C548,'Policy Characteristics'!$C:$C,0))</f>
        <v>Industry Energy Efficiency Standards</v>
      </c>
      <c r="C548" s="190" t="str">
        <f t="shared" si="31"/>
        <v>Percentage Improvement in Eqpt Efficiency Standards above BAU</v>
      </c>
      <c r="D548" s="192" t="s">
        <v>2086</v>
      </c>
      <c r="E548" s="185" t="s">
        <v>812</v>
      </c>
      <c r="F548" s="182" t="s">
        <v>2134</v>
      </c>
      <c r="G548" s="185" t="s">
        <v>813</v>
      </c>
      <c r="H548" s="43">
        <v>1102</v>
      </c>
      <c r="I548" s="357" t="s">
        <v>310</v>
      </c>
      <c r="J548" s="190" t="str">
        <f>INDEX('Policy Characteristics'!D:D,MATCH(PolicyLevers!$C548,'Policy Characteristics'!$C:$C,0))</f>
        <v>Industry Energy Efficiency Standards</v>
      </c>
      <c r="K548" s="198" t="str">
        <f>INDEX('Policy Characteristics'!E:E,MATCH(PolicyLevers!$C548,'Policy Characteristics'!$C:$C,0))</f>
        <v>indst efficiency standards</v>
      </c>
      <c r="L548" s="198">
        <f>INDEX('Policy Characteristics'!F:F,MATCH(PolicyLevers!$C548,'Policy Characteristics'!$C:$C,0))</f>
        <v>0</v>
      </c>
      <c r="M548" s="198">
        <f>INDEX('Policy Characteristics'!G:G,MATCH(PolicyLevers!$C548,'Policy Characteristics'!$C:$C,0))</f>
        <v>0.25</v>
      </c>
      <c r="N548" s="198">
        <f>INDEX('Policy Characteristics'!H:H,MATCH(PolicyLevers!$C548,'Policy Characteristics'!$C:$C,0))</f>
        <v>0.01</v>
      </c>
      <c r="O548" s="200" t="str">
        <f>INDEX('Policy Characteristics'!I:I,MATCH(PolicyLevers!$C548,'Policy Characteristics'!$C:$C,0))</f>
        <v>% reduction in energy use</v>
      </c>
      <c r="P548" s="200"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0" t="str">
        <f>INDEX('Policy Characteristics'!K:K,MATCH(PolicyLevers!$C548,'Policy Characteristics'!$C:$C,0))</f>
        <v>industry-ag-main.html#eff-stds</v>
      </c>
      <c r="R548" s="200" t="str">
        <f>INDEX('Policy Characteristics'!L:L,MATCH(PolicyLevers!$C548,'Policy Characteristics'!$C:$C,0))</f>
        <v>industry-energy-efficiency-standards.html</v>
      </c>
      <c r="S548" s="220" t="str">
        <f>INDEX('Policy Characteristics'!M:M,MATCH(PolicyLevers!$C548,'Policy Characteristics'!$C:$C,0))</f>
        <v>U.S. DOE, 2016, Industrial Energy Efficiency Potential Analysis, https://energy.gov/sites/prod/files/2017/04/f34/energy-savings-by-state-industrial-methodology.pdf</v>
      </c>
      <c r="T548" s="200" t="str">
        <f>INDEX('Policy Characteristics'!N:N,MATCH(PolicyLevers!$C548,'Policy Characteristics'!$C:$C,0))</f>
        <v>U.S. DOE, 2016, Industrial Energy Efficiency Potential Analysis, https://energy.gov/sites/prod/files/2017/04/f34/energy-savings-by-state-industrial-methodology.pdf</v>
      </c>
      <c r="U548" s="182">
        <f>INDEX('Policy Characteristics'!O:O,MATCH(PolicyLevers!$C548,'Policy Characteristics'!$C:$C,0))</f>
        <v>0</v>
      </c>
    </row>
    <row r="549" spans="1:21" s="190" customFormat="1" x14ac:dyDescent="0.35">
      <c r="A549" s="351" t="str">
        <f>INDEX('Policy Characteristics'!A:A,MATCH(PolicyLevers!$C549,'Policy Characteristics'!$C:$C,0))</f>
        <v>Industry</v>
      </c>
      <c r="B549" s="355" t="str">
        <f>INDEX('Policy Characteristics'!B:B,MATCH(PolicyLevers!$C549,'Policy Characteristics'!$C:$C,0))</f>
        <v>Industry Energy Efficiency Standards</v>
      </c>
      <c r="C549" s="190" t="str">
        <f t="shared" ref="C549:C612" si="32">C$404</f>
        <v>Percentage Improvement in Eqpt Efficiency Standards above BAU</v>
      </c>
      <c r="D549" s="192" t="s">
        <v>2086</v>
      </c>
      <c r="E549" s="185" t="s">
        <v>814</v>
      </c>
      <c r="F549" s="182" t="s">
        <v>2134</v>
      </c>
      <c r="G549" s="185" t="s">
        <v>815</v>
      </c>
      <c r="H549" s="43">
        <v>1103</v>
      </c>
      <c r="I549" s="357" t="s">
        <v>332</v>
      </c>
      <c r="J549" s="190" t="str">
        <f>INDEX('Policy Characteristics'!D:D,MATCH(PolicyLevers!$C549,'Policy Characteristics'!$C:$C,0))</f>
        <v>Industry Energy Efficiency Standards</v>
      </c>
      <c r="K549" s="198" t="str">
        <f>INDEX('Policy Characteristics'!E:E,MATCH(PolicyLevers!$C549,'Policy Characteristics'!$C:$C,0))</f>
        <v>indst efficiency standards</v>
      </c>
      <c r="L549" s="198">
        <f>INDEX('Policy Characteristics'!F:F,MATCH(PolicyLevers!$C549,'Policy Characteristics'!$C:$C,0))</f>
        <v>0</v>
      </c>
      <c r="M549" s="198">
        <f>INDEX('Policy Characteristics'!G:G,MATCH(PolicyLevers!$C549,'Policy Characteristics'!$C:$C,0))</f>
        <v>0.25</v>
      </c>
      <c r="N549" s="198">
        <f>INDEX('Policy Characteristics'!H:H,MATCH(PolicyLevers!$C549,'Policy Characteristics'!$C:$C,0))</f>
        <v>0.01</v>
      </c>
      <c r="O549" s="200" t="str">
        <f>INDEX('Policy Characteristics'!I:I,MATCH(PolicyLevers!$C549,'Policy Characteristics'!$C:$C,0))</f>
        <v>% reduction in energy use</v>
      </c>
      <c r="P549" s="200"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0" t="str">
        <f>INDEX('Policy Characteristics'!K:K,MATCH(PolicyLevers!$C549,'Policy Characteristics'!$C:$C,0))</f>
        <v>industry-ag-main.html#eff-stds</v>
      </c>
      <c r="R549" s="200" t="str">
        <f>INDEX('Policy Characteristics'!L:L,MATCH(PolicyLevers!$C549,'Policy Characteristics'!$C:$C,0))</f>
        <v>industry-energy-efficiency-standards.html</v>
      </c>
      <c r="S549" s="220" t="str">
        <f>INDEX('Policy Characteristics'!M:M,MATCH(PolicyLevers!$C549,'Policy Characteristics'!$C:$C,0))</f>
        <v>U.S. DOE, 2016, Industrial Energy Efficiency Potential Analysis, https://energy.gov/sites/prod/files/2017/04/f34/energy-savings-by-state-industrial-methodology.pdf</v>
      </c>
      <c r="T549" s="200" t="str">
        <f>INDEX('Policy Characteristics'!N:N,MATCH(PolicyLevers!$C549,'Policy Characteristics'!$C:$C,0))</f>
        <v>U.S. DOE, 2016, Industrial Energy Efficiency Potential Analysis, https://energy.gov/sites/prod/files/2017/04/f34/energy-savings-by-state-industrial-methodology.pdf</v>
      </c>
      <c r="U549" s="182">
        <f>INDEX('Policy Characteristics'!O:O,MATCH(PolicyLevers!$C549,'Policy Characteristics'!$C:$C,0))</f>
        <v>0</v>
      </c>
    </row>
    <row r="550" spans="1:21" s="190" customFormat="1" x14ac:dyDescent="0.35">
      <c r="A550" s="351" t="str">
        <f>INDEX('Policy Characteristics'!A:A,MATCH(PolicyLevers!$C550,'Policy Characteristics'!$C:$C,0))</f>
        <v>Industry</v>
      </c>
      <c r="B550" s="355" t="str">
        <f>INDEX('Policy Characteristics'!B:B,MATCH(PolicyLevers!$C550,'Policy Characteristics'!$C:$C,0))</f>
        <v>Industry Energy Efficiency Standards</v>
      </c>
      <c r="C550" s="190" t="str">
        <f t="shared" si="32"/>
        <v>Percentage Improvement in Eqpt Efficiency Standards above BAU</v>
      </c>
      <c r="D550" s="192" t="s">
        <v>2086</v>
      </c>
      <c r="E550" s="185" t="s">
        <v>816</v>
      </c>
      <c r="F550" s="182" t="s">
        <v>2134</v>
      </c>
      <c r="G550" s="185" t="s">
        <v>817</v>
      </c>
      <c r="H550" s="43">
        <v>1104</v>
      </c>
      <c r="I550" s="357" t="s">
        <v>332</v>
      </c>
      <c r="J550" s="190" t="str">
        <f>INDEX('Policy Characteristics'!D:D,MATCH(PolicyLevers!$C550,'Policy Characteristics'!$C:$C,0))</f>
        <v>Industry Energy Efficiency Standards</v>
      </c>
      <c r="K550" s="198" t="str">
        <f>INDEX('Policy Characteristics'!E:E,MATCH(PolicyLevers!$C550,'Policy Characteristics'!$C:$C,0))</f>
        <v>indst efficiency standards</v>
      </c>
      <c r="L550" s="198">
        <f>INDEX('Policy Characteristics'!F:F,MATCH(PolicyLevers!$C550,'Policy Characteristics'!$C:$C,0))</f>
        <v>0</v>
      </c>
      <c r="M550" s="198">
        <f>INDEX('Policy Characteristics'!G:G,MATCH(PolicyLevers!$C550,'Policy Characteristics'!$C:$C,0))</f>
        <v>0.25</v>
      </c>
      <c r="N550" s="198">
        <f>INDEX('Policy Characteristics'!H:H,MATCH(PolicyLevers!$C550,'Policy Characteristics'!$C:$C,0))</f>
        <v>0.01</v>
      </c>
      <c r="O550" s="200" t="str">
        <f>INDEX('Policy Characteristics'!I:I,MATCH(PolicyLevers!$C550,'Policy Characteristics'!$C:$C,0))</f>
        <v>% reduction in energy use</v>
      </c>
      <c r="P550" s="200"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0" t="str">
        <f>INDEX('Policy Characteristics'!K:K,MATCH(PolicyLevers!$C550,'Policy Characteristics'!$C:$C,0))</f>
        <v>industry-ag-main.html#eff-stds</v>
      </c>
      <c r="R550" s="200" t="str">
        <f>INDEX('Policy Characteristics'!L:L,MATCH(PolicyLevers!$C550,'Policy Characteristics'!$C:$C,0))</f>
        <v>industry-energy-efficiency-standards.html</v>
      </c>
      <c r="S550" s="220" t="str">
        <f>INDEX('Policy Characteristics'!M:M,MATCH(PolicyLevers!$C550,'Policy Characteristics'!$C:$C,0))</f>
        <v>U.S. DOE, 2016, Industrial Energy Efficiency Potential Analysis, https://energy.gov/sites/prod/files/2017/04/f34/energy-savings-by-state-industrial-methodology.pdf</v>
      </c>
      <c r="T550" s="200" t="str">
        <f>INDEX('Policy Characteristics'!N:N,MATCH(PolicyLevers!$C550,'Policy Characteristics'!$C:$C,0))</f>
        <v>U.S. DOE, 2016, Industrial Energy Efficiency Potential Analysis, https://energy.gov/sites/prod/files/2017/04/f34/energy-savings-by-state-industrial-methodology.pdf</v>
      </c>
      <c r="U550" s="182">
        <f>INDEX('Policy Characteristics'!O:O,MATCH(PolicyLevers!$C550,'Policy Characteristics'!$C:$C,0))</f>
        <v>0</v>
      </c>
    </row>
    <row r="551" spans="1:21" s="190" customFormat="1" x14ac:dyDescent="0.35">
      <c r="A551" s="351" t="str">
        <f>INDEX('Policy Characteristics'!A:A,MATCH(PolicyLevers!$C551,'Policy Characteristics'!$C:$C,0))</f>
        <v>Industry</v>
      </c>
      <c r="B551" s="355" t="str">
        <f>INDEX('Policy Characteristics'!B:B,MATCH(PolicyLevers!$C551,'Policy Characteristics'!$C:$C,0))</f>
        <v>Industry Energy Efficiency Standards</v>
      </c>
      <c r="C551" s="190" t="str">
        <f t="shared" si="32"/>
        <v>Percentage Improvement in Eqpt Efficiency Standards above BAU</v>
      </c>
      <c r="D551" s="192" t="s">
        <v>2086</v>
      </c>
      <c r="E551" s="185" t="s">
        <v>818</v>
      </c>
      <c r="F551" s="182" t="s">
        <v>2134</v>
      </c>
      <c r="G551" s="185" t="s">
        <v>819</v>
      </c>
      <c r="H551" s="43">
        <v>1105</v>
      </c>
      <c r="I551" s="357" t="s">
        <v>310</v>
      </c>
      <c r="J551" s="190" t="str">
        <f>INDEX('Policy Characteristics'!D:D,MATCH(PolicyLevers!$C551,'Policy Characteristics'!$C:$C,0))</f>
        <v>Industry Energy Efficiency Standards</v>
      </c>
      <c r="K551" s="198" t="str">
        <f>INDEX('Policy Characteristics'!E:E,MATCH(PolicyLevers!$C551,'Policy Characteristics'!$C:$C,0))</f>
        <v>indst efficiency standards</v>
      </c>
      <c r="L551" s="198">
        <f>INDEX('Policy Characteristics'!F:F,MATCH(PolicyLevers!$C551,'Policy Characteristics'!$C:$C,0))</f>
        <v>0</v>
      </c>
      <c r="M551" s="198">
        <f>INDEX('Policy Characteristics'!G:G,MATCH(PolicyLevers!$C551,'Policy Characteristics'!$C:$C,0))</f>
        <v>0.25</v>
      </c>
      <c r="N551" s="198">
        <f>INDEX('Policy Characteristics'!H:H,MATCH(PolicyLevers!$C551,'Policy Characteristics'!$C:$C,0))</f>
        <v>0.01</v>
      </c>
      <c r="O551" s="200" t="str">
        <f>INDEX('Policy Characteristics'!I:I,MATCH(PolicyLevers!$C551,'Policy Characteristics'!$C:$C,0))</f>
        <v>% reduction in energy use</v>
      </c>
      <c r="P551" s="200"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0" t="str">
        <f>INDEX('Policy Characteristics'!K:K,MATCH(PolicyLevers!$C551,'Policy Characteristics'!$C:$C,0))</f>
        <v>industry-ag-main.html#eff-stds</v>
      </c>
      <c r="R551" s="200" t="str">
        <f>INDEX('Policy Characteristics'!L:L,MATCH(PolicyLevers!$C551,'Policy Characteristics'!$C:$C,0))</f>
        <v>industry-energy-efficiency-standards.html</v>
      </c>
      <c r="S551" s="220" t="str">
        <f>INDEX('Policy Characteristics'!M:M,MATCH(PolicyLevers!$C551,'Policy Characteristics'!$C:$C,0))</f>
        <v>U.S. DOE, 2016, Industrial Energy Efficiency Potential Analysis, https://energy.gov/sites/prod/files/2017/04/f34/energy-savings-by-state-industrial-methodology.pdf</v>
      </c>
      <c r="T551" s="200" t="str">
        <f>INDEX('Policy Characteristics'!N:N,MATCH(PolicyLevers!$C551,'Policy Characteristics'!$C:$C,0))</f>
        <v>U.S. DOE, 2016, Industrial Energy Efficiency Potential Analysis, https://energy.gov/sites/prod/files/2017/04/f34/energy-savings-by-state-industrial-methodology.pdf</v>
      </c>
      <c r="U551" s="182">
        <f>INDEX('Policy Characteristics'!O:O,MATCH(PolicyLevers!$C551,'Policy Characteristics'!$C:$C,0))</f>
        <v>0</v>
      </c>
    </row>
    <row r="552" spans="1:21" s="190" customFormat="1" x14ac:dyDescent="0.35">
      <c r="A552" s="351" t="str">
        <f>INDEX('Policy Characteristics'!A:A,MATCH(PolicyLevers!$C552,'Policy Characteristics'!$C:$C,0))</f>
        <v>Industry</v>
      </c>
      <c r="B552" s="355" t="str">
        <f>INDEX('Policy Characteristics'!B:B,MATCH(PolicyLevers!$C552,'Policy Characteristics'!$C:$C,0))</f>
        <v>Industry Energy Efficiency Standards</v>
      </c>
      <c r="C552" s="190" t="str">
        <f t="shared" si="32"/>
        <v>Percentage Improvement in Eqpt Efficiency Standards above BAU</v>
      </c>
      <c r="D552" s="192" t="s">
        <v>2086</v>
      </c>
      <c r="E552" s="185" t="s">
        <v>820</v>
      </c>
      <c r="F552" s="182" t="s">
        <v>2134</v>
      </c>
      <c r="G552" s="185" t="s">
        <v>821</v>
      </c>
      <c r="H552" s="43">
        <v>1106</v>
      </c>
      <c r="I552" s="357" t="s">
        <v>310</v>
      </c>
      <c r="J552" s="190" t="str">
        <f>INDEX('Policy Characteristics'!D:D,MATCH(PolicyLevers!$C552,'Policy Characteristics'!$C:$C,0))</f>
        <v>Industry Energy Efficiency Standards</v>
      </c>
      <c r="K552" s="198" t="str">
        <f>INDEX('Policy Characteristics'!E:E,MATCH(PolicyLevers!$C552,'Policy Characteristics'!$C:$C,0))</f>
        <v>indst efficiency standards</v>
      </c>
      <c r="L552" s="198">
        <f>INDEX('Policy Characteristics'!F:F,MATCH(PolicyLevers!$C552,'Policy Characteristics'!$C:$C,0))</f>
        <v>0</v>
      </c>
      <c r="M552" s="198">
        <f>INDEX('Policy Characteristics'!G:G,MATCH(PolicyLevers!$C552,'Policy Characteristics'!$C:$C,0))</f>
        <v>0.25</v>
      </c>
      <c r="N552" s="198">
        <f>INDEX('Policy Characteristics'!H:H,MATCH(PolicyLevers!$C552,'Policy Characteristics'!$C:$C,0))</f>
        <v>0.01</v>
      </c>
      <c r="O552" s="200" t="str">
        <f>INDEX('Policy Characteristics'!I:I,MATCH(PolicyLevers!$C552,'Policy Characteristics'!$C:$C,0))</f>
        <v>% reduction in energy use</v>
      </c>
      <c r="P552" s="200"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0" t="str">
        <f>INDEX('Policy Characteristics'!K:K,MATCH(PolicyLevers!$C552,'Policy Characteristics'!$C:$C,0))</f>
        <v>industry-ag-main.html#eff-stds</v>
      </c>
      <c r="R552" s="200" t="str">
        <f>INDEX('Policy Characteristics'!L:L,MATCH(PolicyLevers!$C552,'Policy Characteristics'!$C:$C,0))</f>
        <v>industry-energy-efficiency-standards.html</v>
      </c>
      <c r="S552" s="220" t="str">
        <f>INDEX('Policy Characteristics'!M:M,MATCH(PolicyLevers!$C552,'Policy Characteristics'!$C:$C,0))</f>
        <v>U.S. DOE, 2016, Industrial Energy Efficiency Potential Analysis, https://energy.gov/sites/prod/files/2017/04/f34/energy-savings-by-state-industrial-methodology.pdf</v>
      </c>
      <c r="T552" s="200" t="str">
        <f>INDEX('Policy Characteristics'!N:N,MATCH(PolicyLevers!$C552,'Policy Characteristics'!$C:$C,0))</f>
        <v>U.S. DOE, 2016, Industrial Energy Efficiency Potential Analysis, https://energy.gov/sites/prod/files/2017/04/f34/energy-savings-by-state-industrial-methodology.pdf</v>
      </c>
      <c r="U552" s="182">
        <f>INDEX('Policy Characteristics'!O:O,MATCH(PolicyLevers!$C552,'Policy Characteristics'!$C:$C,0))</f>
        <v>0</v>
      </c>
    </row>
    <row r="553" spans="1:21" s="190" customFormat="1" x14ac:dyDescent="0.35">
      <c r="A553" s="351" t="str">
        <f>INDEX('Policy Characteristics'!A:A,MATCH(PolicyLevers!$C553,'Policy Characteristics'!$C:$C,0))</f>
        <v>Industry</v>
      </c>
      <c r="B553" s="355" t="str">
        <f>INDEX('Policy Characteristics'!B:B,MATCH(PolicyLevers!$C553,'Policy Characteristics'!$C:$C,0))</f>
        <v>Industry Energy Efficiency Standards</v>
      </c>
      <c r="C553" s="190" t="str">
        <f t="shared" si="32"/>
        <v>Percentage Improvement in Eqpt Efficiency Standards above BAU</v>
      </c>
      <c r="D553" s="192" t="s">
        <v>2086</v>
      </c>
      <c r="E553" s="185" t="s">
        <v>822</v>
      </c>
      <c r="F553" s="182" t="s">
        <v>2134</v>
      </c>
      <c r="G553" s="185" t="s">
        <v>823</v>
      </c>
      <c r="H553" s="43">
        <v>1107</v>
      </c>
      <c r="I553" s="357" t="s">
        <v>332</v>
      </c>
      <c r="J553" s="190" t="str">
        <f>INDEX('Policy Characteristics'!D:D,MATCH(PolicyLevers!$C553,'Policy Characteristics'!$C:$C,0))</f>
        <v>Industry Energy Efficiency Standards</v>
      </c>
      <c r="K553" s="198" t="str">
        <f>INDEX('Policy Characteristics'!E:E,MATCH(PolicyLevers!$C553,'Policy Characteristics'!$C:$C,0))</f>
        <v>indst efficiency standards</v>
      </c>
      <c r="L553" s="198">
        <f>INDEX('Policy Characteristics'!F:F,MATCH(PolicyLevers!$C553,'Policy Characteristics'!$C:$C,0))</f>
        <v>0</v>
      </c>
      <c r="M553" s="198">
        <f>INDEX('Policy Characteristics'!G:G,MATCH(PolicyLevers!$C553,'Policy Characteristics'!$C:$C,0))</f>
        <v>0.25</v>
      </c>
      <c r="N553" s="198">
        <f>INDEX('Policy Characteristics'!H:H,MATCH(PolicyLevers!$C553,'Policy Characteristics'!$C:$C,0))</f>
        <v>0.01</v>
      </c>
      <c r="O553" s="200" t="str">
        <f>INDEX('Policy Characteristics'!I:I,MATCH(PolicyLevers!$C553,'Policy Characteristics'!$C:$C,0))</f>
        <v>% reduction in energy use</v>
      </c>
      <c r="P553" s="200"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0" t="str">
        <f>INDEX('Policy Characteristics'!K:K,MATCH(PolicyLevers!$C553,'Policy Characteristics'!$C:$C,0))</f>
        <v>industry-ag-main.html#eff-stds</v>
      </c>
      <c r="R553" s="200" t="str">
        <f>INDEX('Policy Characteristics'!L:L,MATCH(PolicyLevers!$C553,'Policy Characteristics'!$C:$C,0))</f>
        <v>industry-energy-efficiency-standards.html</v>
      </c>
      <c r="S553" s="220" t="str">
        <f>INDEX('Policy Characteristics'!M:M,MATCH(PolicyLevers!$C553,'Policy Characteristics'!$C:$C,0))</f>
        <v>U.S. DOE, 2016, Industrial Energy Efficiency Potential Analysis, https://energy.gov/sites/prod/files/2017/04/f34/energy-savings-by-state-industrial-methodology.pdf</v>
      </c>
      <c r="T553" s="200" t="str">
        <f>INDEX('Policy Characteristics'!N:N,MATCH(PolicyLevers!$C553,'Policy Characteristics'!$C:$C,0))</f>
        <v>U.S. DOE, 2016, Industrial Energy Efficiency Potential Analysis, https://energy.gov/sites/prod/files/2017/04/f34/energy-savings-by-state-industrial-methodology.pdf</v>
      </c>
      <c r="U553" s="182">
        <f>INDEX('Policy Characteristics'!O:O,MATCH(PolicyLevers!$C553,'Policy Characteristics'!$C:$C,0))</f>
        <v>0</v>
      </c>
    </row>
    <row r="554" spans="1:21" s="190" customFormat="1" x14ac:dyDescent="0.35">
      <c r="A554" s="351" t="str">
        <f>INDEX('Policy Characteristics'!A:A,MATCH(PolicyLevers!$C554,'Policy Characteristics'!$C:$C,0))</f>
        <v>Industry</v>
      </c>
      <c r="B554" s="355" t="str">
        <f>INDEX('Policy Characteristics'!B:B,MATCH(PolicyLevers!$C554,'Policy Characteristics'!$C:$C,0))</f>
        <v>Industry Energy Efficiency Standards</v>
      </c>
      <c r="C554" s="190" t="str">
        <f t="shared" si="32"/>
        <v>Percentage Improvement in Eqpt Efficiency Standards above BAU</v>
      </c>
      <c r="D554" s="192" t="s">
        <v>2084</v>
      </c>
      <c r="E554" s="185" t="s">
        <v>799</v>
      </c>
      <c r="F554" s="182" t="s">
        <v>2133</v>
      </c>
      <c r="G554" s="185" t="s">
        <v>800</v>
      </c>
      <c r="H554" s="43">
        <v>1108</v>
      </c>
      <c r="I554" s="357" t="s">
        <v>310</v>
      </c>
      <c r="J554" s="190" t="str">
        <f>INDEX('Policy Characteristics'!D:D,MATCH(PolicyLevers!$C554,'Policy Characteristics'!$C:$C,0))</f>
        <v>Industry Energy Efficiency Standards</v>
      </c>
      <c r="K554" s="198" t="str">
        <f>INDEX('Policy Characteristics'!E:E,MATCH(PolicyLevers!$C554,'Policy Characteristics'!$C:$C,0))</f>
        <v>indst efficiency standards</v>
      </c>
      <c r="L554" s="198">
        <f>INDEX('Policy Characteristics'!F:F,MATCH(PolicyLevers!$C554,'Policy Characteristics'!$C:$C,0))</f>
        <v>0</v>
      </c>
      <c r="M554" s="198">
        <f>INDEX('Policy Characteristics'!G:G,MATCH(PolicyLevers!$C554,'Policy Characteristics'!$C:$C,0))</f>
        <v>0.25</v>
      </c>
      <c r="N554" s="198">
        <f>INDEX('Policy Characteristics'!H:H,MATCH(PolicyLevers!$C554,'Policy Characteristics'!$C:$C,0))</f>
        <v>0.01</v>
      </c>
      <c r="O554" s="200" t="str">
        <f>INDEX('Policy Characteristics'!I:I,MATCH(PolicyLevers!$C554,'Policy Characteristics'!$C:$C,0))</f>
        <v>% reduction in energy use</v>
      </c>
      <c r="P554" s="200"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0" t="str">
        <f>INDEX('Policy Characteristics'!K:K,MATCH(PolicyLevers!$C554,'Policy Characteristics'!$C:$C,0))</f>
        <v>industry-ag-main.html#eff-stds</v>
      </c>
      <c r="R554" s="200" t="str">
        <f>INDEX('Policy Characteristics'!L:L,MATCH(PolicyLevers!$C554,'Policy Characteristics'!$C:$C,0))</f>
        <v>industry-energy-efficiency-standards.html</v>
      </c>
      <c r="S554" s="220" t="str">
        <f>INDEX('Policy Characteristics'!M:M,MATCH(PolicyLevers!$C554,'Policy Characteristics'!$C:$C,0))</f>
        <v>U.S. DOE, 2016, Industrial Energy Efficiency Potential Analysis, https://energy.gov/sites/prod/files/2017/04/f34/energy-savings-by-state-industrial-methodology.pdf</v>
      </c>
      <c r="T554" s="200" t="str">
        <f>INDEX('Policy Characteristics'!N:N,MATCH(PolicyLevers!$C554,'Policy Characteristics'!$C:$C,0))</f>
        <v>U.S. DOE, 2016, Industrial Energy Efficiency Potential Analysis, https://energy.gov/sites/prod/files/2017/04/f34/energy-savings-by-state-industrial-methodology.pdf</v>
      </c>
      <c r="U554" s="182">
        <f>INDEX('Policy Characteristics'!O:O,MATCH(PolicyLevers!$C554,'Policy Characteristics'!$C:$C,0))</f>
        <v>0</v>
      </c>
    </row>
    <row r="555" spans="1:21" s="190" customFormat="1" x14ac:dyDescent="0.35">
      <c r="A555" s="351" t="str">
        <f>INDEX('Policy Characteristics'!A:A,MATCH(PolicyLevers!$C555,'Policy Characteristics'!$C:$C,0))</f>
        <v>Industry</v>
      </c>
      <c r="B555" s="355" t="str">
        <f>INDEX('Policy Characteristics'!B:B,MATCH(PolicyLevers!$C555,'Policy Characteristics'!$C:$C,0))</f>
        <v>Industry Energy Efficiency Standards</v>
      </c>
      <c r="C555" s="190" t="str">
        <f t="shared" si="32"/>
        <v>Percentage Improvement in Eqpt Efficiency Standards above BAU</v>
      </c>
      <c r="D555" s="192" t="s">
        <v>2084</v>
      </c>
      <c r="E555" s="185" t="s">
        <v>806</v>
      </c>
      <c r="F555" s="182" t="s">
        <v>2133</v>
      </c>
      <c r="G555" s="185" t="s">
        <v>807</v>
      </c>
      <c r="H555" s="43">
        <v>1109</v>
      </c>
      <c r="I555" s="357" t="s">
        <v>332</v>
      </c>
      <c r="J555" s="190" t="str">
        <f>INDEX('Policy Characteristics'!D:D,MATCH(PolicyLevers!$C555,'Policy Characteristics'!$C:$C,0))</f>
        <v>Industry Energy Efficiency Standards</v>
      </c>
      <c r="K555" s="198" t="str">
        <f>INDEX('Policy Characteristics'!E:E,MATCH(PolicyLevers!$C555,'Policy Characteristics'!$C:$C,0))</f>
        <v>indst efficiency standards</v>
      </c>
      <c r="L555" s="198">
        <f>INDEX('Policy Characteristics'!F:F,MATCH(PolicyLevers!$C555,'Policy Characteristics'!$C:$C,0))</f>
        <v>0</v>
      </c>
      <c r="M555" s="198">
        <f>INDEX('Policy Characteristics'!G:G,MATCH(PolicyLevers!$C555,'Policy Characteristics'!$C:$C,0))</f>
        <v>0.25</v>
      </c>
      <c r="N555" s="198">
        <f>INDEX('Policy Characteristics'!H:H,MATCH(PolicyLevers!$C555,'Policy Characteristics'!$C:$C,0))</f>
        <v>0.01</v>
      </c>
      <c r="O555" s="200" t="str">
        <f>INDEX('Policy Characteristics'!I:I,MATCH(PolicyLevers!$C555,'Policy Characteristics'!$C:$C,0))</f>
        <v>% reduction in energy use</v>
      </c>
      <c r="P555" s="200"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0" t="str">
        <f>INDEX('Policy Characteristics'!K:K,MATCH(PolicyLevers!$C555,'Policy Characteristics'!$C:$C,0))</f>
        <v>industry-ag-main.html#eff-stds</v>
      </c>
      <c r="R555" s="200" t="str">
        <f>INDEX('Policy Characteristics'!L:L,MATCH(PolicyLevers!$C555,'Policy Characteristics'!$C:$C,0))</f>
        <v>industry-energy-efficiency-standards.html</v>
      </c>
      <c r="S555" s="220" t="str">
        <f>INDEX('Policy Characteristics'!M:M,MATCH(PolicyLevers!$C555,'Policy Characteristics'!$C:$C,0))</f>
        <v>U.S. DOE, 2016, Industrial Energy Efficiency Potential Analysis, https://energy.gov/sites/prod/files/2017/04/f34/energy-savings-by-state-industrial-methodology.pdf</v>
      </c>
      <c r="T555" s="200" t="str">
        <f>INDEX('Policy Characteristics'!N:N,MATCH(PolicyLevers!$C555,'Policy Characteristics'!$C:$C,0))</f>
        <v>U.S. DOE, 2016, Industrial Energy Efficiency Potential Analysis, https://energy.gov/sites/prod/files/2017/04/f34/energy-savings-by-state-industrial-methodology.pdf</v>
      </c>
      <c r="U555" s="182">
        <f>INDEX('Policy Characteristics'!O:O,MATCH(PolicyLevers!$C555,'Policy Characteristics'!$C:$C,0))</f>
        <v>0</v>
      </c>
    </row>
    <row r="556" spans="1:21" s="190" customFormat="1" x14ac:dyDescent="0.35">
      <c r="A556" s="351" t="str">
        <f>INDEX('Policy Characteristics'!A:A,MATCH(PolicyLevers!$C556,'Policy Characteristics'!$C:$C,0))</f>
        <v>Industry</v>
      </c>
      <c r="B556" s="355" t="str">
        <f>INDEX('Policy Characteristics'!B:B,MATCH(PolicyLevers!$C556,'Policy Characteristics'!$C:$C,0))</f>
        <v>Industry Energy Efficiency Standards</v>
      </c>
      <c r="C556" s="190" t="str">
        <f t="shared" si="32"/>
        <v>Percentage Improvement in Eqpt Efficiency Standards above BAU</v>
      </c>
      <c r="D556" s="192" t="s">
        <v>2084</v>
      </c>
      <c r="E556" s="185" t="s">
        <v>808</v>
      </c>
      <c r="F556" s="182" t="s">
        <v>2133</v>
      </c>
      <c r="G556" s="185" t="s">
        <v>809</v>
      </c>
      <c r="H556" s="43">
        <v>1110</v>
      </c>
      <c r="I556" s="357" t="s">
        <v>310</v>
      </c>
      <c r="J556" s="190" t="str">
        <f>INDEX('Policy Characteristics'!D:D,MATCH(PolicyLevers!$C556,'Policy Characteristics'!$C:$C,0))</f>
        <v>Industry Energy Efficiency Standards</v>
      </c>
      <c r="K556" s="198" t="str">
        <f>INDEX('Policy Characteristics'!E:E,MATCH(PolicyLevers!$C556,'Policy Characteristics'!$C:$C,0))</f>
        <v>indst efficiency standards</v>
      </c>
      <c r="L556" s="198">
        <f>INDEX('Policy Characteristics'!F:F,MATCH(PolicyLevers!$C556,'Policy Characteristics'!$C:$C,0))</f>
        <v>0</v>
      </c>
      <c r="M556" s="198">
        <f>INDEX('Policy Characteristics'!G:G,MATCH(PolicyLevers!$C556,'Policy Characteristics'!$C:$C,0))</f>
        <v>0.25</v>
      </c>
      <c r="N556" s="198">
        <f>INDEX('Policy Characteristics'!H:H,MATCH(PolicyLevers!$C556,'Policy Characteristics'!$C:$C,0))</f>
        <v>0.01</v>
      </c>
      <c r="O556" s="200" t="str">
        <f>INDEX('Policy Characteristics'!I:I,MATCH(PolicyLevers!$C556,'Policy Characteristics'!$C:$C,0))</f>
        <v>% reduction in energy use</v>
      </c>
      <c r="P556" s="200"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0" t="str">
        <f>INDEX('Policy Characteristics'!K:K,MATCH(PolicyLevers!$C556,'Policy Characteristics'!$C:$C,0))</f>
        <v>industry-ag-main.html#eff-stds</v>
      </c>
      <c r="R556" s="200" t="str">
        <f>INDEX('Policy Characteristics'!L:L,MATCH(PolicyLevers!$C556,'Policy Characteristics'!$C:$C,0))</f>
        <v>industry-energy-efficiency-standards.html</v>
      </c>
      <c r="S556" s="220" t="str">
        <f>INDEX('Policy Characteristics'!M:M,MATCH(PolicyLevers!$C556,'Policy Characteristics'!$C:$C,0))</f>
        <v>U.S. DOE, 2016, Industrial Energy Efficiency Potential Analysis, https://energy.gov/sites/prod/files/2017/04/f34/energy-savings-by-state-industrial-methodology.pdf</v>
      </c>
      <c r="T556" s="200" t="str">
        <f>INDEX('Policy Characteristics'!N:N,MATCH(PolicyLevers!$C556,'Policy Characteristics'!$C:$C,0))</f>
        <v>U.S. DOE, 2016, Industrial Energy Efficiency Potential Analysis, https://energy.gov/sites/prod/files/2017/04/f34/energy-savings-by-state-industrial-methodology.pdf</v>
      </c>
      <c r="U556" s="182">
        <f>INDEX('Policy Characteristics'!O:O,MATCH(PolicyLevers!$C556,'Policy Characteristics'!$C:$C,0))</f>
        <v>0</v>
      </c>
    </row>
    <row r="557" spans="1:21" s="190" customFormat="1" x14ac:dyDescent="0.35">
      <c r="A557" s="351" t="str">
        <f>INDEX('Policy Characteristics'!A:A,MATCH(PolicyLevers!$C557,'Policy Characteristics'!$C:$C,0))</f>
        <v>Industry</v>
      </c>
      <c r="B557" s="355" t="str">
        <f>INDEX('Policy Characteristics'!B:B,MATCH(PolicyLevers!$C557,'Policy Characteristics'!$C:$C,0))</f>
        <v>Industry Energy Efficiency Standards</v>
      </c>
      <c r="C557" s="190" t="str">
        <f t="shared" si="32"/>
        <v>Percentage Improvement in Eqpt Efficiency Standards above BAU</v>
      </c>
      <c r="D557" s="192" t="s">
        <v>2084</v>
      </c>
      <c r="E557" s="185" t="s">
        <v>810</v>
      </c>
      <c r="F557" s="182" t="s">
        <v>2133</v>
      </c>
      <c r="G557" s="185" t="s">
        <v>811</v>
      </c>
      <c r="H557" s="43">
        <v>1111</v>
      </c>
      <c r="I557" s="357" t="s">
        <v>332</v>
      </c>
      <c r="J557" s="190" t="str">
        <f>INDEX('Policy Characteristics'!D:D,MATCH(PolicyLevers!$C557,'Policy Characteristics'!$C:$C,0))</f>
        <v>Industry Energy Efficiency Standards</v>
      </c>
      <c r="K557" s="198" t="str">
        <f>INDEX('Policy Characteristics'!E:E,MATCH(PolicyLevers!$C557,'Policy Characteristics'!$C:$C,0))</f>
        <v>indst efficiency standards</v>
      </c>
      <c r="L557" s="198">
        <f>INDEX('Policy Characteristics'!F:F,MATCH(PolicyLevers!$C557,'Policy Characteristics'!$C:$C,0))</f>
        <v>0</v>
      </c>
      <c r="M557" s="198">
        <f>INDEX('Policy Characteristics'!G:G,MATCH(PolicyLevers!$C557,'Policy Characteristics'!$C:$C,0))</f>
        <v>0.25</v>
      </c>
      <c r="N557" s="198">
        <f>INDEX('Policy Characteristics'!H:H,MATCH(PolicyLevers!$C557,'Policy Characteristics'!$C:$C,0))</f>
        <v>0.01</v>
      </c>
      <c r="O557" s="200" t="str">
        <f>INDEX('Policy Characteristics'!I:I,MATCH(PolicyLevers!$C557,'Policy Characteristics'!$C:$C,0))</f>
        <v>% reduction in energy use</v>
      </c>
      <c r="P557" s="200"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0" t="str">
        <f>INDEX('Policy Characteristics'!K:K,MATCH(PolicyLevers!$C557,'Policy Characteristics'!$C:$C,0))</f>
        <v>industry-ag-main.html#eff-stds</v>
      </c>
      <c r="R557" s="200" t="str">
        <f>INDEX('Policy Characteristics'!L:L,MATCH(PolicyLevers!$C557,'Policy Characteristics'!$C:$C,0))</f>
        <v>industry-energy-efficiency-standards.html</v>
      </c>
      <c r="S557" s="220" t="str">
        <f>INDEX('Policy Characteristics'!M:M,MATCH(PolicyLevers!$C557,'Policy Characteristics'!$C:$C,0))</f>
        <v>U.S. DOE, 2016, Industrial Energy Efficiency Potential Analysis, https://energy.gov/sites/prod/files/2017/04/f34/energy-savings-by-state-industrial-methodology.pdf</v>
      </c>
      <c r="T557" s="200" t="str">
        <f>INDEX('Policy Characteristics'!N:N,MATCH(PolicyLevers!$C557,'Policy Characteristics'!$C:$C,0))</f>
        <v>U.S. DOE, 2016, Industrial Energy Efficiency Potential Analysis, https://energy.gov/sites/prod/files/2017/04/f34/energy-savings-by-state-industrial-methodology.pdf</v>
      </c>
      <c r="U557" s="182">
        <f>INDEX('Policy Characteristics'!O:O,MATCH(PolicyLevers!$C557,'Policy Characteristics'!$C:$C,0))</f>
        <v>0</v>
      </c>
    </row>
    <row r="558" spans="1:21" s="190" customFormat="1" x14ac:dyDescent="0.35">
      <c r="A558" s="351" t="str">
        <f>INDEX('Policy Characteristics'!A:A,MATCH(PolicyLevers!$C558,'Policy Characteristics'!$C:$C,0))</f>
        <v>Industry</v>
      </c>
      <c r="B558" s="355" t="str">
        <f>INDEX('Policy Characteristics'!B:B,MATCH(PolicyLevers!$C558,'Policy Characteristics'!$C:$C,0))</f>
        <v>Industry Energy Efficiency Standards</v>
      </c>
      <c r="C558" s="190" t="str">
        <f t="shared" si="32"/>
        <v>Percentage Improvement in Eqpt Efficiency Standards above BAU</v>
      </c>
      <c r="D558" s="192" t="s">
        <v>2084</v>
      </c>
      <c r="E558" s="185" t="s">
        <v>812</v>
      </c>
      <c r="F558" s="182" t="s">
        <v>2133</v>
      </c>
      <c r="G558" s="185" t="s">
        <v>813</v>
      </c>
      <c r="H558" s="43">
        <v>1112</v>
      </c>
      <c r="I558" s="357" t="s">
        <v>310</v>
      </c>
      <c r="J558" s="190" t="str">
        <f>INDEX('Policy Characteristics'!D:D,MATCH(PolicyLevers!$C558,'Policy Characteristics'!$C:$C,0))</f>
        <v>Industry Energy Efficiency Standards</v>
      </c>
      <c r="K558" s="198" t="str">
        <f>INDEX('Policy Characteristics'!E:E,MATCH(PolicyLevers!$C558,'Policy Characteristics'!$C:$C,0))</f>
        <v>indst efficiency standards</v>
      </c>
      <c r="L558" s="198">
        <f>INDEX('Policy Characteristics'!F:F,MATCH(PolicyLevers!$C558,'Policy Characteristics'!$C:$C,0))</f>
        <v>0</v>
      </c>
      <c r="M558" s="198">
        <f>INDEX('Policy Characteristics'!G:G,MATCH(PolicyLevers!$C558,'Policy Characteristics'!$C:$C,0))</f>
        <v>0.25</v>
      </c>
      <c r="N558" s="198">
        <f>INDEX('Policy Characteristics'!H:H,MATCH(PolicyLevers!$C558,'Policy Characteristics'!$C:$C,0))</f>
        <v>0.01</v>
      </c>
      <c r="O558" s="200" t="str">
        <f>INDEX('Policy Characteristics'!I:I,MATCH(PolicyLevers!$C558,'Policy Characteristics'!$C:$C,0))</f>
        <v>% reduction in energy use</v>
      </c>
      <c r="P558" s="200"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0" t="str">
        <f>INDEX('Policy Characteristics'!K:K,MATCH(PolicyLevers!$C558,'Policy Characteristics'!$C:$C,0))</f>
        <v>industry-ag-main.html#eff-stds</v>
      </c>
      <c r="R558" s="200" t="str">
        <f>INDEX('Policy Characteristics'!L:L,MATCH(PolicyLevers!$C558,'Policy Characteristics'!$C:$C,0))</f>
        <v>industry-energy-efficiency-standards.html</v>
      </c>
      <c r="S558" s="220" t="str">
        <f>INDEX('Policy Characteristics'!M:M,MATCH(PolicyLevers!$C558,'Policy Characteristics'!$C:$C,0))</f>
        <v>U.S. DOE, 2016, Industrial Energy Efficiency Potential Analysis, https://energy.gov/sites/prod/files/2017/04/f34/energy-savings-by-state-industrial-methodology.pdf</v>
      </c>
      <c r="T558" s="200" t="str">
        <f>INDEX('Policy Characteristics'!N:N,MATCH(PolicyLevers!$C558,'Policy Characteristics'!$C:$C,0))</f>
        <v>U.S. DOE, 2016, Industrial Energy Efficiency Potential Analysis, https://energy.gov/sites/prod/files/2017/04/f34/energy-savings-by-state-industrial-methodology.pdf</v>
      </c>
      <c r="U558" s="182">
        <f>INDEX('Policy Characteristics'!O:O,MATCH(PolicyLevers!$C558,'Policy Characteristics'!$C:$C,0))</f>
        <v>0</v>
      </c>
    </row>
    <row r="559" spans="1:21" s="190" customFormat="1" x14ac:dyDescent="0.35">
      <c r="A559" s="351" t="str">
        <f>INDEX('Policy Characteristics'!A:A,MATCH(PolicyLevers!$C559,'Policy Characteristics'!$C:$C,0))</f>
        <v>Industry</v>
      </c>
      <c r="B559" s="355" t="str">
        <f>INDEX('Policy Characteristics'!B:B,MATCH(PolicyLevers!$C559,'Policy Characteristics'!$C:$C,0))</f>
        <v>Industry Energy Efficiency Standards</v>
      </c>
      <c r="C559" s="190" t="str">
        <f t="shared" si="32"/>
        <v>Percentage Improvement in Eqpt Efficiency Standards above BAU</v>
      </c>
      <c r="D559" s="192" t="s">
        <v>2084</v>
      </c>
      <c r="E559" s="185" t="s">
        <v>814</v>
      </c>
      <c r="F559" s="182" t="s">
        <v>2133</v>
      </c>
      <c r="G559" s="185" t="s">
        <v>815</v>
      </c>
      <c r="H559" s="43">
        <v>1113</v>
      </c>
      <c r="I559" s="357" t="s">
        <v>332</v>
      </c>
      <c r="J559" s="190" t="str">
        <f>INDEX('Policy Characteristics'!D:D,MATCH(PolicyLevers!$C559,'Policy Characteristics'!$C:$C,0))</f>
        <v>Industry Energy Efficiency Standards</v>
      </c>
      <c r="K559" s="198" t="str">
        <f>INDEX('Policy Characteristics'!E:E,MATCH(PolicyLevers!$C559,'Policy Characteristics'!$C:$C,0))</f>
        <v>indst efficiency standards</v>
      </c>
      <c r="L559" s="198">
        <f>INDEX('Policy Characteristics'!F:F,MATCH(PolicyLevers!$C559,'Policy Characteristics'!$C:$C,0))</f>
        <v>0</v>
      </c>
      <c r="M559" s="198">
        <f>INDEX('Policy Characteristics'!G:G,MATCH(PolicyLevers!$C559,'Policy Characteristics'!$C:$C,0))</f>
        <v>0.25</v>
      </c>
      <c r="N559" s="198">
        <f>INDEX('Policy Characteristics'!H:H,MATCH(PolicyLevers!$C559,'Policy Characteristics'!$C:$C,0))</f>
        <v>0.01</v>
      </c>
      <c r="O559" s="200" t="str">
        <f>INDEX('Policy Characteristics'!I:I,MATCH(PolicyLevers!$C559,'Policy Characteristics'!$C:$C,0))</f>
        <v>% reduction in energy use</v>
      </c>
      <c r="P559" s="200"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0" t="str">
        <f>INDEX('Policy Characteristics'!K:K,MATCH(PolicyLevers!$C559,'Policy Characteristics'!$C:$C,0))</f>
        <v>industry-ag-main.html#eff-stds</v>
      </c>
      <c r="R559" s="200" t="str">
        <f>INDEX('Policy Characteristics'!L:L,MATCH(PolicyLevers!$C559,'Policy Characteristics'!$C:$C,0))</f>
        <v>industry-energy-efficiency-standards.html</v>
      </c>
      <c r="S559" s="220" t="str">
        <f>INDEX('Policy Characteristics'!M:M,MATCH(PolicyLevers!$C559,'Policy Characteristics'!$C:$C,0))</f>
        <v>U.S. DOE, 2016, Industrial Energy Efficiency Potential Analysis, https://energy.gov/sites/prod/files/2017/04/f34/energy-savings-by-state-industrial-methodology.pdf</v>
      </c>
      <c r="T559" s="200" t="str">
        <f>INDEX('Policy Characteristics'!N:N,MATCH(PolicyLevers!$C559,'Policy Characteristics'!$C:$C,0))</f>
        <v>U.S. DOE, 2016, Industrial Energy Efficiency Potential Analysis, https://energy.gov/sites/prod/files/2017/04/f34/energy-savings-by-state-industrial-methodology.pdf</v>
      </c>
      <c r="U559" s="182">
        <f>INDEX('Policy Characteristics'!O:O,MATCH(PolicyLevers!$C559,'Policy Characteristics'!$C:$C,0))</f>
        <v>0</v>
      </c>
    </row>
    <row r="560" spans="1:21" s="190" customFormat="1" x14ac:dyDescent="0.35">
      <c r="A560" s="351" t="str">
        <f>INDEX('Policy Characteristics'!A:A,MATCH(PolicyLevers!$C560,'Policy Characteristics'!$C:$C,0))</f>
        <v>Industry</v>
      </c>
      <c r="B560" s="355" t="str">
        <f>INDEX('Policy Characteristics'!B:B,MATCH(PolicyLevers!$C560,'Policy Characteristics'!$C:$C,0))</f>
        <v>Industry Energy Efficiency Standards</v>
      </c>
      <c r="C560" s="190" t="str">
        <f t="shared" si="32"/>
        <v>Percentage Improvement in Eqpt Efficiency Standards above BAU</v>
      </c>
      <c r="D560" s="192" t="s">
        <v>2084</v>
      </c>
      <c r="E560" s="185" t="s">
        <v>816</v>
      </c>
      <c r="F560" s="182" t="s">
        <v>2133</v>
      </c>
      <c r="G560" s="185" t="s">
        <v>817</v>
      </c>
      <c r="H560" s="43">
        <v>1114</v>
      </c>
      <c r="I560" s="357" t="s">
        <v>332</v>
      </c>
      <c r="J560" s="190" t="str">
        <f>INDEX('Policy Characteristics'!D:D,MATCH(PolicyLevers!$C560,'Policy Characteristics'!$C:$C,0))</f>
        <v>Industry Energy Efficiency Standards</v>
      </c>
      <c r="K560" s="198" t="str">
        <f>INDEX('Policy Characteristics'!E:E,MATCH(PolicyLevers!$C560,'Policy Characteristics'!$C:$C,0))</f>
        <v>indst efficiency standards</v>
      </c>
      <c r="L560" s="198">
        <f>INDEX('Policy Characteristics'!F:F,MATCH(PolicyLevers!$C560,'Policy Characteristics'!$C:$C,0))</f>
        <v>0</v>
      </c>
      <c r="M560" s="198">
        <f>INDEX('Policy Characteristics'!G:G,MATCH(PolicyLevers!$C560,'Policy Characteristics'!$C:$C,0))</f>
        <v>0.25</v>
      </c>
      <c r="N560" s="198">
        <f>INDEX('Policy Characteristics'!H:H,MATCH(PolicyLevers!$C560,'Policy Characteristics'!$C:$C,0))</f>
        <v>0.01</v>
      </c>
      <c r="O560" s="200" t="str">
        <f>INDEX('Policy Characteristics'!I:I,MATCH(PolicyLevers!$C560,'Policy Characteristics'!$C:$C,0))</f>
        <v>% reduction in energy use</v>
      </c>
      <c r="P560" s="200"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0" t="str">
        <f>INDEX('Policy Characteristics'!K:K,MATCH(PolicyLevers!$C560,'Policy Characteristics'!$C:$C,0))</f>
        <v>industry-ag-main.html#eff-stds</v>
      </c>
      <c r="R560" s="200" t="str">
        <f>INDEX('Policy Characteristics'!L:L,MATCH(PolicyLevers!$C560,'Policy Characteristics'!$C:$C,0))</f>
        <v>industry-energy-efficiency-standards.html</v>
      </c>
      <c r="S560" s="220" t="str">
        <f>INDEX('Policy Characteristics'!M:M,MATCH(PolicyLevers!$C560,'Policy Characteristics'!$C:$C,0))</f>
        <v>U.S. DOE, 2016, Industrial Energy Efficiency Potential Analysis, https://energy.gov/sites/prod/files/2017/04/f34/energy-savings-by-state-industrial-methodology.pdf</v>
      </c>
      <c r="T560" s="200" t="str">
        <f>INDEX('Policy Characteristics'!N:N,MATCH(PolicyLevers!$C560,'Policy Characteristics'!$C:$C,0))</f>
        <v>U.S. DOE, 2016, Industrial Energy Efficiency Potential Analysis, https://energy.gov/sites/prod/files/2017/04/f34/energy-savings-by-state-industrial-methodology.pdf</v>
      </c>
      <c r="U560" s="182">
        <f>INDEX('Policy Characteristics'!O:O,MATCH(PolicyLevers!$C560,'Policy Characteristics'!$C:$C,0))</f>
        <v>0</v>
      </c>
    </row>
    <row r="561" spans="1:21" s="190" customFormat="1" x14ac:dyDescent="0.35">
      <c r="A561" s="351" t="str">
        <f>INDEX('Policy Characteristics'!A:A,MATCH(PolicyLevers!$C561,'Policy Characteristics'!$C:$C,0))</f>
        <v>Industry</v>
      </c>
      <c r="B561" s="355" t="str">
        <f>INDEX('Policy Characteristics'!B:B,MATCH(PolicyLevers!$C561,'Policy Characteristics'!$C:$C,0))</f>
        <v>Industry Energy Efficiency Standards</v>
      </c>
      <c r="C561" s="190" t="str">
        <f t="shared" si="32"/>
        <v>Percentage Improvement in Eqpt Efficiency Standards above BAU</v>
      </c>
      <c r="D561" s="192" t="s">
        <v>2084</v>
      </c>
      <c r="E561" s="185" t="s">
        <v>818</v>
      </c>
      <c r="F561" s="182" t="s">
        <v>2133</v>
      </c>
      <c r="G561" s="185" t="s">
        <v>819</v>
      </c>
      <c r="H561" s="43">
        <v>1115</v>
      </c>
      <c r="I561" s="357" t="s">
        <v>332</v>
      </c>
      <c r="J561" s="190" t="str">
        <f>INDEX('Policy Characteristics'!D:D,MATCH(PolicyLevers!$C561,'Policy Characteristics'!$C:$C,0))</f>
        <v>Industry Energy Efficiency Standards</v>
      </c>
      <c r="K561" s="198" t="str">
        <f>INDEX('Policy Characteristics'!E:E,MATCH(PolicyLevers!$C561,'Policy Characteristics'!$C:$C,0))</f>
        <v>indst efficiency standards</v>
      </c>
      <c r="L561" s="198">
        <f>INDEX('Policy Characteristics'!F:F,MATCH(PolicyLevers!$C561,'Policy Characteristics'!$C:$C,0))</f>
        <v>0</v>
      </c>
      <c r="M561" s="198">
        <f>INDEX('Policy Characteristics'!G:G,MATCH(PolicyLevers!$C561,'Policy Characteristics'!$C:$C,0))</f>
        <v>0.25</v>
      </c>
      <c r="N561" s="198">
        <f>INDEX('Policy Characteristics'!H:H,MATCH(PolicyLevers!$C561,'Policy Characteristics'!$C:$C,0))</f>
        <v>0.01</v>
      </c>
      <c r="O561" s="200" t="str">
        <f>INDEX('Policy Characteristics'!I:I,MATCH(PolicyLevers!$C561,'Policy Characteristics'!$C:$C,0))</f>
        <v>% reduction in energy use</v>
      </c>
      <c r="P561" s="200"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0" t="str">
        <f>INDEX('Policy Characteristics'!K:K,MATCH(PolicyLevers!$C561,'Policy Characteristics'!$C:$C,0))</f>
        <v>industry-ag-main.html#eff-stds</v>
      </c>
      <c r="R561" s="200" t="str">
        <f>INDEX('Policy Characteristics'!L:L,MATCH(PolicyLevers!$C561,'Policy Characteristics'!$C:$C,0))</f>
        <v>industry-energy-efficiency-standards.html</v>
      </c>
      <c r="S561" s="220" t="str">
        <f>INDEX('Policy Characteristics'!M:M,MATCH(PolicyLevers!$C561,'Policy Characteristics'!$C:$C,0))</f>
        <v>U.S. DOE, 2016, Industrial Energy Efficiency Potential Analysis, https://energy.gov/sites/prod/files/2017/04/f34/energy-savings-by-state-industrial-methodology.pdf</v>
      </c>
      <c r="T561" s="200" t="str">
        <f>INDEX('Policy Characteristics'!N:N,MATCH(PolicyLevers!$C561,'Policy Characteristics'!$C:$C,0))</f>
        <v>U.S. DOE, 2016, Industrial Energy Efficiency Potential Analysis, https://energy.gov/sites/prod/files/2017/04/f34/energy-savings-by-state-industrial-methodology.pdf</v>
      </c>
      <c r="U561" s="182">
        <f>INDEX('Policy Characteristics'!O:O,MATCH(PolicyLevers!$C561,'Policy Characteristics'!$C:$C,0))</f>
        <v>0</v>
      </c>
    </row>
    <row r="562" spans="1:21" s="190" customFormat="1" x14ac:dyDescent="0.35">
      <c r="A562" s="351" t="str">
        <f>INDEX('Policy Characteristics'!A:A,MATCH(PolicyLevers!$C562,'Policy Characteristics'!$C:$C,0))</f>
        <v>Industry</v>
      </c>
      <c r="B562" s="355" t="str">
        <f>INDEX('Policy Characteristics'!B:B,MATCH(PolicyLevers!$C562,'Policy Characteristics'!$C:$C,0))</f>
        <v>Industry Energy Efficiency Standards</v>
      </c>
      <c r="C562" s="190" t="str">
        <f t="shared" si="32"/>
        <v>Percentage Improvement in Eqpt Efficiency Standards above BAU</v>
      </c>
      <c r="D562" s="192" t="s">
        <v>2084</v>
      </c>
      <c r="E562" s="185" t="s">
        <v>820</v>
      </c>
      <c r="F562" s="182" t="s">
        <v>2133</v>
      </c>
      <c r="G562" s="185" t="s">
        <v>821</v>
      </c>
      <c r="H562" s="43">
        <v>1116</v>
      </c>
      <c r="I562" s="357" t="s">
        <v>310</v>
      </c>
      <c r="J562" s="190" t="str">
        <f>INDEX('Policy Characteristics'!D:D,MATCH(PolicyLevers!$C562,'Policy Characteristics'!$C:$C,0))</f>
        <v>Industry Energy Efficiency Standards</v>
      </c>
      <c r="K562" s="198" t="str">
        <f>INDEX('Policy Characteristics'!E:E,MATCH(PolicyLevers!$C562,'Policy Characteristics'!$C:$C,0))</f>
        <v>indst efficiency standards</v>
      </c>
      <c r="L562" s="198">
        <f>INDEX('Policy Characteristics'!F:F,MATCH(PolicyLevers!$C562,'Policy Characteristics'!$C:$C,0))</f>
        <v>0</v>
      </c>
      <c r="M562" s="198">
        <f>INDEX('Policy Characteristics'!G:G,MATCH(PolicyLevers!$C562,'Policy Characteristics'!$C:$C,0))</f>
        <v>0.25</v>
      </c>
      <c r="N562" s="198">
        <f>INDEX('Policy Characteristics'!H:H,MATCH(PolicyLevers!$C562,'Policy Characteristics'!$C:$C,0))</f>
        <v>0.01</v>
      </c>
      <c r="O562" s="200" t="str">
        <f>INDEX('Policy Characteristics'!I:I,MATCH(PolicyLevers!$C562,'Policy Characteristics'!$C:$C,0))</f>
        <v>% reduction in energy use</v>
      </c>
      <c r="P562" s="200"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0" t="str">
        <f>INDEX('Policy Characteristics'!K:K,MATCH(PolicyLevers!$C562,'Policy Characteristics'!$C:$C,0))</f>
        <v>industry-ag-main.html#eff-stds</v>
      </c>
      <c r="R562" s="200" t="str">
        <f>INDEX('Policy Characteristics'!L:L,MATCH(PolicyLevers!$C562,'Policy Characteristics'!$C:$C,0))</f>
        <v>industry-energy-efficiency-standards.html</v>
      </c>
      <c r="S562" s="220" t="str">
        <f>INDEX('Policy Characteristics'!M:M,MATCH(PolicyLevers!$C562,'Policy Characteristics'!$C:$C,0))</f>
        <v>U.S. DOE, 2016, Industrial Energy Efficiency Potential Analysis, https://energy.gov/sites/prod/files/2017/04/f34/energy-savings-by-state-industrial-methodology.pdf</v>
      </c>
      <c r="T562" s="200" t="str">
        <f>INDEX('Policy Characteristics'!N:N,MATCH(PolicyLevers!$C562,'Policy Characteristics'!$C:$C,0))</f>
        <v>U.S. DOE, 2016, Industrial Energy Efficiency Potential Analysis, https://energy.gov/sites/prod/files/2017/04/f34/energy-savings-by-state-industrial-methodology.pdf</v>
      </c>
      <c r="U562" s="182">
        <f>INDEX('Policy Characteristics'!O:O,MATCH(PolicyLevers!$C562,'Policy Characteristics'!$C:$C,0))</f>
        <v>0</v>
      </c>
    </row>
    <row r="563" spans="1:21" s="190" customFormat="1" x14ac:dyDescent="0.35">
      <c r="A563" s="351" t="str">
        <f>INDEX('Policy Characteristics'!A:A,MATCH(PolicyLevers!$C563,'Policy Characteristics'!$C:$C,0))</f>
        <v>Industry</v>
      </c>
      <c r="B563" s="355" t="str">
        <f>INDEX('Policy Characteristics'!B:B,MATCH(PolicyLevers!$C563,'Policy Characteristics'!$C:$C,0))</f>
        <v>Industry Energy Efficiency Standards</v>
      </c>
      <c r="C563" s="190" t="str">
        <f t="shared" si="32"/>
        <v>Percentage Improvement in Eqpt Efficiency Standards above BAU</v>
      </c>
      <c r="D563" s="192" t="s">
        <v>2084</v>
      </c>
      <c r="E563" s="185" t="s">
        <v>822</v>
      </c>
      <c r="F563" s="182" t="s">
        <v>2133</v>
      </c>
      <c r="G563" s="185" t="s">
        <v>823</v>
      </c>
      <c r="H563" s="43">
        <v>1117</v>
      </c>
      <c r="I563" s="357" t="s">
        <v>332</v>
      </c>
      <c r="J563" s="190" t="str">
        <f>INDEX('Policy Characteristics'!D:D,MATCH(PolicyLevers!$C563,'Policy Characteristics'!$C:$C,0))</f>
        <v>Industry Energy Efficiency Standards</v>
      </c>
      <c r="K563" s="198" t="str">
        <f>INDEX('Policy Characteristics'!E:E,MATCH(PolicyLevers!$C563,'Policy Characteristics'!$C:$C,0))</f>
        <v>indst efficiency standards</v>
      </c>
      <c r="L563" s="198">
        <f>INDEX('Policy Characteristics'!F:F,MATCH(PolicyLevers!$C563,'Policy Characteristics'!$C:$C,0))</f>
        <v>0</v>
      </c>
      <c r="M563" s="198">
        <f>INDEX('Policy Characteristics'!G:G,MATCH(PolicyLevers!$C563,'Policy Characteristics'!$C:$C,0))</f>
        <v>0.25</v>
      </c>
      <c r="N563" s="198">
        <f>INDEX('Policy Characteristics'!H:H,MATCH(PolicyLevers!$C563,'Policy Characteristics'!$C:$C,0))</f>
        <v>0.01</v>
      </c>
      <c r="O563" s="200" t="str">
        <f>INDEX('Policy Characteristics'!I:I,MATCH(PolicyLevers!$C563,'Policy Characteristics'!$C:$C,0))</f>
        <v>% reduction in energy use</v>
      </c>
      <c r="P563" s="200"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0" t="str">
        <f>INDEX('Policy Characteristics'!K:K,MATCH(PolicyLevers!$C563,'Policy Characteristics'!$C:$C,0))</f>
        <v>industry-ag-main.html#eff-stds</v>
      </c>
      <c r="R563" s="200" t="str">
        <f>INDEX('Policy Characteristics'!L:L,MATCH(PolicyLevers!$C563,'Policy Characteristics'!$C:$C,0))</f>
        <v>industry-energy-efficiency-standards.html</v>
      </c>
      <c r="S563" s="220" t="str">
        <f>INDEX('Policy Characteristics'!M:M,MATCH(PolicyLevers!$C563,'Policy Characteristics'!$C:$C,0))</f>
        <v>U.S. DOE, 2016, Industrial Energy Efficiency Potential Analysis, https://energy.gov/sites/prod/files/2017/04/f34/energy-savings-by-state-industrial-methodology.pdf</v>
      </c>
      <c r="T563" s="200" t="str">
        <f>INDEX('Policy Characteristics'!N:N,MATCH(PolicyLevers!$C563,'Policy Characteristics'!$C:$C,0))</f>
        <v>U.S. DOE, 2016, Industrial Energy Efficiency Potential Analysis, https://energy.gov/sites/prod/files/2017/04/f34/energy-savings-by-state-industrial-methodology.pdf</v>
      </c>
      <c r="U563" s="182">
        <f>INDEX('Policy Characteristics'!O:O,MATCH(PolicyLevers!$C563,'Policy Characteristics'!$C:$C,0))</f>
        <v>0</v>
      </c>
    </row>
    <row r="564" spans="1:21" s="190" customFormat="1" x14ac:dyDescent="0.35">
      <c r="A564" s="351" t="str">
        <f>INDEX('Policy Characteristics'!A:A,MATCH(PolicyLevers!$C564,'Policy Characteristics'!$C:$C,0))</f>
        <v>Industry</v>
      </c>
      <c r="B564" s="355" t="str">
        <f>INDEX('Policy Characteristics'!B:B,MATCH(PolicyLevers!$C564,'Policy Characteristics'!$C:$C,0))</f>
        <v>Industry Energy Efficiency Standards</v>
      </c>
      <c r="C564" s="190" t="str">
        <f t="shared" si="32"/>
        <v>Percentage Improvement in Eqpt Efficiency Standards above BAU</v>
      </c>
      <c r="D564" s="192" t="s">
        <v>2082</v>
      </c>
      <c r="E564" s="185" t="s">
        <v>799</v>
      </c>
      <c r="F564" s="182" t="s">
        <v>2132</v>
      </c>
      <c r="G564" s="185" t="s">
        <v>800</v>
      </c>
      <c r="H564" s="43">
        <v>1118</v>
      </c>
      <c r="I564" s="357" t="s">
        <v>310</v>
      </c>
      <c r="J564" s="190" t="str">
        <f>INDEX('Policy Characteristics'!D:D,MATCH(PolicyLevers!$C564,'Policy Characteristics'!$C:$C,0))</f>
        <v>Industry Energy Efficiency Standards</v>
      </c>
      <c r="K564" s="198" t="str">
        <f>INDEX('Policy Characteristics'!E:E,MATCH(PolicyLevers!$C564,'Policy Characteristics'!$C:$C,0))</f>
        <v>indst efficiency standards</v>
      </c>
      <c r="L564" s="198">
        <f>INDEX('Policy Characteristics'!F:F,MATCH(PolicyLevers!$C564,'Policy Characteristics'!$C:$C,0))</f>
        <v>0</v>
      </c>
      <c r="M564" s="198">
        <f>INDEX('Policy Characteristics'!G:G,MATCH(PolicyLevers!$C564,'Policy Characteristics'!$C:$C,0))</f>
        <v>0.25</v>
      </c>
      <c r="N564" s="198">
        <f>INDEX('Policy Characteristics'!H:H,MATCH(PolicyLevers!$C564,'Policy Characteristics'!$C:$C,0))</f>
        <v>0.01</v>
      </c>
      <c r="O564" s="200" t="str">
        <f>INDEX('Policy Characteristics'!I:I,MATCH(PolicyLevers!$C564,'Policy Characteristics'!$C:$C,0))</f>
        <v>% reduction in energy use</v>
      </c>
      <c r="P564" s="200"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0" t="str">
        <f>INDEX('Policy Characteristics'!K:K,MATCH(PolicyLevers!$C564,'Policy Characteristics'!$C:$C,0))</f>
        <v>industry-ag-main.html#eff-stds</v>
      </c>
      <c r="R564" s="200" t="str">
        <f>INDEX('Policy Characteristics'!L:L,MATCH(PolicyLevers!$C564,'Policy Characteristics'!$C:$C,0))</f>
        <v>industry-energy-efficiency-standards.html</v>
      </c>
      <c r="S564" s="220" t="str">
        <f>INDEX('Policy Characteristics'!M:M,MATCH(PolicyLevers!$C564,'Policy Characteristics'!$C:$C,0))</f>
        <v>U.S. DOE, 2016, Industrial Energy Efficiency Potential Analysis, https://energy.gov/sites/prod/files/2017/04/f34/energy-savings-by-state-industrial-methodology.pdf</v>
      </c>
      <c r="T564" s="200" t="str">
        <f>INDEX('Policy Characteristics'!N:N,MATCH(PolicyLevers!$C564,'Policy Characteristics'!$C:$C,0))</f>
        <v>U.S. DOE, 2016, Industrial Energy Efficiency Potential Analysis, https://energy.gov/sites/prod/files/2017/04/f34/energy-savings-by-state-industrial-methodology.pdf</v>
      </c>
      <c r="U564" s="182">
        <f>INDEX('Policy Characteristics'!O:O,MATCH(PolicyLevers!$C564,'Policy Characteristics'!$C:$C,0))</f>
        <v>0</v>
      </c>
    </row>
    <row r="565" spans="1:21" s="190" customFormat="1" x14ac:dyDescent="0.35">
      <c r="A565" s="351" t="str">
        <f>INDEX('Policy Characteristics'!A:A,MATCH(PolicyLevers!$C565,'Policy Characteristics'!$C:$C,0))</f>
        <v>Industry</v>
      </c>
      <c r="B565" s="355" t="str">
        <f>INDEX('Policy Characteristics'!B:B,MATCH(PolicyLevers!$C565,'Policy Characteristics'!$C:$C,0))</f>
        <v>Industry Energy Efficiency Standards</v>
      </c>
      <c r="C565" s="190" t="str">
        <f t="shared" si="32"/>
        <v>Percentage Improvement in Eqpt Efficiency Standards above BAU</v>
      </c>
      <c r="D565" s="192" t="s">
        <v>2082</v>
      </c>
      <c r="E565" s="185" t="s">
        <v>806</v>
      </c>
      <c r="F565" s="182" t="s">
        <v>2132</v>
      </c>
      <c r="G565" s="185" t="s">
        <v>807</v>
      </c>
      <c r="H565" s="43">
        <v>1119</v>
      </c>
      <c r="I565" s="357" t="s">
        <v>332</v>
      </c>
      <c r="J565" s="190" t="str">
        <f>INDEX('Policy Characteristics'!D:D,MATCH(PolicyLevers!$C565,'Policy Characteristics'!$C:$C,0))</f>
        <v>Industry Energy Efficiency Standards</v>
      </c>
      <c r="K565" s="198" t="str">
        <f>INDEX('Policy Characteristics'!E:E,MATCH(PolicyLevers!$C565,'Policy Characteristics'!$C:$C,0))</f>
        <v>indst efficiency standards</v>
      </c>
      <c r="L565" s="198">
        <f>INDEX('Policy Characteristics'!F:F,MATCH(PolicyLevers!$C565,'Policy Characteristics'!$C:$C,0))</f>
        <v>0</v>
      </c>
      <c r="M565" s="198">
        <f>INDEX('Policy Characteristics'!G:G,MATCH(PolicyLevers!$C565,'Policy Characteristics'!$C:$C,0))</f>
        <v>0.25</v>
      </c>
      <c r="N565" s="198">
        <f>INDEX('Policy Characteristics'!H:H,MATCH(PolicyLevers!$C565,'Policy Characteristics'!$C:$C,0))</f>
        <v>0.01</v>
      </c>
      <c r="O565" s="200" t="str">
        <f>INDEX('Policy Characteristics'!I:I,MATCH(PolicyLevers!$C565,'Policy Characteristics'!$C:$C,0))</f>
        <v>% reduction in energy use</v>
      </c>
      <c r="P565" s="200"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0" t="str">
        <f>INDEX('Policy Characteristics'!K:K,MATCH(PolicyLevers!$C565,'Policy Characteristics'!$C:$C,0))</f>
        <v>industry-ag-main.html#eff-stds</v>
      </c>
      <c r="R565" s="200" t="str">
        <f>INDEX('Policy Characteristics'!L:L,MATCH(PolicyLevers!$C565,'Policy Characteristics'!$C:$C,0))</f>
        <v>industry-energy-efficiency-standards.html</v>
      </c>
      <c r="S565" s="220" t="str">
        <f>INDEX('Policy Characteristics'!M:M,MATCH(PolicyLevers!$C565,'Policy Characteristics'!$C:$C,0))</f>
        <v>U.S. DOE, 2016, Industrial Energy Efficiency Potential Analysis, https://energy.gov/sites/prod/files/2017/04/f34/energy-savings-by-state-industrial-methodology.pdf</v>
      </c>
      <c r="T565" s="200" t="str">
        <f>INDEX('Policy Characteristics'!N:N,MATCH(PolicyLevers!$C565,'Policy Characteristics'!$C:$C,0))</f>
        <v>U.S. DOE, 2016, Industrial Energy Efficiency Potential Analysis, https://energy.gov/sites/prod/files/2017/04/f34/energy-savings-by-state-industrial-methodology.pdf</v>
      </c>
      <c r="U565" s="182">
        <f>INDEX('Policy Characteristics'!O:O,MATCH(PolicyLevers!$C565,'Policy Characteristics'!$C:$C,0))</f>
        <v>0</v>
      </c>
    </row>
    <row r="566" spans="1:21" s="190" customFormat="1" x14ac:dyDescent="0.35">
      <c r="A566" s="351" t="str">
        <f>INDEX('Policy Characteristics'!A:A,MATCH(PolicyLevers!$C566,'Policy Characteristics'!$C:$C,0))</f>
        <v>Industry</v>
      </c>
      <c r="B566" s="355" t="str">
        <f>INDEX('Policy Characteristics'!B:B,MATCH(PolicyLevers!$C566,'Policy Characteristics'!$C:$C,0))</f>
        <v>Industry Energy Efficiency Standards</v>
      </c>
      <c r="C566" s="190" t="str">
        <f t="shared" si="32"/>
        <v>Percentage Improvement in Eqpt Efficiency Standards above BAU</v>
      </c>
      <c r="D566" s="192" t="s">
        <v>2082</v>
      </c>
      <c r="E566" s="185" t="s">
        <v>808</v>
      </c>
      <c r="F566" s="182" t="s">
        <v>2132</v>
      </c>
      <c r="G566" s="185" t="s">
        <v>809</v>
      </c>
      <c r="H566" s="43">
        <v>1120</v>
      </c>
      <c r="I566" s="357" t="s">
        <v>310</v>
      </c>
      <c r="J566" s="190" t="str">
        <f>INDEX('Policy Characteristics'!D:D,MATCH(PolicyLevers!$C566,'Policy Characteristics'!$C:$C,0))</f>
        <v>Industry Energy Efficiency Standards</v>
      </c>
      <c r="K566" s="198" t="str">
        <f>INDEX('Policy Characteristics'!E:E,MATCH(PolicyLevers!$C566,'Policy Characteristics'!$C:$C,0))</f>
        <v>indst efficiency standards</v>
      </c>
      <c r="L566" s="198">
        <f>INDEX('Policy Characteristics'!F:F,MATCH(PolicyLevers!$C566,'Policy Characteristics'!$C:$C,0))</f>
        <v>0</v>
      </c>
      <c r="M566" s="198">
        <f>INDEX('Policy Characteristics'!G:G,MATCH(PolicyLevers!$C566,'Policy Characteristics'!$C:$C,0))</f>
        <v>0.25</v>
      </c>
      <c r="N566" s="198">
        <f>INDEX('Policy Characteristics'!H:H,MATCH(PolicyLevers!$C566,'Policy Characteristics'!$C:$C,0))</f>
        <v>0.01</v>
      </c>
      <c r="O566" s="200" t="str">
        <f>INDEX('Policy Characteristics'!I:I,MATCH(PolicyLevers!$C566,'Policy Characteristics'!$C:$C,0))</f>
        <v>% reduction in energy use</v>
      </c>
      <c r="P566" s="200"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0" t="str">
        <f>INDEX('Policy Characteristics'!K:K,MATCH(PolicyLevers!$C566,'Policy Characteristics'!$C:$C,0))</f>
        <v>industry-ag-main.html#eff-stds</v>
      </c>
      <c r="R566" s="200" t="str">
        <f>INDEX('Policy Characteristics'!L:L,MATCH(PolicyLevers!$C566,'Policy Characteristics'!$C:$C,0))</f>
        <v>industry-energy-efficiency-standards.html</v>
      </c>
      <c r="S566" s="220" t="str">
        <f>INDEX('Policy Characteristics'!M:M,MATCH(PolicyLevers!$C566,'Policy Characteristics'!$C:$C,0))</f>
        <v>U.S. DOE, 2016, Industrial Energy Efficiency Potential Analysis, https://energy.gov/sites/prod/files/2017/04/f34/energy-savings-by-state-industrial-methodology.pdf</v>
      </c>
      <c r="T566" s="200" t="str">
        <f>INDEX('Policy Characteristics'!N:N,MATCH(PolicyLevers!$C566,'Policy Characteristics'!$C:$C,0))</f>
        <v>U.S. DOE, 2016, Industrial Energy Efficiency Potential Analysis, https://energy.gov/sites/prod/files/2017/04/f34/energy-savings-by-state-industrial-methodology.pdf</v>
      </c>
      <c r="U566" s="182">
        <f>INDEX('Policy Characteristics'!O:O,MATCH(PolicyLevers!$C566,'Policy Characteristics'!$C:$C,0))</f>
        <v>0</v>
      </c>
    </row>
    <row r="567" spans="1:21" s="190" customFormat="1" x14ac:dyDescent="0.35">
      <c r="A567" s="351" t="str">
        <f>INDEX('Policy Characteristics'!A:A,MATCH(PolicyLevers!$C567,'Policy Characteristics'!$C:$C,0))</f>
        <v>Industry</v>
      </c>
      <c r="B567" s="355" t="str">
        <f>INDEX('Policy Characteristics'!B:B,MATCH(PolicyLevers!$C567,'Policy Characteristics'!$C:$C,0))</f>
        <v>Industry Energy Efficiency Standards</v>
      </c>
      <c r="C567" s="190" t="str">
        <f t="shared" si="32"/>
        <v>Percentage Improvement in Eqpt Efficiency Standards above BAU</v>
      </c>
      <c r="D567" s="192" t="s">
        <v>2082</v>
      </c>
      <c r="E567" s="185" t="s">
        <v>810</v>
      </c>
      <c r="F567" s="182" t="s">
        <v>2132</v>
      </c>
      <c r="G567" s="185" t="s">
        <v>811</v>
      </c>
      <c r="H567" s="43">
        <v>1121</v>
      </c>
      <c r="I567" s="357" t="s">
        <v>332</v>
      </c>
      <c r="J567" s="190" t="str">
        <f>INDEX('Policy Characteristics'!D:D,MATCH(PolicyLevers!$C567,'Policy Characteristics'!$C:$C,0))</f>
        <v>Industry Energy Efficiency Standards</v>
      </c>
      <c r="K567" s="198" t="str">
        <f>INDEX('Policy Characteristics'!E:E,MATCH(PolicyLevers!$C567,'Policy Characteristics'!$C:$C,0))</f>
        <v>indst efficiency standards</v>
      </c>
      <c r="L567" s="198">
        <f>INDEX('Policy Characteristics'!F:F,MATCH(PolicyLevers!$C567,'Policy Characteristics'!$C:$C,0))</f>
        <v>0</v>
      </c>
      <c r="M567" s="198">
        <f>INDEX('Policy Characteristics'!G:G,MATCH(PolicyLevers!$C567,'Policy Characteristics'!$C:$C,0))</f>
        <v>0.25</v>
      </c>
      <c r="N567" s="198">
        <f>INDEX('Policy Characteristics'!H:H,MATCH(PolicyLevers!$C567,'Policy Characteristics'!$C:$C,0))</f>
        <v>0.01</v>
      </c>
      <c r="O567" s="200" t="str">
        <f>INDEX('Policy Characteristics'!I:I,MATCH(PolicyLevers!$C567,'Policy Characteristics'!$C:$C,0))</f>
        <v>% reduction in energy use</v>
      </c>
      <c r="P567" s="200"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0" t="str">
        <f>INDEX('Policy Characteristics'!K:K,MATCH(PolicyLevers!$C567,'Policy Characteristics'!$C:$C,0))</f>
        <v>industry-ag-main.html#eff-stds</v>
      </c>
      <c r="R567" s="200" t="str">
        <f>INDEX('Policy Characteristics'!L:L,MATCH(PolicyLevers!$C567,'Policy Characteristics'!$C:$C,0))</f>
        <v>industry-energy-efficiency-standards.html</v>
      </c>
      <c r="S567" s="220" t="str">
        <f>INDEX('Policy Characteristics'!M:M,MATCH(PolicyLevers!$C567,'Policy Characteristics'!$C:$C,0))</f>
        <v>U.S. DOE, 2016, Industrial Energy Efficiency Potential Analysis, https://energy.gov/sites/prod/files/2017/04/f34/energy-savings-by-state-industrial-methodology.pdf</v>
      </c>
      <c r="T567" s="200" t="str">
        <f>INDEX('Policy Characteristics'!N:N,MATCH(PolicyLevers!$C567,'Policy Characteristics'!$C:$C,0))</f>
        <v>U.S. DOE, 2016, Industrial Energy Efficiency Potential Analysis, https://energy.gov/sites/prod/files/2017/04/f34/energy-savings-by-state-industrial-methodology.pdf</v>
      </c>
      <c r="U567" s="182">
        <f>INDEX('Policy Characteristics'!O:O,MATCH(PolicyLevers!$C567,'Policy Characteristics'!$C:$C,0))</f>
        <v>0</v>
      </c>
    </row>
    <row r="568" spans="1:21" s="190" customFormat="1" x14ac:dyDescent="0.35">
      <c r="A568" s="351" t="str">
        <f>INDEX('Policy Characteristics'!A:A,MATCH(PolicyLevers!$C568,'Policy Characteristics'!$C:$C,0))</f>
        <v>Industry</v>
      </c>
      <c r="B568" s="355" t="str">
        <f>INDEX('Policy Characteristics'!B:B,MATCH(PolicyLevers!$C568,'Policy Characteristics'!$C:$C,0))</f>
        <v>Industry Energy Efficiency Standards</v>
      </c>
      <c r="C568" s="190" t="str">
        <f t="shared" si="32"/>
        <v>Percentage Improvement in Eqpt Efficiency Standards above BAU</v>
      </c>
      <c r="D568" s="192" t="s">
        <v>2082</v>
      </c>
      <c r="E568" s="185" t="s">
        <v>812</v>
      </c>
      <c r="F568" s="182" t="s">
        <v>2132</v>
      </c>
      <c r="G568" s="185" t="s">
        <v>813</v>
      </c>
      <c r="H568" s="43">
        <v>1122</v>
      </c>
      <c r="I568" s="357" t="s">
        <v>310</v>
      </c>
      <c r="J568" s="190" t="str">
        <f>INDEX('Policy Characteristics'!D:D,MATCH(PolicyLevers!$C568,'Policy Characteristics'!$C:$C,0))</f>
        <v>Industry Energy Efficiency Standards</v>
      </c>
      <c r="K568" s="198" t="str">
        <f>INDEX('Policy Characteristics'!E:E,MATCH(PolicyLevers!$C568,'Policy Characteristics'!$C:$C,0))</f>
        <v>indst efficiency standards</v>
      </c>
      <c r="L568" s="198">
        <f>INDEX('Policy Characteristics'!F:F,MATCH(PolicyLevers!$C568,'Policy Characteristics'!$C:$C,0))</f>
        <v>0</v>
      </c>
      <c r="M568" s="198">
        <f>INDEX('Policy Characteristics'!G:G,MATCH(PolicyLevers!$C568,'Policy Characteristics'!$C:$C,0))</f>
        <v>0.25</v>
      </c>
      <c r="N568" s="198">
        <f>INDEX('Policy Characteristics'!H:H,MATCH(PolicyLevers!$C568,'Policy Characteristics'!$C:$C,0))</f>
        <v>0.01</v>
      </c>
      <c r="O568" s="200" t="str">
        <f>INDEX('Policy Characteristics'!I:I,MATCH(PolicyLevers!$C568,'Policy Characteristics'!$C:$C,0))</f>
        <v>% reduction in energy use</v>
      </c>
      <c r="P568" s="200"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0" t="str">
        <f>INDEX('Policy Characteristics'!K:K,MATCH(PolicyLevers!$C568,'Policy Characteristics'!$C:$C,0))</f>
        <v>industry-ag-main.html#eff-stds</v>
      </c>
      <c r="R568" s="200" t="str">
        <f>INDEX('Policy Characteristics'!L:L,MATCH(PolicyLevers!$C568,'Policy Characteristics'!$C:$C,0))</f>
        <v>industry-energy-efficiency-standards.html</v>
      </c>
      <c r="S568" s="220" t="str">
        <f>INDEX('Policy Characteristics'!M:M,MATCH(PolicyLevers!$C568,'Policy Characteristics'!$C:$C,0))</f>
        <v>U.S. DOE, 2016, Industrial Energy Efficiency Potential Analysis, https://energy.gov/sites/prod/files/2017/04/f34/energy-savings-by-state-industrial-methodology.pdf</v>
      </c>
      <c r="T568" s="200" t="str">
        <f>INDEX('Policy Characteristics'!N:N,MATCH(PolicyLevers!$C568,'Policy Characteristics'!$C:$C,0))</f>
        <v>U.S. DOE, 2016, Industrial Energy Efficiency Potential Analysis, https://energy.gov/sites/prod/files/2017/04/f34/energy-savings-by-state-industrial-methodology.pdf</v>
      </c>
      <c r="U568" s="182">
        <f>INDEX('Policy Characteristics'!O:O,MATCH(PolicyLevers!$C568,'Policy Characteristics'!$C:$C,0))</f>
        <v>0</v>
      </c>
    </row>
    <row r="569" spans="1:21" s="190" customFormat="1" x14ac:dyDescent="0.35">
      <c r="A569" s="351" t="str">
        <f>INDEX('Policy Characteristics'!A:A,MATCH(PolicyLevers!$C569,'Policy Characteristics'!$C:$C,0))</f>
        <v>Industry</v>
      </c>
      <c r="B569" s="355" t="str">
        <f>INDEX('Policy Characteristics'!B:B,MATCH(PolicyLevers!$C569,'Policy Characteristics'!$C:$C,0))</f>
        <v>Industry Energy Efficiency Standards</v>
      </c>
      <c r="C569" s="190" t="str">
        <f t="shared" si="32"/>
        <v>Percentage Improvement in Eqpt Efficiency Standards above BAU</v>
      </c>
      <c r="D569" s="192" t="s">
        <v>2082</v>
      </c>
      <c r="E569" s="185" t="s">
        <v>814</v>
      </c>
      <c r="F569" s="182" t="s">
        <v>2132</v>
      </c>
      <c r="G569" s="185" t="s">
        <v>815</v>
      </c>
      <c r="H569" s="43">
        <v>1123</v>
      </c>
      <c r="I569" s="357" t="s">
        <v>332</v>
      </c>
      <c r="J569" s="190" t="str">
        <f>INDEX('Policy Characteristics'!D:D,MATCH(PolicyLevers!$C569,'Policy Characteristics'!$C:$C,0))</f>
        <v>Industry Energy Efficiency Standards</v>
      </c>
      <c r="K569" s="198" t="str">
        <f>INDEX('Policy Characteristics'!E:E,MATCH(PolicyLevers!$C569,'Policy Characteristics'!$C:$C,0))</f>
        <v>indst efficiency standards</v>
      </c>
      <c r="L569" s="198">
        <f>INDEX('Policy Characteristics'!F:F,MATCH(PolicyLevers!$C569,'Policy Characteristics'!$C:$C,0))</f>
        <v>0</v>
      </c>
      <c r="M569" s="198">
        <f>INDEX('Policy Characteristics'!G:G,MATCH(PolicyLevers!$C569,'Policy Characteristics'!$C:$C,0))</f>
        <v>0.25</v>
      </c>
      <c r="N569" s="198">
        <f>INDEX('Policy Characteristics'!H:H,MATCH(PolicyLevers!$C569,'Policy Characteristics'!$C:$C,0))</f>
        <v>0.01</v>
      </c>
      <c r="O569" s="200" t="str">
        <f>INDEX('Policy Characteristics'!I:I,MATCH(PolicyLevers!$C569,'Policy Characteristics'!$C:$C,0))</f>
        <v>% reduction in energy use</v>
      </c>
      <c r="P569" s="200"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0" t="str">
        <f>INDEX('Policy Characteristics'!K:K,MATCH(PolicyLevers!$C569,'Policy Characteristics'!$C:$C,0))</f>
        <v>industry-ag-main.html#eff-stds</v>
      </c>
      <c r="R569" s="200" t="str">
        <f>INDEX('Policy Characteristics'!L:L,MATCH(PolicyLevers!$C569,'Policy Characteristics'!$C:$C,0))</f>
        <v>industry-energy-efficiency-standards.html</v>
      </c>
      <c r="S569" s="220" t="str">
        <f>INDEX('Policy Characteristics'!M:M,MATCH(PolicyLevers!$C569,'Policy Characteristics'!$C:$C,0))</f>
        <v>U.S. DOE, 2016, Industrial Energy Efficiency Potential Analysis, https://energy.gov/sites/prod/files/2017/04/f34/energy-savings-by-state-industrial-methodology.pdf</v>
      </c>
      <c r="T569" s="200" t="str">
        <f>INDEX('Policy Characteristics'!N:N,MATCH(PolicyLevers!$C569,'Policy Characteristics'!$C:$C,0))</f>
        <v>U.S. DOE, 2016, Industrial Energy Efficiency Potential Analysis, https://energy.gov/sites/prod/files/2017/04/f34/energy-savings-by-state-industrial-methodology.pdf</v>
      </c>
      <c r="U569" s="182">
        <f>INDEX('Policy Characteristics'!O:O,MATCH(PolicyLevers!$C569,'Policy Characteristics'!$C:$C,0))</f>
        <v>0</v>
      </c>
    </row>
    <row r="570" spans="1:21" s="190" customFormat="1" x14ac:dyDescent="0.35">
      <c r="A570" s="351" t="str">
        <f>INDEX('Policy Characteristics'!A:A,MATCH(PolicyLevers!$C570,'Policy Characteristics'!$C:$C,0))</f>
        <v>Industry</v>
      </c>
      <c r="B570" s="355" t="str">
        <f>INDEX('Policy Characteristics'!B:B,MATCH(PolicyLevers!$C570,'Policy Characteristics'!$C:$C,0))</f>
        <v>Industry Energy Efficiency Standards</v>
      </c>
      <c r="C570" s="190" t="str">
        <f t="shared" si="32"/>
        <v>Percentage Improvement in Eqpt Efficiency Standards above BAU</v>
      </c>
      <c r="D570" s="192" t="s">
        <v>2082</v>
      </c>
      <c r="E570" s="185" t="s">
        <v>816</v>
      </c>
      <c r="F570" s="182" t="s">
        <v>2132</v>
      </c>
      <c r="G570" s="185" t="s">
        <v>817</v>
      </c>
      <c r="H570" s="43">
        <v>1124</v>
      </c>
      <c r="I570" s="357" t="s">
        <v>332</v>
      </c>
      <c r="J570" s="190" t="str">
        <f>INDEX('Policy Characteristics'!D:D,MATCH(PolicyLevers!$C570,'Policy Characteristics'!$C:$C,0))</f>
        <v>Industry Energy Efficiency Standards</v>
      </c>
      <c r="K570" s="198" t="str">
        <f>INDEX('Policy Characteristics'!E:E,MATCH(PolicyLevers!$C570,'Policy Characteristics'!$C:$C,0))</f>
        <v>indst efficiency standards</v>
      </c>
      <c r="L570" s="198">
        <f>INDEX('Policy Characteristics'!F:F,MATCH(PolicyLevers!$C570,'Policy Characteristics'!$C:$C,0))</f>
        <v>0</v>
      </c>
      <c r="M570" s="198">
        <f>INDEX('Policy Characteristics'!G:G,MATCH(PolicyLevers!$C570,'Policy Characteristics'!$C:$C,0))</f>
        <v>0.25</v>
      </c>
      <c r="N570" s="198">
        <f>INDEX('Policy Characteristics'!H:H,MATCH(PolicyLevers!$C570,'Policy Characteristics'!$C:$C,0))</f>
        <v>0.01</v>
      </c>
      <c r="O570" s="200" t="str">
        <f>INDEX('Policy Characteristics'!I:I,MATCH(PolicyLevers!$C570,'Policy Characteristics'!$C:$C,0))</f>
        <v>% reduction in energy use</v>
      </c>
      <c r="P570" s="200"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0" t="str">
        <f>INDEX('Policy Characteristics'!K:K,MATCH(PolicyLevers!$C570,'Policy Characteristics'!$C:$C,0))</f>
        <v>industry-ag-main.html#eff-stds</v>
      </c>
      <c r="R570" s="200" t="str">
        <f>INDEX('Policy Characteristics'!L:L,MATCH(PolicyLevers!$C570,'Policy Characteristics'!$C:$C,0))</f>
        <v>industry-energy-efficiency-standards.html</v>
      </c>
      <c r="S570" s="220" t="str">
        <f>INDEX('Policy Characteristics'!M:M,MATCH(PolicyLevers!$C570,'Policy Characteristics'!$C:$C,0))</f>
        <v>U.S. DOE, 2016, Industrial Energy Efficiency Potential Analysis, https://energy.gov/sites/prod/files/2017/04/f34/energy-savings-by-state-industrial-methodology.pdf</v>
      </c>
      <c r="T570" s="200" t="str">
        <f>INDEX('Policy Characteristics'!N:N,MATCH(PolicyLevers!$C570,'Policy Characteristics'!$C:$C,0))</f>
        <v>U.S. DOE, 2016, Industrial Energy Efficiency Potential Analysis, https://energy.gov/sites/prod/files/2017/04/f34/energy-savings-by-state-industrial-methodology.pdf</v>
      </c>
      <c r="U570" s="182">
        <f>INDEX('Policy Characteristics'!O:O,MATCH(PolicyLevers!$C570,'Policy Characteristics'!$C:$C,0))</f>
        <v>0</v>
      </c>
    </row>
    <row r="571" spans="1:21" s="190" customFormat="1" x14ac:dyDescent="0.35">
      <c r="A571" s="351" t="str">
        <f>INDEX('Policy Characteristics'!A:A,MATCH(PolicyLevers!$C571,'Policy Characteristics'!$C:$C,0))</f>
        <v>Industry</v>
      </c>
      <c r="B571" s="355" t="str">
        <f>INDEX('Policy Characteristics'!B:B,MATCH(PolicyLevers!$C571,'Policy Characteristics'!$C:$C,0))</f>
        <v>Industry Energy Efficiency Standards</v>
      </c>
      <c r="C571" s="190" t="str">
        <f t="shared" si="32"/>
        <v>Percentage Improvement in Eqpt Efficiency Standards above BAU</v>
      </c>
      <c r="D571" s="192" t="s">
        <v>2082</v>
      </c>
      <c r="E571" s="185" t="s">
        <v>818</v>
      </c>
      <c r="F571" s="182" t="s">
        <v>2132</v>
      </c>
      <c r="G571" s="185" t="s">
        <v>819</v>
      </c>
      <c r="H571" s="43">
        <v>1125</v>
      </c>
      <c r="I571" s="357" t="s">
        <v>332</v>
      </c>
      <c r="J571" s="190" t="str">
        <f>INDEX('Policy Characteristics'!D:D,MATCH(PolicyLevers!$C571,'Policy Characteristics'!$C:$C,0))</f>
        <v>Industry Energy Efficiency Standards</v>
      </c>
      <c r="K571" s="198" t="str">
        <f>INDEX('Policy Characteristics'!E:E,MATCH(PolicyLevers!$C571,'Policy Characteristics'!$C:$C,0))</f>
        <v>indst efficiency standards</v>
      </c>
      <c r="L571" s="198">
        <f>INDEX('Policy Characteristics'!F:F,MATCH(PolicyLevers!$C571,'Policy Characteristics'!$C:$C,0))</f>
        <v>0</v>
      </c>
      <c r="M571" s="198">
        <f>INDEX('Policy Characteristics'!G:G,MATCH(PolicyLevers!$C571,'Policy Characteristics'!$C:$C,0))</f>
        <v>0.25</v>
      </c>
      <c r="N571" s="198">
        <f>INDEX('Policy Characteristics'!H:H,MATCH(PolicyLevers!$C571,'Policy Characteristics'!$C:$C,0))</f>
        <v>0.01</v>
      </c>
      <c r="O571" s="200" t="str">
        <f>INDEX('Policy Characteristics'!I:I,MATCH(PolicyLevers!$C571,'Policy Characteristics'!$C:$C,0))</f>
        <v>% reduction in energy use</v>
      </c>
      <c r="P571" s="200"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0" t="str">
        <f>INDEX('Policy Characteristics'!K:K,MATCH(PolicyLevers!$C571,'Policy Characteristics'!$C:$C,0))</f>
        <v>industry-ag-main.html#eff-stds</v>
      </c>
      <c r="R571" s="200" t="str">
        <f>INDEX('Policy Characteristics'!L:L,MATCH(PolicyLevers!$C571,'Policy Characteristics'!$C:$C,0))</f>
        <v>industry-energy-efficiency-standards.html</v>
      </c>
      <c r="S571" s="220" t="str">
        <f>INDEX('Policy Characteristics'!M:M,MATCH(PolicyLevers!$C571,'Policy Characteristics'!$C:$C,0))</f>
        <v>U.S. DOE, 2016, Industrial Energy Efficiency Potential Analysis, https://energy.gov/sites/prod/files/2017/04/f34/energy-savings-by-state-industrial-methodology.pdf</v>
      </c>
      <c r="T571" s="200" t="str">
        <f>INDEX('Policy Characteristics'!N:N,MATCH(PolicyLevers!$C571,'Policy Characteristics'!$C:$C,0))</f>
        <v>U.S. DOE, 2016, Industrial Energy Efficiency Potential Analysis, https://energy.gov/sites/prod/files/2017/04/f34/energy-savings-by-state-industrial-methodology.pdf</v>
      </c>
      <c r="U571" s="182">
        <f>INDEX('Policy Characteristics'!O:O,MATCH(PolicyLevers!$C571,'Policy Characteristics'!$C:$C,0))</f>
        <v>0</v>
      </c>
    </row>
    <row r="572" spans="1:21" s="190" customFormat="1" x14ac:dyDescent="0.35">
      <c r="A572" s="351" t="str">
        <f>INDEX('Policy Characteristics'!A:A,MATCH(PolicyLevers!$C572,'Policy Characteristics'!$C:$C,0))</f>
        <v>Industry</v>
      </c>
      <c r="B572" s="355" t="str">
        <f>INDEX('Policy Characteristics'!B:B,MATCH(PolicyLevers!$C572,'Policy Characteristics'!$C:$C,0))</f>
        <v>Industry Energy Efficiency Standards</v>
      </c>
      <c r="C572" s="190" t="str">
        <f t="shared" si="32"/>
        <v>Percentage Improvement in Eqpt Efficiency Standards above BAU</v>
      </c>
      <c r="D572" s="192" t="s">
        <v>2082</v>
      </c>
      <c r="E572" s="185" t="s">
        <v>820</v>
      </c>
      <c r="F572" s="182" t="s">
        <v>2132</v>
      </c>
      <c r="G572" s="185" t="s">
        <v>821</v>
      </c>
      <c r="H572" s="43">
        <v>1126</v>
      </c>
      <c r="I572" s="357" t="s">
        <v>310</v>
      </c>
      <c r="J572" s="190" t="str">
        <f>INDEX('Policy Characteristics'!D:D,MATCH(PolicyLevers!$C572,'Policy Characteristics'!$C:$C,0))</f>
        <v>Industry Energy Efficiency Standards</v>
      </c>
      <c r="K572" s="198" t="str">
        <f>INDEX('Policy Characteristics'!E:E,MATCH(PolicyLevers!$C572,'Policy Characteristics'!$C:$C,0))</f>
        <v>indst efficiency standards</v>
      </c>
      <c r="L572" s="198">
        <f>INDEX('Policy Characteristics'!F:F,MATCH(PolicyLevers!$C572,'Policy Characteristics'!$C:$C,0))</f>
        <v>0</v>
      </c>
      <c r="M572" s="198">
        <f>INDEX('Policy Characteristics'!G:G,MATCH(PolicyLevers!$C572,'Policy Characteristics'!$C:$C,0))</f>
        <v>0.25</v>
      </c>
      <c r="N572" s="198">
        <f>INDEX('Policy Characteristics'!H:H,MATCH(PolicyLevers!$C572,'Policy Characteristics'!$C:$C,0))</f>
        <v>0.01</v>
      </c>
      <c r="O572" s="200" t="str">
        <f>INDEX('Policy Characteristics'!I:I,MATCH(PolicyLevers!$C572,'Policy Characteristics'!$C:$C,0))</f>
        <v>% reduction in energy use</v>
      </c>
      <c r="P572" s="200"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0" t="str">
        <f>INDEX('Policy Characteristics'!K:K,MATCH(PolicyLevers!$C572,'Policy Characteristics'!$C:$C,0))</f>
        <v>industry-ag-main.html#eff-stds</v>
      </c>
      <c r="R572" s="200" t="str">
        <f>INDEX('Policy Characteristics'!L:L,MATCH(PolicyLevers!$C572,'Policy Characteristics'!$C:$C,0))</f>
        <v>industry-energy-efficiency-standards.html</v>
      </c>
      <c r="S572" s="220" t="str">
        <f>INDEX('Policy Characteristics'!M:M,MATCH(PolicyLevers!$C572,'Policy Characteristics'!$C:$C,0))</f>
        <v>U.S. DOE, 2016, Industrial Energy Efficiency Potential Analysis, https://energy.gov/sites/prod/files/2017/04/f34/energy-savings-by-state-industrial-methodology.pdf</v>
      </c>
      <c r="T572" s="200" t="str">
        <f>INDEX('Policy Characteristics'!N:N,MATCH(PolicyLevers!$C572,'Policy Characteristics'!$C:$C,0))</f>
        <v>U.S. DOE, 2016, Industrial Energy Efficiency Potential Analysis, https://energy.gov/sites/prod/files/2017/04/f34/energy-savings-by-state-industrial-methodology.pdf</v>
      </c>
      <c r="U572" s="182">
        <f>INDEX('Policy Characteristics'!O:O,MATCH(PolicyLevers!$C572,'Policy Characteristics'!$C:$C,0))</f>
        <v>0</v>
      </c>
    </row>
    <row r="573" spans="1:21" s="190" customFormat="1" x14ac:dyDescent="0.35">
      <c r="A573" s="351" t="str">
        <f>INDEX('Policy Characteristics'!A:A,MATCH(PolicyLevers!$C573,'Policy Characteristics'!$C:$C,0))</f>
        <v>Industry</v>
      </c>
      <c r="B573" s="355" t="str">
        <f>INDEX('Policy Characteristics'!B:B,MATCH(PolicyLevers!$C573,'Policy Characteristics'!$C:$C,0))</f>
        <v>Industry Energy Efficiency Standards</v>
      </c>
      <c r="C573" s="190" t="str">
        <f t="shared" si="32"/>
        <v>Percentage Improvement in Eqpt Efficiency Standards above BAU</v>
      </c>
      <c r="D573" s="192" t="s">
        <v>2082</v>
      </c>
      <c r="E573" s="185" t="s">
        <v>822</v>
      </c>
      <c r="F573" s="182" t="s">
        <v>2132</v>
      </c>
      <c r="G573" s="185" t="s">
        <v>823</v>
      </c>
      <c r="H573" s="43">
        <v>1127</v>
      </c>
      <c r="I573" s="357" t="s">
        <v>332</v>
      </c>
      <c r="J573" s="190" t="str">
        <f>INDEX('Policy Characteristics'!D:D,MATCH(PolicyLevers!$C573,'Policy Characteristics'!$C:$C,0))</f>
        <v>Industry Energy Efficiency Standards</v>
      </c>
      <c r="K573" s="198" t="str">
        <f>INDEX('Policy Characteristics'!E:E,MATCH(PolicyLevers!$C573,'Policy Characteristics'!$C:$C,0))</f>
        <v>indst efficiency standards</v>
      </c>
      <c r="L573" s="198">
        <f>INDEX('Policy Characteristics'!F:F,MATCH(PolicyLevers!$C573,'Policy Characteristics'!$C:$C,0))</f>
        <v>0</v>
      </c>
      <c r="M573" s="198">
        <f>INDEX('Policy Characteristics'!G:G,MATCH(PolicyLevers!$C573,'Policy Characteristics'!$C:$C,0))</f>
        <v>0.25</v>
      </c>
      <c r="N573" s="198">
        <f>INDEX('Policy Characteristics'!H:H,MATCH(PolicyLevers!$C573,'Policy Characteristics'!$C:$C,0))</f>
        <v>0.01</v>
      </c>
      <c r="O573" s="200" t="str">
        <f>INDEX('Policy Characteristics'!I:I,MATCH(PolicyLevers!$C573,'Policy Characteristics'!$C:$C,0))</f>
        <v>% reduction in energy use</v>
      </c>
      <c r="P573" s="200"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0" t="str">
        <f>INDEX('Policy Characteristics'!K:K,MATCH(PolicyLevers!$C573,'Policy Characteristics'!$C:$C,0))</f>
        <v>industry-ag-main.html#eff-stds</v>
      </c>
      <c r="R573" s="200" t="str">
        <f>INDEX('Policy Characteristics'!L:L,MATCH(PolicyLevers!$C573,'Policy Characteristics'!$C:$C,0))</f>
        <v>industry-energy-efficiency-standards.html</v>
      </c>
      <c r="S573" s="220" t="str">
        <f>INDEX('Policy Characteristics'!M:M,MATCH(PolicyLevers!$C573,'Policy Characteristics'!$C:$C,0))</f>
        <v>U.S. DOE, 2016, Industrial Energy Efficiency Potential Analysis, https://energy.gov/sites/prod/files/2017/04/f34/energy-savings-by-state-industrial-methodology.pdf</v>
      </c>
      <c r="T573" s="200" t="str">
        <f>INDEX('Policy Characteristics'!N:N,MATCH(PolicyLevers!$C573,'Policy Characteristics'!$C:$C,0))</f>
        <v>U.S. DOE, 2016, Industrial Energy Efficiency Potential Analysis, https://energy.gov/sites/prod/files/2017/04/f34/energy-savings-by-state-industrial-methodology.pdf</v>
      </c>
      <c r="U573" s="182">
        <f>INDEX('Policy Characteristics'!O:O,MATCH(PolicyLevers!$C573,'Policy Characteristics'!$C:$C,0))</f>
        <v>0</v>
      </c>
    </row>
    <row r="574" spans="1:21" s="190" customFormat="1" x14ac:dyDescent="0.35">
      <c r="A574" s="351" t="str">
        <f>INDEX('Policy Characteristics'!A:A,MATCH(PolicyLevers!$C574,'Policy Characteristics'!$C:$C,0))</f>
        <v>Industry</v>
      </c>
      <c r="B574" s="355" t="str">
        <f>INDEX('Policy Characteristics'!B:B,MATCH(PolicyLevers!$C574,'Policy Characteristics'!$C:$C,0))</f>
        <v>Industry Energy Efficiency Standards</v>
      </c>
      <c r="C574" s="190" t="str">
        <f t="shared" si="32"/>
        <v>Percentage Improvement in Eqpt Efficiency Standards above BAU</v>
      </c>
      <c r="D574" s="192" t="s">
        <v>2080</v>
      </c>
      <c r="E574" s="185" t="s">
        <v>799</v>
      </c>
      <c r="F574" s="182" t="s">
        <v>2131</v>
      </c>
      <c r="G574" s="185" t="s">
        <v>800</v>
      </c>
      <c r="H574" s="43">
        <v>1128</v>
      </c>
      <c r="I574" s="357" t="s">
        <v>310</v>
      </c>
      <c r="J574" s="190" t="str">
        <f>INDEX('Policy Characteristics'!D:D,MATCH(PolicyLevers!$C574,'Policy Characteristics'!$C:$C,0))</f>
        <v>Industry Energy Efficiency Standards</v>
      </c>
      <c r="K574" s="198" t="str">
        <f>INDEX('Policy Characteristics'!E:E,MATCH(PolicyLevers!$C574,'Policy Characteristics'!$C:$C,0))</f>
        <v>indst efficiency standards</v>
      </c>
      <c r="L574" s="198">
        <f>INDEX('Policy Characteristics'!F:F,MATCH(PolicyLevers!$C574,'Policy Characteristics'!$C:$C,0))</f>
        <v>0</v>
      </c>
      <c r="M574" s="198">
        <f>INDEX('Policy Characteristics'!G:G,MATCH(PolicyLevers!$C574,'Policy Characteristics'!$C:$C,0))</f>
        <v>0.25</v>
      </c>
      <c r="N574" s="198">
        <f>INDEX('Policy Characteristics'!H:H,MATCH(PolicyLevers!$C574,'Policy Characteristics'!$C:$C,0))</f>
        <v>0.01</v>
      </c>
      <c r="O574" s="200" t="str">
        <f>INDEX('Policy Characteristics'!I:I,MATCH(PolicyLevers!$C574,'Policy Characteristics'!$C:$C,0))</f>
        <v>% reduction in energy use</v>
      </c>
      <c r="P574" s="200"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0" t="str">
        <f>INDEX('Policy Characteristics'!K:K,MATCH(PolicyLevers!$C574,'Policy Characteristics'!$C:$C,0))</f>
        <v>industry-ag-main.html#eff-stds</v>
      </c>
      <c r="R574" s="200" t="str">
        <f>INDEX('Policy Characteristics'!L:L,MATCH(PolicyLevers!$C574,'Policy Characteristics'!$C:$C,0))</f>
        <v>industry-energy-efficiency-standards.html</v>
      </c>
      <c r="S574" s="220" t="str">
        <f>INDEX('Policy Characteristics'!M:M,MATCH(PolicyLevers!$C574,'Policy Characteristics'!$C:$C,0))</f>
        <v>U.S. DOE, 2016, Industrial Energy Efficiency Potential Analysis, https://energy.gov/sites/prod/files/2017/04/f34/energy-savings-by-state-industrial-methodology.pdf</v>
      </c>
      <c r="T574" s="200" t="str">
        <f>INDEX('Policy Characteristics'!N:N,MATCH(PolicyLevers!$C574,'Policy Characteristics'!$C:$C,0))</f>
        <v>U.S. DOE, 2016, Industrial Energy Efficiency Potential Analysis, https://energy.gov/sites/prod/files/2017/04/f34/energy-savings-by-state-industrial-methodology.pdf</v>
      </c>
      <c r="U574" s="182">
        <f>INDEX('Policy Characteristics'!O:O,MATCH(PolicyLevers!$C574,'Policy Characteristics'!$C:$C,0))</f>
        <v>0</v>
      </c>
    </row>
    <row r="575" spans="1:21" s="190" customFormat="1" x14ac:dyDescent="0.35">
      <c r="A575" s="351" t="str">
        <f>INDEX('Policy Characteristics'!A:A,MATCH(PolicyLevers!$C575,'Policy Characteristics'!$C:$C,0))</f>
        <v>Industry</v>
      </c>
      <c r="B575" s="355" t="str">
        <f>INDEX('Policy Characteristics'!B:B,MATCH(PolicyLevers!$C575,'Policy Characteristics'!$C:$C,0))</f>
        <v>Industry Energy Efficiency Standards</v>
      </c>
      <c r="C575" s="190" t="str">
        <f t="shared" si="32"/>
        <v>Percentage Improvement in Eqpt Efficiency Standards above BAU</v>
      </c>
      <c r="D575" s="192" t="s">
        <v>2080</v>
      </c>
      <c r="E575" s="185" t="s">
        <v>806</v>
      </c>
      <c r="F575" s="182" t="s">
        <v>2131</v>
      </c>
      <c r="G575" s="185" t="s">
        <v>807</v>
      </c>
      <c r="H575" s="43">
        <v>1129</v>
      </c>
      <c r="I575" s="357" t="s">
        <v>332</v>
      </c>
      <c r="J575" s="190" t="str">
        <f>INDEX('Policy Characteristics'!D:D,MATCH(PolicyLevers!$C575,'Policy Characteristics'!$C:$C,0))</f>
        <v>Industry Energy Efficiency Standards</v>
      </c>
      <c r="K575" s="198" t="str">
        <f>INDEX('Policy Characteristics'!E:E,MATCH(PolicyLevers!$C575,'Policy Characteristics'!$C:$C,0))</f>
        <v>indst efficiency standards</v>
      </c>
      <c r="L575" s="198">
        <f>INDEX('Policy Characteristics'!F:F,MATCH(PolicyLevers!$C575,'Policy Characteristics'!$C:$C,0))</f>
        <v>0</v>
      </c>
      <c r="M575" s="198">
        <f>INDEX('Policy Characteristics'!G:G,MATCH(PolicyLevers!$C575,'Policy Characteristics'!$C:$C,0))</f>
        <v>0.25</v>
      </c>
      <c r="N575" s="198">
        <f>INDEX('Policy Characteristics'!H:H,MATCH(PolicyLevers!$C575,'Policy Characteristics'!$C:$C,0))</f>
        <v>0.01</v>
      </c>
      <c r="O575" s="200" t="str">
        <f>INDEX('Policy Characteristics'!I:I,MATCH(PolicyLevers!$C575,'Policy Characteristics'!$C:$C,0))</f>
        <v>% reduction in energy use</v>
      </c>
      <c r="P575" s="200"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0" t="str">
        <f>INDEX('Policy Characteristics'!K:K,MATCH(PolicyLevers!$C575,'Policy Characteristics'!$C:$C,0))</f>
        <v>industry-ag-main.html#eff-stds</v>
      </c>
      <c r="R575" s="200" t="str">
        <f>INDEX('Policy Characteristics'!L:L,MATCH(PolicyLevers!$C575,'Policy Characteristics'!$C:$C,0))</f>
        <v>industry-energy-efficiency-standards.html</v>
      </c>
      <c r="S575" s="220" t="str">
        <f>INDEX('Policy Characteristics'!M:M,MATCH(PolicyLevers!$C575,'Policy Characteristics'!$C:$C,0))</f>
        <v>U.S. DOE, 2016, Industrial Energy Efficiency Potential Analysis, https://energy.gov/sites/prod/files/2017/04/f34/energy-savings-by-state-industrial-methodology.pdf</v>
      </c>
      <c r="T575" s="200" t="str">
        <f>INDEX('Policy Characteristics'!N:N,MATCH(PolicyLevers!$C575,'Policy Characteristics'!$C:$C,0))</f>
        <v>U.S. DOE, 2016, Industrial Energy Efficiency Potential Analysis, https://energy.gov/sites/prod/files/2017/04/f34/energy-savings-by-state-industrial-methodology.pdf</v>
      </c>
      <c r="U575" s="182">
        <f>INDEX('Policy Characteristics'!O:O,MATCH(PolicyLevers!$C575,'Policy Characteristics'!$C:$C,0))</f>
        <v>0</v>
      </c>
    </row>
    <row r="576" spans="1:21" s="190" customFormat="1" x14ac:dyDescent="0.35">
      <c r="A576" s="351" t="str">
        <f>INDEX('Policy Characteristics'!A:A,MATCH(PolicyLevers!$C576,'Policy Characteristics'!$C:$C,0))</f>
        <v>Industry</v>
      </c>
      <c r="B576" s="355" t="str">
        <f>INDEX('Policy Characteristics'!B:B,MATCH(PolicyLevers!$C576,'Policy Characteristics'!$C:$C,0))</f>
        <v>Industry Energy Efficiency Standards</v>
      </c>
      <c r="C576" s="190" t="str">
        <f t="shared" si="32"/>
        <v>Percentage Improvement in Eqpt Efficiency Standards above BAU</v>
      </c>
      <c r="D576" s="192" t="s">
        <v>2080</v>
      </c>
      <c r="E576" s="185" t="s">
        <v>808</v>
      </c>
      <c r="F576" s="182" t="s">
        <v>2131</v>
      </c>
      <c r="G576" s="185" t="s">
        <v>809</v>
      </c>
      <c r="H576" s="43">
        <v>1130</v>
      </c>
      <c r="I576" s="357" t="s">
        <v>310</v>
      </c>
      <c r="J576" s="190" t="str">
        <f>INDEX('Policy Characteristics'!D:D,MATCH(PolicyLevers!$C576,'Policy Characteristics'!$C:$C,0))</f>
        <v>Industry Energy Efficiency Standards</v>
      </c>
      <c r="K576" s="198" t="str">
        <f>INDEX('Policy Characteristics'!E:E,MATCH(PolicyLevers!$C576,'Policy Characteristics'!$C:$C,0))</f>
        <v>indst efficiency standards</v>
      </c>
      <c r="L576" s="198">
        <f>INDEX('Policy Characteristics'!F:F,MATCH(PolicyLevers!$C576,'Policy Characteristics'!$C:$C,0))</f>
        <v>0</v>
      </c>
      <c r="M576" s="198">
        <f>INDEX('Policy Characteristics'!G:G,MATCH(PolicyLevers!$C576,'Policy Characteristics'!$C:$C,0))</f>
        <v>0.25</v>
      </c>
      <c r="N576" s="198">
        <f>INDEX('Policy Characteristics'!H:H,MATCH(PolicyLevers!$C576,'Policy Characteristics'!$C:$C,0))</f>
        <v>0.01</v>
      </c>
      <c r="O576" s="200" t="str">
        <f>INDEX('Policy Characteristics'!I:I,MATCH(PolicyLevers!$C576,'Policy Characteristics'!$C:$C,0))</f>
        <v>% reduction in energy use</v>
      </c>
      <c r="P576" s="200"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0" t="str">
        <f>INDEX('Policy Characteristics'!K:K,MATCH(PolicyLevers!$C576,'Policy Characteristics'!$C:$C,0))</f>
        <v>industry-ag-main.html#eff-stds</v>
      </c>
      <c r="R576" s="200" t="str">
        <f>INDEX('Policy Characteristics'!L:L,MATCH(PolicyLevers!$C576,'Policy Characteristics'!$C:$C,0))</f>
        <v>industry-energy-efficiency-standards.html</v>
      </c>
      <c r="S576" s="220" t="str">
        <f>INDEX('Policy Characteristics'!M:M,MATCH(PolicyLevers!$C576,'Policy Characteristics'!$C:$C,0))</f>
        <v>U.S. DOE, 2016, Industrial Energy Efficiency Potential Analysis, https://energy.gov/sites/prod/files/2017/04/f34/energy-savings-by-state-industrial-methodology.pdf</v>
      </c>
      <c r="T576" s="200" t="str">
        <f>INDEX('Policy Characteristics'!N:N,MATCH(PolicyLevers!$C576,'Policy Characteristics'!$C:$C,0))</f>
        <v>U.S. DOE, 2016, Industrial Energy Efficiency Potential Analysis, https://energy.gov/sites/prod/files/2017/04/f34/energy-savings-by-state-industrial-methodology.pdf</v>
      </c>
      <c r="U576" s="182">
        <f>INDEX('Policy Characteristics'!O:O,MATCH(PolicyLevers!$C576,'Policy Characteristics'!$C:$C,0))</f>
        <v>0</v>
      </c>
    </row>
    <row r="577" spans="1:21" s="190" customFormat="1" x14ac:dyDescent="0.35">
      <c r="A577" s="351" t="str">
        <f>INDEX('Policy Characteristics'!A:A,MATCH(PolicyLevers!$C577,'Policy Characteristics'!$C:$C,0))</f>
        <v>Industry</v>
      </c>
      <c r="B577" s="355" t="str">
        <f>INDEX('Policy Characteristics'!B:B,MATCH(PolicyLevers!$C577,'Policy Characteristics'!$C:$C,0))</f>
        <v>Industry Energy Efficiency Standards</v>
      </c>
      <c r="C577" s="190" t="str">
        <f t="shared" si="32"/>
        <v>Percentage Improvement in Eqpt Efficiency Standards above BAU</v>
      </c>
      <c r="D577" s="192" t="s">
        <v>2080</v>
      </c>
      <c r="E577" s="185" t="s">
        <v>810</v>
      </c>
      <c r="F577" s="182" t="s">
        <v>2131</v>
      </c>
      <c r="G577" s="185" t="s">
        <v>811</v>
      </c>
      <c r="H577" s="43">
        <v>1131</v>
      </c>
      <c r="I577" s="357" t="s">
        <v>332</v>
      </c>
      <c r="J577" s="190" t="str">
        <f>INDEX('Policy Characteristics'!D:D,MATCH(PolicyLevers!$C577,'Policy Characteristics'!$C:$C,0))</f>
        <v>Industry Energy Efficiency Standards</v>
      </c>
      <c r="K577" s="198" t="str">
        <f>INDEX('Policy Characteristics'!E:E,MATCH(PolicyLevers!$C577,'Policy Characteristics'!$C:$C,0))</f>
        <v>indst efficiency standards</v>
      </c>
      <c r="L577" s="198">
        <f>INDEX('Policy Characteristics'!F:F,MATCH(PolicyLevers!$C577,'Policy Characteristics'!$C:$C,0))</f>
        <v>0</v>
      </c>
      <c r="M577" s="198">
        <f>INDEX('Policy Characteristics'!G:G,MATCH(PolicyLevers!$C577,'Policy Characteristics'!$C:$C,0))</f>
        <v>0.25</v>
      </c>
      <c r="N577" s="198">
        <f>INDEX('Policy Characteristics'!H:H,MATCH(PolicyLevers!$C577,'Policy Characteristics'!$C:$C,0))</f>
        <v>0.01</v>
      </c>
      <c r="O577" s="200" t="str">
        <f>INDEX('Policy Characteristics'!I:I,MATCH(PolicyLevers!$C577,'Policy Characteristics'!$C:$C,0))</f>
        <v>% reduction in energy use</v>
      </c>
      <c r="P577" s="200"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0" t="str">
        <f>INDEX('Policy Characteristics'!K:K,MATCH(PolicyLevers!$C577,'Policy Characteristics'!$C:$C,0))</f>
        <v>industry-ag-main.html#eff-stds</v>
      </c>
      <c r="R577" s="200" t="str">
        <f>INDEX('Policy Characteristics'!L:L,MATCH(PolicyLevers!$C577,'Policy Characteristics'!$C:$C,0))</f>
        <v>industry-energy-efficiency-standards.html</v>
      </c>
      <c r="S577" s="220" t="str">
        <f>INDEX('Policy Characteristics'!M:M,MATCH(PolicyLevers!$C577,'Policy Characteristics'!$C:$C,0))</f>
        <v>U.S. DOE, 2016, Industrial Energy Efficiency Potential Analysis, https://energy.gov/sites/prod/files/2017/04/f34/energy-savings-by-state-industrial-methodology.pdf</v>
      </c>
      <c r="T577" s="200" t="str">
        <f>INDEX('Policy Characteristics'!N:N,MATCH(PolicyLevers!$C577,'Policy Characteristics'!$C:$C,0))</f>
        <v>U.S. DOE, 2016, Industrial Energy Efficiency Potential Analysis, https://energy.gov/sites/prod/files/2017/04/f34/energy-savings-by-state-industrial-methodology.pdf</v>
      </c>
      <c r="U577" s="182">
        <f>INDEX('Policy Characteristics'!O:O,MATCH(PolicyLevers!$C577,'Policy Characteristics'!$C:$C,0))</f>
        <v>0</v>
      </c>
    </row>
    <row r="578" spans="1:21" s="190" customFormat="1" x14ac:dyDescent="0.35">
      <c r="A578" s="351" t="str">
        <f>INDEX('Policy Characteristics'!A:A,MATCH(PolicyLevers!$C578,'Policy Characteristics'!$C:$C,0))</f>
        <v>Industry</v>
      </c>
      <c r="B578" s="355" t="str">
        <f>INDEX('Policy Characteristics'!B:B,MATCH(PolicyLevers!$C578,'Policy Characteristics'!$C:$C,0))</f>
        <v>Industry Energy Efficiency Standards</v>
      </c>
      <c r="C578" s="190" t="str">
        <f t="shared" si="32"/>
        <v>Percentage Improvement in Eqpt Efficiency Standards above BAU</v>
      </c>
      <c r="D578" s="192" t="s">
        <v>2080</v>
      </c>
      <c r="E578" s="185" t="s">
        <v>812</v>
      </c>
      <c r="F578" s="182" t="s">
        <v>2131</v>
      </c>
      <c r="G578" s="185" t="s">
        <v>813</v>
      </c>
      <c r="H578" s="43">
        <v>1132</v>
      </c>
      <c r="I578" s="357" t="s">
        <v>310</v>
      </c>
      <c r="J578" s="190" t="str">
        <f>INDEX('Policy Characteristics'!D:D,MATCH(PolicyLevers!$C578,'Policy Characteristics'!$C:$C,0))</f>
        <v>Industry Energy Efficiency Standards</v>
      </c>
      <c r="K578" s="198" t="str">
        <f>INDEX('Policy Characteristics'!E:E,MATCH(PolicyLevers!$C578,'Policy Characteristics'!$C:$C,0))</f>
        <v>indst efficiency standards</v>
      </c>
      <c r="L578" s="198">
        <f>INDEX('Policy Characteristics'!F:F,MATCH(PolicyLevers!$C578,'Policy Characteristics'!$C:$C,0))</f>
        <v>0</v>
      </c>
      <c r="M578" s="198">
        <f>INDEX('Policy Characteristics'!G:G,MATCH(PolicyLevers!$C578,'Policy Characteristics'!$C:$C,0))</f>
        <v>0.25</v>
      </c>
      <c r="N578" s="198">
        <f>INDEX('Policy Characteristics'!H:H,MATCH(PolicyLevers!$C578,'Policy Characteristics'!$C:$C,0))</f>
        <v>0.01</v>
      </c>
      <c r="O578" s="200" t="str">
        <f>INDEX('Policy Characteristics'!I:I,MATCH(PolicyLevers!$C578,'Policy Characteristics'!$C:$C,0))</f>
        <v>% reduction in energy use</v>
      </c>
      <c r="P578" s="200"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0" t="str">
        <f>INDEX('Policy Characteristics'!K:K,MATCH(PolicyLevers!$C578,'Policy Characteristics'!$C:$C,0))</f>
        <v>industry-ag-main.html#eff-stds</v>
      </c>
      <c r="R578" s="200" t="str">
        <f>INDEX('Policy Characteristics'!L:L,MATCH(PolicyLevers!$C578,'Policy Characteristics'!$C:$C,0))</f>
        <v>industry-energy-efficiency-standards.html</v>
      </c>
      <c r="S578" s="220" t="str">
        <f>INDEX('Policy Characteristics'!M:M,MATCH(PolicyLevers!$C578,'Policy Characteristics'!$C:$C,0))</f>
        <v>U.S. DOE, 2016, Industrial Energy Efficiency Potential Analysis, https://energy.gov/sites/prod/files/2017/04/f34/energy-savings-by-state-industrial-methodology.pdf</v>
      </c>
      <c r="T578" s="200" t="str">
        <f>INDEX('Policy Characteristics'!N:N,MATCH(PolicyLevers!$C578,'Policy Characteristics'!$C:$C,0))</f>
        <v>U.S. DOE, 2016, Industrial Energy Efficiency Potential Analysis, https://energy.gov/sites/prod/files/2017/04/f34/energy-savings-by-state-industrial-methodology.pdf</v>
      </c>
      <c r="U578" s="182">
        <f>INDEX('Policy Characteristics'!O:O,MATCH(PolicyLevers!$C578,'Policy Characteristics'!$C:$C,0))</f>
        <v>0</v>
      </c>
    </row>
    <row r="579" spans="1:21" s="190" customFormat="1" x14ac:dyDescent="0.35">
      <c r="A579" s="351" t="str">
        <f>INDEX('Policy Characteristics'!A:A,MATCH(PolicyLevers!$C579,'Policy Characteristics'!$C:$C,0))</f>
        <v>Industry</v>
      </c>
      <c r="B579" s="355" t="str">
        <f>INDEX('Policy Characteristics'!B:B,MATCH(PolicyLevers!$C579,'Policy Characteristics'!$C:$C,0))</f>
        <v>Industry Energy Efficiency Standards</v>
      </c>
      <c r="C579" s="190" t="str">
        <f t="shared" si="32"/>
        <v>Percentage Improvement in Eqpt Efficiency Standards above BAU</v>
      </c>
      <c r="D579" s="192" t="s">
        <v>2080</v>
      </c>
      <c r="E579" s="185" t="s">
        <v>814</v>
      </c>
      <c r="F579" s="182" t="s">
        <v>2131</v>
      </c>
      <c r="G579" s="185" t="s">
        <v>815</v>
      </c>
      <c r="H579" s="43">
        <v>1133</v>
      </c>
      <c r="I579" s="357" t="s">
        <v>332</v>
      </c>
      <c r="J579" s="190" t="str">
        <f>INDEX('Policy Characteristics'!D:D,MATCH(PolicyLevers!$C579,'Policy Characteristics'!$C:$C,0))</f>
        <v>Industry Energy Efficiency Standards</v>
      </c>
      <c r="K579" s="198" t="str">
        <f>INDEX('Policy Characteristics'!E:E,MATCH(PolicyLevers!$C579,'Policy Characteristics'!$C:$C,0))</f>
        <v>indst efficiency standards</v>
      </c>
      <c r="L579" s="198">
        <f>INDEX('Policy Characteristics'!F:F,MATCH(PolicyLevers!$C579,'Policy Characteristics'!$C:$C,0))</f>
        <v>0</v>
      </c>
      <c r="M579" s="198">
        <f>INDEX('Policy Characteristics'!G:G,MATCH(PolicyLevers!$C579,'Policy Characteristics'!$C:$C,0))</f>
        <v>0.25</v>
      </c>
      <c r="N579" s="198">
        <f>INDEX('Policy Characteristics'!H:H,MATCH(PolicyLevers!$C579,'Policy Characteristics'!$C:$C,0))</f>
        <v>0.01</v>
      </c>
      <c r="O579" s="200" t="str">
        <f>INDEX('Policy Characteristics'!I:I,MATCH(PolicyLevers!$C579,'Policy Characteristics'!$C:$C,0))</f>
        <v>% reduction in energy use</v>
      </c>
      <c r="P579" s="200"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0" t="str">
        <f>INDEX('Policy Characteristics'!K:K,MATCH(PolicyLevers!$C579,'Policy Characteristics'!$C:$C,0))</f>
        <v>industry-ag-main.html#eff-stds</v>
      </c>
      <c r="R579" s="200" t="str">
        <f>INDEX('Policy Characteristics'!L:L,MATCH(PolicyLevers!$C579,'Policy Characteristics'!$C:$C,0))</f>
        <v>industry-energy-efficiency-standards.html</v>
      </c>
      <c r="S579" s="220" t="str">
        <f>INDEX('Policy Characteristics'!M:M,MATCH(PolicyLevers!$C579,'Policy Characteristics'!$C:$C,0))</f>
        <v>U.S. DOE, 2016, Industrial Energy Efficiency Potential Analysis, https://energy.gov/sites/prod/files/2017/04/f34/energy-savings-by-state-industrial-methodology.pdf</v>
      </c>
      <c r="T579" s="200" t="str">
        <f>INDEX('Policy Characteristics'!N:N,MATCH(PolicyLevers!$C579,'Policy Characteristics'!$C:$C,0))</f>
        <v>U.S. DOE, 2016, Industrial Energy Efficiency Potential Analysis, https://energy.gov/sites/prod/files/2017/04/f34/energy-savings-by-state-industrial-methodology.pdf</v>
      </c>
      <c r="U579" s="182">
        <f>INDEX('Policy Characteristics'!O:O,MATCH(PolicyLevers!$C579,'Policy Characteristics'!$C:$C,0))</f>
        <v>0</v>
      </c>
    </row>
    <row r="580" spans="1:21" s="190" customFormat="1" x14ac:dyDescent="0.35">
      <c r="A580" s="351" t="str">
        <f>INDEX('Policy Characteristics'!A:A,MATCH(PolicyLevers!$C580,'Policy Characteristics'!$C:$C,0))</f>
        <v>Industry</v>
      </c>
      <c r="B580" s="355" t="str">
        <f>INDEX('Policy Characteristics'!B:B,MATCH(PolicyLevers!$C580,'Policy Characteristics'!$C:$C,0))</f>
        <v>Industry Energy Efficiency Standards</v>
      </c>
      <c r="C580" s="190" t="str">
        <f t="shared" si="32"/>
        <v>Percentage Improvement in Eqpt Efficiency Standards above BAU</v>
      </c>
      <c r="D580" s="192" t="s">
        <v>2080</v>
      </c>
      <c r="E580" s="185" t="s">
        <v>816</v>
      </c>
      <c r="F580" s="182" t="s">
        <v>2131</v>
      </c>
      <c r="G580" s="185" t="s">
        <v>817</v>
      </c>
      <c r="H580" s="43">
        <v>1134</v>
      </c>
      <c r="I580" s="357" t="s">
        <v>332</v>
      </c>
      <c r="J580" s="190" t="str">
        <f>INDEX('Policy Characteristics'!D:D,MATCH(PolicyLevers!$C580,'Policy Characteristics'!$C:$C,0))</f>
        <v>Industry Energy Efficiency Standards</v>
      </c>
      <c r="K580" s="198" t="str">
        <f>INDEX('Policy Characteristics'!E:E,MATCH(PolicyLevers!$C580,'Policy Characteristics'!$C:$C,0))</f>
        <v>indst efficiency standards</v>
      </c>
      <c r="L580" s="198">
        <f>INDEX('Policy Characteristics'!F:F,MATCH(PolicyLevers!$C580,'Policy Characteristics'!$C:$C,0))</f>
        <v>0</v>
      </c>
      <c r="M580" s="198">
        <f>INDEX('Policy Characteristics'!G:G,MATCH(PolicyLevers!$C580,'Policy Characteristics'!$C:$C,0))</f>
        <v>0.25</v>
      </c>
      <c r="N580" s="198">
        <f>INDEX('Policy Characteristics'!H:H,MATCH(PolicyLevers!$C580,'Policy Characteristics'!$C:$C,0))</f>
        <v>0.01</v>
      </c>
      <c r="O580" s="200" t="str">
        <f>INDEX('Policy Characteristics'!I:I,MATCH(PolicyLevers!$C580,'Policy Characteristics'!$C:$C,0))</f>
        <v>% reduction in energy use</v>
      </c>
      <c r="P580" s="200"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0" t="str">
        <f>INDEX('Policy Characteristics'!K:K,MATCH(PolicyLevers!$C580,'Policy Characteristics'!$C:$C,0))</f>
        <v>industry-ag-main.html#eff-stds</v>
      </c>
      <c r="R580" s="200" t="str">
        <f>INDEX('Policy Characteristics'!L:L,MATCH(PolicyLevers!$C580,'Policy Characteristics'!$C:$C,0))</f>
        <v>industry-energy-efficiency-standards.html</v>
      </c>
      <c r="S580" s="220" t="str">
        <f>INDEX('Policy Characteristics'!M:M,MATCH(PolicyLevers!$C580,'Policy Characteristics'!$C:$C,0))</f>
        <v>U.S. DOE, 2016, Industrial Energy Efficiency Potential Analysis, https://energy.gov/sites/prod/files/2017/04/f34/energy-savings-by-state-industrial-methodology.pdf</v>
      </c>
      <c r="T580" s="200" t="str">
        <f>INDEX('Policy Characteristics'!N:N,MATCH(PolicyLevers!$C580,'Policy Characteristics'!$C:$C,0))</f>
        <v>U.S. DOE, 2016, Industrial Energy Efficiency Potential Analysis, https://energy.gov/sites/prod/files/2017/04/f34/energy-savings-by-state-industrial-methodology.pdf</v>
      </c>
      <c r="U580" s="182">
        <f>INDEX('Policy Characteristics'!O:O,MATCH(PolicyLevers!$C580,'Policy Characteristics'!$C:$C,0))</f>
        <v>0</v>
      </c>
    </row>
    <row r="581" spans="1:21" s="190" customFormat="1" x14ac:dyDescent="0.35">
      <c r="A581" s="351" t="str">
        <f>INDEX('Policy Characteristics'!A:A,MATCH(PolicyLevers!$C581,'Policy Characteristics'!$C:$C,0))</f>
        <v>Industry</v>
      </c>
      <c r="B581" s="355" t="str">
        <f>INDEX('Policy Characteristics'!B:B,MATCH(PolicyLevers!$C581,'Policy Characteristics'!$C:$C,0))</f>
        <v>Industry Energy Efficiency Standards</v>
      </c>
      <c r="C581" s="190" t="str">
        <f t="shared" si="32"/>
        <v>Percentage Improvement in Eqpt Efficiency Standards above BAU</v>
      </c>
      <c r="D581" s="192" t="s">
        <v>2080</v>
      </c>
      <c r="E581" s="185" t="s">
        <v>818</v>
      </c>
      <c r="F581" s="182" t="s">
        <v>2131</v>
      </c>
      <c r="G581" s="185" t="s">
        <v>819</v>
      </c>
      <c r="H581" s="43">
        <v>1135</v>
      </c>
      <c r="I581" s="357" t="s">
        <v>332</v>
      </c>
      <c r="J581" s="190" t="str">
        <f>INDEX('Policy Characteristics'!D:D,MATCH(PolicyLevers!$C581,'Policy Characteristics'!$C:$C,0))</f>
        <v>Industry Energy Efficiency Standards</v>
      </c>
      <c r="K581" s="198" t="str">
        <f>INDEX('Policy Characteristics'!E:E,MATCH(PolicyLevers!$C581,'Policy Characteristics'!$C:$C,0))</f>
        <v>indst efficiency standards</v>
      </c>
      <c r="L581" s="198">
        <f>INDEX('Policy Characteristics'!F:F,MATCH(PolicyLevers!$C581,'Policy Characteristics'!$C:$C,0))</f>
        <v>0</v>
      </c>
      <c r="M581" s="198">
        <f>INDEX('Policy Characteristics'!G:G,MATCH(PolicyLevers!$C581,'Policy Characteristics'!$C:$C,0))</f>
        <v>0.25</v>
      </c>
      <c r="N581" s="198">
        <f>INDEX('Policy Characteristics'!H:H,MATCH(PolicyLevers!$C581,'Policy Characteristics'!$C:$C,0))</f>
        <v>0.01</v>
      </c>
      <c r="O581" s="200" t="str">
        <f>INDEX('Policy Characteristics'!I:I,MATCH(PolicyLevers!$C581,'Policy Characteristics'!$C:$C,0))</f>
        <v>% reduction in energy use</v>
      </c>
      <c r="P581" s="200"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0" t="str">
        <f>INDEX('Policy Characteristics'!K:K,MATCH(PolicyLevers!$C581,'Policy Characteristics'!$C:$C,0))</f>
        <v>industry-ag-main.html#eff-stds</v>
      </c>
      <c r="R581" s="200" t="str">
        <f>INDEX('Policy Characteristics'!L:L,MATCH(PolicyLevers!$C581,'Policy Characteristics'!$C:$C,0))</f>
        <v>industry-energy-efficiency-standards.html</v>
      </c>
      <c r="S581" s="220" t="str">
        <f>INDEX('Policy Characteristics'!M:M,MATCH(PolicyLevers!$C581,'Policy Characteristics'!$C:$C,0))</f>
        <v>U.S. DOE, 2016, Industrial Energy Efficiency Potential Analysis, https://energy.gov/sites/prod/files/2017/04/f34/energy-savings-by-state-industrial-methodology.pdf</v>
      </c>
      <c r="T581" s="200" t="str">
        <f>INDEX('Policy Characteristics'!N:N,MATCH(PolicyLevers!$C581,'Policy Characteristics'!$C:$C,0))</f>
        <v>U.S. DOE, 2016, Industrial Energy Efficiency Potential Analysis, https://energy.gov/sites/prod/files/2017/04/f34/energy-savings-by-state-industrial-methodology.pdf</v>
      </c>
      <c r="U581" s="182">
        <f>INDEX('Policy Characteristics'!O:O,MATCH(PolicyLevers!$C581,'Policy Characteristics'!$C:$C,0))</f>
        <v>0</v>
      </c>
    </row>
    <row r="582" spans="1:21" s="190" customFormat="1" x14ac:dyDescent="0.35">
      <c r="A582" s="351" t="str">
        <f>INDEX('Policy Characteristics'!A:A,MATCH(PolicyLevers!$C582,'Policy Characteristics'!$C:$C,0))</f>
        <v>Industry</v>
      </c>
      <c r="B582" s="355" t="str">
        <f>INDEX('Policy Characteristics'!B:B,MATCH(PolicyLevers!$C582,'Policy Characteristics'!$C:$C,0))</f>
        <v>Industry Energy Efficiency Standards</v>
      </c>
      <c r="C582" s="190" t="str">
        <f t="shared" si="32"/>
        <v>Percentage Improvement in Eqpt Efficiency Standards above BAU</v>
      </c>
      <c r="D582" s="192" t="s">
        <v>2080</v>
      </c>
      <c r="E582" s="185" t="s">
        <v>820</v>
      </c>
      <c r="F582" s="182" t="s">
        <v>2131</v>
      </c>
      <c r="G582" s="185" t="s">
        <v>821</v>
      </c>
      <c r="H582" s="43">
        <v>1136</v>
      </c>
      <c r="I582" s="357" t="s">
        <v>310</v>
      </c>
      <c r="J582" s="190" t="str">
        <f>INDEX('Policy Characteristics'!D:D,MATCH(PolicyLevers!$C582,'Policy Characteristics'!$C:$C,0))</f>
        <v>Industry Energy Efficiency Standards</v>
      </c>
      <c r="K582" s="198" t="str">
        <f>INDEX('Policy Characteristics'!E:E,MATCH(PolicyLevers!$C582,'Policy Characteristics'!$C:$C,0))</f>
        <v>indst efficiency standards</v>
      </c>
      <c r="L582" s="198">
        <f>INDEX('Policy Characteristics'!F:F,MATCH(PolicyLevers!$C582,'Policy Characteristics'!$C:$C,0))</f>
        <v>0</v>
      </c>
      <c r="M582" s="198">
        <f>INDEX('Policy Characteristics'!G:G,MATCH(PolicyLevers!$C582,'Policy Characteristics'!$C:$C,0))</f>
        <v>0.25</v>
      </c>
      <c r="N582" s="198">
        <f>INDEX('Policy Characteristics'!H:H,MATCH(PolicyLevers!$C582,'Policy Characteristics'!$C:$C,0))</f>
        <v>0.01</v>
      </c>
      <c r="O582" s="200" t="str">
        <f>INDEX('Policy Characteristics'!I:I,MATCH(PolicyLevers!$C582,'Policy Characteristics'!$C:$C,0))</f>
        <v>% reduction in energy use</v>
      </c>
      <c r="P582" s="200"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0" t="str">
        <f>INDEX('Policy Characteristics'!K:K,MATCH(PolicyLevers!$C582,'Policy Characteristics'!$C:$C,0))</f>
        <v>industry-ag-main.html#eff-stds</v>
      </c>
      <c r="R582" s="200" t="str">
        <f>INDEX('Policy Characteristics'!L:L,MATCH(PolicyLevers!$C582,'Policy Characteristics'!$C:$C,0))</f>
        <v>industry-energy-efficiency-standards.html</v>
      </c>
      <c r="S582" s="220" t="str">
        <f>INDEX('Policy Characteristics'!M:M,MATCH(PolicyLevers!$C582,'Policy Characteristics'!$C:$C,0))</f>
        <v>U.S. DOE, 2016, Industrial Energy Efficiency Potential Analysis, https://energy.gov/sites/prod/files/2017/04/f34/energy-savings-by-state-industrial-methodology.pdf</v>
      </c>
      <c r="T582" s="200" t="str">
        <f>INDEX('Policy Characteristics'!N:N,MATCH(PolicyLevers!$C582,'Policy Characteristics'!$C:$C,0))</f>
        <v>U.S. DOE, 2016, Industrial Energy Efficiency Potential Analysis, https://energy.gov/sites/prod/files/2017/04/f34/energy-savings-by-state-industrial-methodology.pdf</v>
      </c>
      <c r="U582" s="182">
        <f>INDEX('Policy Characteristics'!O:O,MATCH(PolicyLevers!$C582,'Policy Characteristics'!$C:$C,0))</f>
        <v>0</v>
      </c>
    </row>
    <row r="583" spans="1:21" s="190" customFormat="1" x14ac:dyDescent="0.35">
      <c r="A583" s="351" t="str">
        <f>INDEX('Policy Characteristics'!A:A,MATCH(PolicyLevers!$C583,'Policy Characteristics'!$C:$C,0))</f>
        <v>Industry</v>
      </c>
      <c r="B583" s="355" t="str">
        <f>INDEX('Policy Characteristics'!B:B,MATCH(PolicyLevers!$C583,'Policy Characteristics'!$C:$C,0))</f>
        <v>Industry Energy Efficiency Standards</v>
      </c>
      <c r="C583" s="190" t="str">
        <f t="shared" si="32"/>
        <v>Percentage Improvement in Eqpt Efficiency Standards above BAU</v>
      </c>
      <c r="D583" s="192" t="s">
        <v>2080</v>
      </c>
      <c r="E583" s="185" t="s">
        <v>822</v>
      </c>
      <c r="F583" s="182" t="s">
        <v>2131</v>
      </c>
      <c r="G583" s="185" t="s">
        <v>823</v>
      </c>
      <c r="H583" s="43">
        <v>1137</v>
      </c>
      <c r="I583" s="357" t="s">
        <v>332</v>
      </c>
      <c r="J583" s="190" t="str">
        <f>INDEX('Policy Characteristics'!D:D,MATCH(PolicyLevers!$C583,'Policy Characteristics'!$C:$C,0))</f>
        <v>Industry Energy Efficiency Standards</v>
      </c>
      <c r="K583" s="198" t="str">
        <f>INDEX('Policy Characteristics'!E:E,MATCH(PolicyLevers!$C583,'Policy Characteristics'!$C:$C,0))</f>
        <v>indst efficiency standards</v>
      </c>
      <c r="L583" s="198">
        <f>INDEX('Policy Characteristics'!F:F,MATCH(PolicyLevers!$C583,'Policy Characteristics'!$C:$C,0))</f>
        <v>0</v>
      </c>
      <c r="M583" s="198">
        <f>INDEX('Policy Characteristics'!G:G,MATCH(PolicyLevers!$C583,'Policy Characteristics'!$C:$C,0))</f>
        <v>0.25</v>
      </c>
      <c r="N583" s="198">
        <f>INDEX('Policy Characteristics'!H:H,MATCH(PolicyLevers!$C583,'Policy Characteristics'!$C:$C,0))</f>
        <v>0.01</v>
      </c>
      <c r="O583" s="200" t="str">
        <f>INDEX('Policy Characteristics'!I:I,MATCH(PolicyLevers!$C583,'Policy Characteristics'!$C:$C,0))</f>
        <v>% reduction in energy use</v>
      </c>
      <c r="P583" s="200"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0" t="str">
        <f>INDEX('Policy Characteristics'!K:K,MATCH(PolicyLevers!$C583,'Policy Characteristics'!$C:$C,0))</f>
        <v>industry-ag-main.html#eff-stds</v>
      </c>
      <c r="R583" s="200" t="str">
        <f>INDEX('Policy Characteristics'!L:L,MATCH(PolicyLevers!$C583,'Policy Characteristics'!$C:$C,0))</f>
        <v>industry-energy-efficiency-standards.html</v>
      </c>
      <c r="S583" s="220" t="str">
        <f>INDEX('Policy Characteristics'!M:M,MATCH(PolicyLevers!$C583,'Policy Characteristics'!$C:$C,0))</f>
        <v>U.S. DOE, 2016, Industrial Energy Efficiency Potential Analysis, https://energy.gov/sites/prod/files/2017/04/f34/energy-savings-by-state-industrial-methodology.pdf</v>
      </c>
      <c r="T583" s="200" t="str">
        <f>INDEX('Policy Characteristics'!N:N,MATCH(PolicyLevers!$C583,'Policy Characteristics'!$C:$C,0))</f>
        <v>U.S. DOE, 2016, Industrial Energy Efficiency Potential Analysis, https://energy.gov/sites/prod/files/2017/04/f34/energy-savings-by-state-industrial-methodology.pdf</v>
      </c>
      <c r="U583" s="182">
        <f>INDEX('Policy Characteristics'!O:O,MATCH(PolicyLevers!$C583,'Policy Characteristics'!$C:$C,0))</f>
        <v>0</v>
      </c>
    </row>
    <row r="584" spans="1:21" s="190" customFormat="1" x14ac:dyDescent="0.35">
      <c r="A584" s="351" t="str">
        <f>INDEX('Policy Characteristics'!A:A,MATCH(PolicyLevers!$C584,'Policy Characteristics'!$C:$C,0))</f>
        <v>Industry</v>
      </c>
      <c r="B584" s="355" t="str">
        <f>INDEX('Policy Characteristics'!B:B,MATCH(PolicyLevers!$C584,'Policy Characteristics'!$C:$C,0))</f>
        <v>Industry Energy Efficiency Standards</v>
      </c>
      <c r="C584" s="190" t="str">
        <f t="shared" si="32"/>
        <v>Percentage Improvement in Eqpt Efficiency Standards above BAU</v>
      </c>
      <c r="D584" s="192" t="s">
        <v>2078</v>
      </c>
      <c r="E584" s="185" t="s">
        <v>799</v>
      </c>
      <c r="F584" s="182" t="s">
        <v>2130</v>
      </c>
      <c r="G584" s="185" t="s">
        <v>800</v>
      </c>
      <c r="H584" s="43">
        <v>1138</v>
      </c>
      <c r="I584" s="357" t="s">
        <v>310</v>
      </c>
      <c r="J584" s="190" t="str">
        <f>INDEX('Policy Characteristics'!D:D,MATCH(PolicyLevers!$C584,'Policy Characteristics'!$C:$C,0))</f>
        <v>Industry Energy Efficiency Standards</v>
      </c>
      <c r="K584" s="198" t="str">
        <f>INDEX('Policy Characteristics'!E:E,MATCH(PolicyLevers!$C584,'Policy Characteristics'!$C:$C,0))</f>
        <v>indst efficiency standards</v>
      </c>
      <c r="L584" s="198">
        <f>INDEX('Policy Characteristics'!F:F,MATCH(PolicyLevers!$C584,'Policy Characteristics'!$C:$C,0))</f>
        <v>0</v>
      </c>
      <c r="M584" s="198">
        <f>INDEX('Policy Characteristics'!G:G,MATCH(PolicyLevers!$C584,'Policy Characteristics'!$C:$C,0))</f>
        <v>0.25</v>
      </c>
      <c r="N584" s="198">
        <f>INDEX('Policy Characteristics'!H:H,MATCH(PolicyLevers!$C584,'Policy Characteristics'!$C:$C,0))</f>
        <v>0.01</v>
      </c>
      <c r="O584" s="200" t="str">
        <f>INDEX('Policy Characteristics'!I:I,MATCH(PolicyLevers!$C584,'Policy Characteristics'!$C:$C,0))</f>
        <v>% reduction in energy use</v>
      </c>
      <c r="P584" s="200"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0" t="str">
        <f>INDEX('Policy Characteristics'!K:K,MATCH(PolicyLevers!$C584,'Policy Characteristics'!$C:$C,0))</f>
        <v>industry-ag-main.html#eff-stds</v>
      </c>
      <c r="R584" s="200" t="str">
        <f>INDEX('Policy Characteristics'!L:L,MATCH(PolicyLevers!$C584,'Policy Characteristics'!$C:$C,0))</f>
        <v>industry-energy-efficiency-standards.html</v>
      </c>
      <c r="S584" s="220" t="str">
        <f>INDEX('Policy Characteristics'!M:M,MATCH(PolicyLevers!$C584,'Policy Characteristics'!$C:$C,0))</f>
        <v>U.S. DOE, 2016, Industrial Energy Efficiency Potential Analysis, https://energy.gov/sites/prod/files/2017/04/f34/energy-savings-by-state-industrial-methodology.pdf</v>
      </c>
      <c r="T584" s="200" t="str">
        <f>INDEX('Policy Characteristics'!N:N,MATCH(PolicyLevers!$C584,'Policy Characteristics'!$C:$C,0))</f>
        <v>U.S. DOE, 2016, Industrial Energy Efficiency Potential Analysis, https://energy.gov/sites/prod/files/2017/04/f34/energy-savings-by-state-industrial-methodology.pdf</v>
      </c>
      <c r="U584" s="182">
        <f>INDEX('Policy Characteristics'!O:O,MATCH(PolicyLevers!$C584,'Policy Characteristics'!$C:$C,0))</f>
        <v>0</v>
      </c>
    </row>
    <row r="585" spans="1:21" s="190" customFormat="1" x14ac:dyDescent="0.35">
      <c r="A585" s="351" t="str">
        <f>INDEX('Policy Characteristics'!A:A,MATCH(PolicyLevers!$C585,'Policy Characteristics'!$C:$C,0))</f>
        <v>Industry</v>
      </c>
      <c r="B585" s="355" t="str">
        <f>INDEX('Policy Characteristics'!B:B,MATCH(PolicyLevers!$C585,'Policy Characteristics'!$C:$C,0))</f>
        <v>Industry Energy Efficiency Standards</v>
      </c>
      <c r="C585" s="190" t="str">
        <f t="shared" si="32"/>
        <v>Percentage Improvement in Eqpt Efficiency Standards above BAU</v>
      </c>
      <c r="D585" s="192" t="s">
        <v>2078</v>
      </c>
      <c r="E585" s="185" t="s">
        <v>806</v>
      </c>
      <c r="F585" s="182" t="s">
        <v>2130</v>
      </c>
      <c r="G585" s="185" t="s">
        <v>807</v>
      </c>
      <c r="H585" s="43">
        <v>1139</v>
      </c>
      <c r="I585" s="357" t="s">
        <v>310</v>
      </c>
      <c r="J585" s="190" t="str">
        <f>INDEX('Policy Characteristics'!D:D,MATCH(PolicyLevers!$C585,'Policy Characteristics'!$C:$C,0))</f>
        <v>Industry Energy Efficiency Standards</v>
      </c>
      <c r="K585" s="198" t="str">
        <f>INDEX('Policy Characteristics'!E:E,MATCH(PolicyLevers!$C585,'Policy Characteristics'!$C:$C,0))</f>
        <v>indst efficiency standards</v>
      </c>
      <c r="L585" s="198">
        <f>INDEX('Policy Characteristics'!F:F,MATCH(PolicyLevers!$C585,'Policy Characteristics'!$C:$C,0))</f>
        <v>0</v>
      </c>
      <c r="M585" s="198">
        <f>INDEX('Policy Characteristics'!G:G,MATCH(PolicyLevers!$C585,'Policy Characteristics'!$C:$C,0))</f>
        <v>0.25</v>
      </c>
      <c r="N585" s="198">
        <f>INDEX('Policy Characteristics'!H:H,MATCH(PolicyLevers!$C585,'Policy Characteristics'!$C:$C,0))</f>
        <v>0.01</v>
      </c>
      <c r="O585" s="200" t="str">
        <f>INDEX('Policy Characteristics'!I:I,MATCH(PolicyLevers!$C585,'Policy Characteristics'!$C:$C,0))</f>
        <v>% reduction in energy use</v>
      </c>
      <c r="P585" s="200"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0" t="str">
        <f>INDEX('Policy Characteristics'!K:K,MATCH(PolicyLevers!$C585,'Policy Characteristics'!$C:$C,0))</f>
        <v>industry-ag-main.html#eff-stds</v>
      </c>
      <c r="R585" s="200" t="str">
        <f>INDEX('Policy Characteristics'!L:L,MATCH(PolicyLevers!$C585,'Policy Characteristics'!$C:$C,0))</f>
        <v>industry-energy-efficiency-standards.html</v>
      </c>
      <c r="S585" s="220" t="str">
        <f>INDEX('Policy Characteristics'!M:M,MATCH(PolicyLevers!$C585,'Policy Characteristics'!$C:$C,0))</f>
        <v>U.S. DOE, 2016, Industrial Energy Efficiency Potential Analysis, https://energy.gov/sites/prod/files/2017/04/f34/energy-savings-by-state-industrial-methodology.pdf</v>
      </c>
      <c r="T585" s="200" t="str">
        <f>INDEX('Policy Characteristics'!N:N,MATCH(PolicyLevers!$C585,'Policy Characteristics'!$C:$C,0))</f>
        <v>U.S. DOE, 2016, Industrial Energy Efficiency Potential Analysis, https://energy.gov/sites/prod/files/2017/04/f34/energy-savings-by-state-industrial-methodology.pdf</v>
      </c>
      <c r="U585" s="182">
        <f>INDEX('Policy Characteristics'!O:O,MATCH(PolicyLevers!$C585,'Policy Characteristics'!$C:$C,0))</f>
        <v>0</v>
      </c>
    </row>
    <row r="586" spans="1:21" s="190" customFormat="1" x14ac:dyDescent="0.35">
      <c r="A586" s="351" t="str">
        <f>INDEX('Policy Characteristics'!A:A,MATCH(PolicyLevers!$C586,'Policy Characteristics'!$C:$C,0))</f>
        <v>Industry</v>
      </c>
      <c r="B586" s="355" t="str">
        <f>INDEX('Policy Characteristics'!B:B,MATCH(PolicyLevers!$C586,'Policy Characteristics'!$C:$C,0))</f>
        <v>Industry Energy Efficiency Standards</v>
      </c>
      <c r="C586" s="190" t="str">
        <f t="shared" si="32"/>
        <v>Percentage Improvement in Eqpt Efficiency Standards above BAU</v>
      </c>
      <c r="D586" s="192" t="s">
        <v>2078</v>
      </c>
      <c r="E586" s="185" t="s">
        <v>808</v>
      </c>
      <c r="F586" s="182" t="s">
        <v>2130</v>
      </c>
      <c r="G586" s="185" t="s">
        <v>809</v>
      </c>
      <c r="H586" s="43">
        <v>1140</v>
      </c>
      <c r="I586" s="357" t="s">
        <v>310</v>
      </c>
      <c r="J586" s="190" t="str">
        <f>INDEX('Policy Characteristics'!D:D,MATCH(PolicyLevers!$C586,'Policy Characteristics'!$C:$C,0))</f>
        <v>Industry Energy Efficiency Standards</v>
      </c>
      <c r="K586" s="198" t="str">
        <f>INDEX('Policy Characteristics'!E:E,MATCH(PolicyLevers!$C586,'Policy Characteristics'!$C:$C,0))</f>
        <v>indst efficiency standards</v>
      </c>
      <c r="L586" s="198">
        <f>INDEX('Policy Characteristics'!F:F,MATCH(PolicyLevers!$C586,'Policy Characteristics'!$C:$C,0))</f>
        <v>0</v>
      </c>
      <c r="M586" s="198">
        <f>INDEX('Policy Characteristics'!G:G,MATCH(PolicyLevers!$C586,'Policy Characteristics'!$C:$C,0))</f>
        <v>0.25</v>
      </c>
      <c r="N586" s="198">
        <f>INDEX('Policy Characteristics'!H:H,MATCH(PolicyLevers!$C586,'Policy Characteristics'!$C:$C,0))</f>
        <v>0.01</v>
      </c>
      <c r="O586" s="200" t="str">
        <f>INDEX('Policy Characteristics'!I:I,MATCH(PolicyLevers!$C586,'Policy Characteristics'!$C:$C,0))</f>
        <v>% reduction in energy use</v>
      </c>
      <c r="P586" s="200"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0" t="str">
        <f>INDEX('Policy Characteristics'!K:K,MATCH(PolicyLevers!$C586,'Policy Characteristics'!$C:$C,0))</f>
        <v>industry-ag-main.html#eff-stds</v>
      </c>
      <c r="R586" s="200" t="str">
        <f>INDEX('Policy Characteristics'!L:L,MATCH(PolicyLevers!$C586,'Policy Characteristics'!$C:$C,0))</f>
        <v>industry-energy-efficiency-standards.html</v>
      </c>
      <c r="S586" s="220" t="str">
        <f>INDEX('Policy Characteristics'!M:M,MATCH(PolicyLevers!$C586,'Policy Characteristics'!$C:$C,0))</f>
        <v>U.S. DOE, 2016, Industrial Energy Efficiency Potential Analysis, https://energy.gov/sites/prod/files/2017/04/f34/energy-savings-by-state-industrial-methodology.pdf</v>
      </c>
      <c r="T586" s="200" t="str">
        <f>INDEX('Policy Characteristics'!N:N,MATCH(PolicyLevers!$C586,'Policy Characteristics'!$C:$C,0))</f>
        <v>U.S. DOE, 2016, Industrial Energy Efficiency Potential Analysis, https://energy.gov/sites/prod/files/2017/04/f34/energy-savings-by-state-industrial-methodology.pdf</v>
      </c>
      <c r="U586" s="182">
        <f>INDEX('Policy Characteristics'!O:O,MATCH(PolicyLevers!$C586,'Policy Characteristics'!$C:$C,0))</f>
        <v>0</v>
      </c>
    </row>
    <row r="587" spans="1:21" s="190" customFormat="1" x14ac:dyDescent="0.35">
      <c r="A587" s="351" t="str">
        <f>INDEX('Policy Characteristics'!A:A,MATCH(PolicyLevers!$C587,'Policy Characteristics'!$C:$C,0))</f>
        <v>Industry</v>
      </c>
      <c r="B587" s="355" t="str">
        <f>INDEX('Policy Characteristics'!B:B,MATCH(PolicyLevers!$C587,'Policy Characteristics'!$C:$C,0))</f>
        <v>Industry Energy Efficiency Standards</v>
      </c>
      <c r="C587" s="190" t="str">
        <f t="shared" si="32"/>
        <v>Percentage Improvement in Eqpt Efficiency Standards above BAU</v>
      </c>
      <c r="D587" s="192" t="s">
        <v>2078</v>
      </c>
      <c r="E587" s="185" t="s">
        <v>810</v>
      </c>
      <c r="F587" s="182" t="s">
        <v>2130</v>
      </c>
      <c r="G587" s="185" t="s">
        <v>811</v>
      </c>
      <c r="H587" s="43">
        <v>1141</v>
      </c>
      <c r="I587" s="357" t="s">
        <v>332</v>
      </c>
      <c r="J587" s="190" t="str">
        <f>INDEX('Policy Characteristics'!D:D,MATCH(PolicyLevers!$C587,'Policy Characteristics'!$C:$C,0))</f>
        <v>Industry Energy Efficiency Standards</v>
      </c>
      <c r="K587" s="198" t="str">
        <f>INDEX('Policy Characteristics'!E:E,MATCH(PolicyLevers!$C587,'Policy Characteristics'!$C:$C,0))</f>
        <v>indst efficiency standards</v>
      </c>
      <c r="L587" s="198">
        <f>INDEX('Policy Characteristics'!F:F,MATCH(PolicyLevers!$C587,'Policy Characteristics'!$C:$C,0))</f>
        <v>0</v>
      </c>
      <c r="M587" s="198">
        <f>INDEX('Policy Characteristics'!G:G,MATCH(PolicyLevers!$C587,'Policy Characteristics'!$C:$C,0))</f>
        <v>0.25</v>
      </c>
      <c r="N587" s="198">
        <f>INDEX('Policy Characteristics'!H:H,MATCH(PolicyLevers!$C587,'Policy Characteristics'!$C:$C,0))</f>
        <v>0.01</v>
      </c>
      <c r="O587" s="200" t="str">
        <f>INDEX('Policy Characteristics'!I:I,MATCH(PolicyLevers!$C587,'Policy Characteristics'!$C:$C,0))</f>
        <v>% reduction in energy use</v>
      </c>
      <c r="P587" s="200"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0" t="str">
        <f>INDEX('Policy Characteristics'!K:K,MATCH(PolicyLevers!$C587,'Policy Characteristics'!$C:$C,0))</f>
        <v>industry-ag-main.html#eff-stds</v>
      </c>
      <c r="R587" s="200" t="str">
        <f>INDEX('Policy Characteristics'!L:L,MATCH(PolicyLevers!$C587,'Policy Characteristics'!$C:$C,0))</f>
        <v>industry-energy-efficiency-standards.html</v>
      </c>
      <c r="S587" s="220" t="str">
        <f>INDEX('Policy Characteristics'!M:M,MATCH(PolicyLevers!$C587,'Policy Characteristics'!$C:$C,0))</f>
        <v>U.S. DOE, 2016, Industrial Energy Efficiency Potential Analysis, https://energy.gov/sites/prod/files/2017/04/f34/energy-savings-by-state-industrial-methodology.pdf</v>
      </c>
      <c r="T587" s="200" t="str">
        <f>INDEX('Policy Characteristics'!N:N,MATCH(PolicyLevers!$C587,'Policy Characteristics'!$C:$C,0))</f>
        <v>U.S. DOE, 2016, Industrial Energy Efficiency Potential Analysis, https://energy.gov/sites/prod/files/2017/04/f34/energy-savings-by-state-industrial-methodology.pdf</v>
      </c>
      <c r="U587" s="182">
        <f>INDEX('Policy Characteristics'!O:O,MATCH(PolicyLevers!$C587,'Policy Characteristics'!$C:$C,0))</f>
        <v>0</v>
      </c>
    </row>
    <row r="588" spans="1:21" s="190" customFormat="1" x14ac:dyDescent="0.35">
      <c r="A588" s="351" t="str">
        <f>INDEX('Policy Characteristics'!A:A,MATCH(PolicyLevers!$C588,'Policy Characteristics'!$C:$C,0))</f>
        <v>Industry</v>
      </c>
      <c r="B588" s="355" t="str">
        <f>INDEX('Policy Characteristics'!B:B,MATCH(PolicyLevers!$C588,'Policy Characteristics'!$C:$C,0))</f>
        <v>Industry Energy Efficiency Standards</v>
      </c>
      <c r="C588" s="190" t="str">
        <f t="shared" si="32"/>
        <v>Percentage Improvement in Eqpt Efficiency Standards above BAU</v>
      </c>
      <c r="D588" s="192" t="s">
        <v>2078</v>
      </c>
      <c r="E588" s="185" t="s">
        <v>812</v>
      </c>
      <c r="F588" s="182" t="s">
        <v>2130</v>
      </c>
      <c r="G588" s="185" t="s">
        <v>813</v>
      </c>
      <c r="H588" s="43">
        <v>1142</v>
      </c>
      <c r="I588" s="357" t="s">
        <v>310</v>
      </c>
      <c r="J588" s="190" t="str">
        <f>INDEX('Policy Characteristics'!D:D,MATCH(PolicyLevers!$C588,'Policy Characteristics'!$C:$C,0))</f>
        <v>Industry Energy Efficiency Standards</v>
      </c>
      <c r="K588" s="198" t="str">
        <f>INDEX('Policy Characteristics'!E:E,MATCH(PolicyLevers!$C588,'Policy Characteristics'!$C:$C,0))</f>
        <v>indst efficiency standards</v>
      </c>
      <c r="L588" s="198">
        <f>INDEX('Policy Characteristics'!F:F,MATCH(PolicyLevers!$C588,'Policy Characteristics'!$C:$C,0))</f>
        <v>0</v>
      </c>
      <c r="M588" s="198">
        <f>INDEX('Policy Characteristics'!G:G,MATCH(PolicyLevers!$C588,'Policy Characteristics'!$C:$C,0))</f>
        <v>0.25</v>
      </c>
      <c r="N588" s="198">
        <f>INDEX('Policy Characteristics'!H:H,MATCH(PolicyLevers!$C588,'Policy Characteristics'!$C:$C,0))</f>
        <v>0.01</v>
      </c>
      <c r="O588" s="200" t="str">
        <f>INDEX('Policy Characteristics'!I:I,MATCH(PolicyLevers!$C588,'Policy Characteristics'!$C:$C,0))</f>
        <v>% reduction in energy use</v>
      </c>
      <c r="P588" s="200"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0" t="str">
        <f>INDEX('Policy Characteristics'!K:K,MATCH(PolicyLevers!$C588,'Policy Characteristics'!$C:$C,0))</f>
        <v>industry-ag-main.html#eff-stds</v>
      </c>
      <c r="R588" s="200" t="str">
        <f>INDEX('Policy Characteristics'!L:L,MATCH(PolicyLevers!$C588,'Policy Characteristics'!$C:$C,0))</f>
        <v>industry-energy-efficiency-standards.html</v>
      </c>
      <c r="S588" s="220" t="str">
        <f>INDEX('Policy Characteristics'!M:M,MATCH(PolicyLevers!$C588,'Policy Characteristics'!$C:$C,0))</f>
        <v>U.S. DOE, 2016, Industrial Energy Efficiency Potential Analysis, https://energy.gov/sites/prod/files/2017/04/f34/energy-savings-by-state-industrial-methodology.pdf</v>
      </c>
      <c r="T588" s="200" t="str">
        <f>INDEX('Policy Characteristics'!N:N,MATCH(PolicyLevers!$C588,'Policy Characteristics'!$C:$C,0))</f>
        <v>U.S. DOE, 2016, Industrial Energy Efficiency Potential Analysis, https://energy.gov/sites/prod/files/2017/04/f34/energy-savings-by-state-industrial-methodology.pdf</v>
      </c>
      <c r="U588" s="182">
        <f>INDEX('Policy Characteristics'!O:O,MATCH(PolicyLevers!$C588,'Policy Characteristics'!$C:$C,0))</f>
        <v>0</v>
      </c>
    </row>
    <row r="589" spans="1:21" s="190" customFormat="1" x14ac:dyDescent="0.35">
      <c r="A589" s="351" t="str">
        <f>INDEX('Policy Characteristics'!A:A,MATCH(PolicyLevers!$C589,'Policy Characteristics'!$C:$C,0))</f>
        <v>Industry</v>
      </c>
      <c r="B589" s="355" t="str">
        <f>INDEX('Policy Characteristics'!B:B,MATCH(PolicyLevers!$C589,'Policy Characteristics'!$C:$C,0))</f>
        <v>Industry Energy Efficiency Standards</v>
      </c>
      <c r="C589" s="190" t="str">
        <f t="shared" si="32"/>
        <v>Percentage Improvement in Eqpt Efficiency Standards above BAU</v>
      </c>
      <c r="D589" s="192" t="s">
        <v>2078</v>
      </c>
      <c r="E589" s="185" t="s">
        <v>814</v>
      </c>
      <c r="F589" s="182" t="s">
        <v>2130</v>
      </c>
      <c r="G589" s="185" t="s">
        <v>815</v>
      </c>
      <c r="H589" s="43">
        <v>1143</v>
      </c>
      <c r="I589" s="357" t="s">
        <v>332</v>
      </c>
      <c r="J589" s="190" t="str">
        <f>INDEX('Policy Characteristics'!D:D,MATCH(PolicyLevers!$C589,'Policy Characteristics'!$C:$C,0))</f>
        <v>Industry Energy Efficiency Standards</v>
      </c>
      <c r="K589" s="198" t="str">
        <f>INDEX('Policy Characteristics'!E:E,MATCH(PolicyLevers!$C589,'Policy Characteristics'!$C:$C,0))</f>
        <v>indst efficiency standards</v>
      </c>
      <c r="L589" s="198">
        <f>INDEX('Policy Characteristics'!F:F,MATCH(PolicyLevers!$C589,'Policy Characteristics'!$C:$C,0))</f>
        <v>0</v>
      </c>
      <c r="M589" s="198">
        <f>INDEX('Policy Characteristics'!G:G,MATCH(PolicyLevers!$C589,'Policy Characteristics'!$C:$C,0))</f>
        <v>0.25</v>
      </c>
      <c r="N589" s="198">
        <f>INDEX('Policy Characteristics'!H:H,MATCH(PolicyLevers!$C589,'Policy Characteristics'!$C:$C,0))</f>
        <v>0.01</v>
      </c>
      <c r="O589" s="200" t="str">
        <f>INDEX('Policy Characteristics'!I:I,MATCH(PolicyLevers!$C589,'Policy Characteristics'!$C:$C,0))</f>
        <v>% reduction in energy use</v>
      </c>
      <c r="P589" s="200"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0" t="str">
        <f>INDEX('Policy Characteristics'!K:K,MATCH(PolicyLevers!$C589,'Policy Characteristics'!$C:$C,0))</f>
        <v>industry-ag-main.html#eff-stds</v>
      </c>
      <c r="R589" s="200" t="str">
        <f>INDEX('Policy Characteristics'!L:L,MATCH(PolicyLevers!$C589,'Policy Characteristics'!$C:$C,0))</f>
        <v>industry-energy-efficiency-standards.html</v>
      </c>
      <c r="S589" s="220" t="str">
        <f>INDEX('Policy Characteristics'!M:M,MATCH(PolicyLevers!$C589,'Policy Characteristics'!$C:$C,0))</f>
        <v>U.S. DOE, 2016, Industrial Energy Efficiency Potential Analysis, https://energy.gov/sites/prod/files/2017/04/f34/energy-savings-by-state-industrial-methodology.pdf</v>
      </c>
      <c r="T589" s="200" t="str">
        <f>INDEX('Policy Characteristics'!N:N,MATCH(PolicyLevers!$C589,'Policy Characteristics'!$C:$C,0))</f>
        <v>U.S. DOE, 2016, Industrial Energy Efficiency Potential Analysis, https://energy.gov/sites/prod/files/2017/04/f34/energy-savings-by-state-industrial-methodology.pdf</v>
      </c>
      <c r="U589" s="182">
        <f>INDEX('Policy Characteristics'!O:O,MATCH(PolicyLevers!$C589,'Policy Characteristics'!$C:$C,0))</f>
        <v>0</v>
      </c>
    </row>
    <row r="590" spans="1:21" s="190" customFormat="1" x14ac:dyDescent="0.35">
      <c r="A590" s="351" t="str">
        <f>INDEX('Policy Characteristics'!A:A,MATCH(PolicyLevers!$C590,'Policy Characteristics'!$C:$C,0))</f>
        <v>Industry</v>
      </c>
      <c r="B590" s="355" t="str">
        <f>INDEX('Policy Characteristics'!B:B,MATCH(PolicyLevers!$C590,'Policy Characteristics'!$C:$C,0))</f>
        <v>Industry Energy Efficiency Standards</v>
      </c>
      <c r="C590" s="190" t="str">
        <f t="shared" si="32"/>
        <v>Percentage Improvement in Eqpt Efficiency Standards above BAU</v>
      </c>
      <c r="D590" s="192" t="s">
        <v>2078</v>
      </c>
      <c r="E590" s="185" t="s">
        <v>816</v>
      </c>
      <c r="F590" s="182" t="s">
        <v>2130</v>
      </c>
      <c r="G590" s="185" t="s">
        <v>817</v>
      </c>
      <c r="H590" s="43">
        <v>1144</v>
      </c>
      <c r="I590" s="357" t="s">
        <v>332</v>
      </c>
      <c r="J590" s="190" t="str">
        <f>INDEX('Policy Characteristics'!D:D,MATCH(PolicyLevers!$C590,'Policy Characteristics'!$C:$C,0))</f>
        <v>Industry Energy Efficiency Standards</v>
      </c>
      <c r="K590" s="198" t="str">
        <f>INDEX('Policy Characteristics'!E:E,MATCH(PolicyLevers!$C590,'Policy Characteristics'!$C:$C,0))</f>
        <v>indst efficiency standards</v>
      </c>
      <c r="L590" s="198">
        <f>INDEX('Policy Characteristics'!F:F,MATCH(PolicyLevers!$C590,'Policy Characteristics'!$C:$C,0))</f>
        <v>0</v>
      </c>
      <c r="M590" s="198">
        <f>INDEX('Policy Characteristics'!G:G,MATCH(PolicyLevers!$C590,'Policy Characteristics'!$C:$C,0))</f>
        <v>0.25</v>
      </c>
      <c r="N590" s="198">
        <f>INDEX('Policy Characteristics'!H:H,MATCH(PolicyLevers!$C590,'Policy Characteristics'!$C:$C,0))</f>
        <v>0.01</v>
      </c>
      <c r="O590" s="200" t="str">
        <f>INDEX('Policy Characteristics'!I:I,MATCH(PolicyLevers!$C590,'Policy Characteristics'!$C:$C,0))</f>
        <v>% reduction in energy use</v>
      </c>
      <c r="P590" s="200"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0" t="str">
        <f>INDEX('Policy Characteristics'!K:K,MATCH(PolicyLevers!$C590,'Policy Characteristics'!$C:$C,0))</f>
        <v>industry-ag-main.html#eff-stds</v>
      </c>
      <c r="R590" s="200" t="str">
        <f>INDEX('Policy Characteristics'!L:L,MATCH(PolicyLevers!$C590,'Policy Characteristics'!$C:$C,0))</f>
        <v>industry-energy-efficiency-standards.html</v>
      </c>
      <c r="S590" s="220" t="str">
        <f>INDEX('Policy Characteristics'!M:M,MATCH(PolicyLevers!$C590,'Policy Characteristics'!$C:$C,0))</f>
        <v>U.S. DOE, 2016, Industrial Energy Efficiency Potential Analysis, https://energy.gov/sites/prod/files/2017/04/f34/energy-savings-by-state-industrial-methodology.pdf</v>
      </c>
      <c r="T590" s="200" t="str">
        <f>INDEX('Policy Characteristics'!N:N,MATCH(PolicyLevers!$C590,'Policy Characteristics'!$C:$C,0))</f>
        <v>U.S. DOE, 2016, Industrial Energy Efficiency Potential Analysis, https://energy.gov/sites/prod/files/2017/04/f34/energy-savings-by-state-industrial-methodology.pdf</v>
      </c>
      <c r="U590" s="182">
        <f>INDEX('Policy Characteristics'!O:O,MATCH(PolicyLevers!$C590,'Policy Characteristics'!$C:$C,0))</f>
        <v>0</v>
      </c>
    </row>
    <row r="591" spans="1:21" s="190" customFormat="1" x14ac:dyDescent="0.35">
      <c r="A591" s="351" t="str">
        <f>INDEX('Policy Characteristics'!A:A,MATCH(PolicyLevers!$C591,'Policy Characteristics'!$C:$C,0))</f>
        <v>Industry</v>
      </c>
      <c r="B591" s="355" t="str">
        <f>INDEX('Policy Characteristics'!B:B,MATCH(PolicyLevers!$C591,'Policy Characteristics'!$C:$C,0))</f>
        <v>Industry Energy Efficiency Standards</v>
      </c>
      <c r="C591" s="190" t="str">
        <f t="shared" si="32"/>
        <v>Percentage Improvement in Eqpt Efficiency Standards above BAU</v>
      </c>
      <c r="D591" s="192" t="s">
        <v>2078</v>
      </c>
      <c r="E591" s="185" t="s">
        <v>818</v>
      </c>
      <c r="F591" s="182" t="s">
        <v>2130</v>
      </c>
      <c r="G591" s="185" t="s">
        <v>819</v>
      </c>
      <c r="H591" s="43">
        <v>1145</v>
      </c>
      <c r="I591" s="357" t="s">
        <v>332</v>
      </c>
      <c r="J591" s="190" t="str">
        <f>INDEX('Policy Characteristics'!D:D,MATCH(PolicyLevers!$C591,'Policy Characteristics'!$C:$C,0))</f>
        <v>Industry Energy Efficiency Standards</v>
      </c>
      <c r="K591" s="198" t="str">
        <f>INDEX('Policy Characteristics'!E:E,MATCH(PolicyLevers!$C591,'Policy Characteristics'!$C:$C,0))</f>
        <v>indst efficiency standards</v>
      </c>
      <c r="L591" s="198">
        <f>INDEX('Policy Characteristics'!F:F,MATCH(PolicyLevers!$C591,'Policy Characteristics'!$C:$C,0))</f>
        <v>0</v>
      </c>
      <c r="M591" s="198">
        <f>INDEX('Policy Characteristics'!G:G,MATCH(PolicyLevers!$C591,'Policy Characteristics'!$C:$C,0))</f>
        <v>0.25</v>
      </c>
      <c r="N591" s="198">
        <f>INDEX('Policy Characteristics'!H:H,MATCH(PolicyLevers!$C591,'Policy Characteristics'!$C:$C,0))</f>
        <v>0.01</v>
      </c>
      <c r="O591" s="200" t="str">
        <f>INDEX('Policy Characteristics'!I:I,MATCH(PolicyLevers!$C591,'Policy Characteristics'!$C:$C,0))</f>
        <v>% reduction in energy use</v>
      </c>
      <c r="P591" s="200"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0" t="str">
        <f>INDEX('Policy Characteristics'!K:K,MATCH(PolicyLevers!$C591,'Policy Characteristics'!$C:$C,0))</f>
        <v>industry-ag-main.html#eff-stds</v>
      </c>
      <c r="R591" s="200" t="str">
        <f>INDEX('Policy Characteristics'!L:L,MATCH(PolicyLevers!$C591,'Policy Characteristics'!$C:$C,0))</f>
        <v>industry-energy-efficiency-standards.html</v>
      </c>
      <c r="S591" s="220" t="str">
        <f>INDEX('Policy Characteristics'!M:M,MATCH(PolicyLevers!$C591,'Policy Characteristics'!$C:$C,0))</f>
        <v>U.S. DOE, 2016, Industrial Energy Efficiency Potential Analysis, https://energy.gov/sites/prod/files/2017/04/f34/energy-savings-by-state-industrial-methodology.pdf</v>
      </c>
      <c r="T591" s="200" t="str">
        <f>INDEX('Policy Characteristics'!N:N,MATCH(PolicyLevers!$C591,'Policy Characteristics'!$C:$C,0))</f>
        <v>U.S. DOE, 2016, Industrial Energy Efficiency Potential Analysis, https://energy.gov/sites/prod/files/2017/04/f34/energy-savings-by-state-industrial-methodology.pdf</v>
      </c>
      <c r="U591" s="182">
        <f>INDEX('Policy Characteristics'!O:O,MATCH(PolicyLevers!$C591,'Policy Characteristics'!$C:$C,0))</f>
        <v>0</v>
      </c>
    </row>
    <row r="592" spans="1:21" s="190" customFormat="1" x14ac:dyDescent="0.35">
      <c r="A592" s="351" t="str">
        <f>INDEX('Policy Characteristics'!A:A,MATCH(PolicyLevers!$C592,'Policy Characteristics'!$C:$C,0))</f>
        <v>Industry</v>
      </c>
      <c r="B592" s="355" t="str">
        <f>INDEX('Policy Characteristics'!B:B,MATCH(PolicyLevers!$C592,'Policy Characteristics'!$C:$C,0))</f>
        <v>Industry Energy Efficiency Standards</v>
      </c>
      <c r="C592" s="190" t="str">
        <f t="shared" si="32"/>
        <v>Percentage Improvement in Eqpt Efficiency Standards above BAU</v>
      </c>
      <c r="D592" s="192" t="s">
        <v>2078</v>
      </c>
      <c r="E592" s="185" t="s">
        <v>820</v>
      </c>
      <c r="F592" s="182" t="s">
        <v>2130</v>
      </c>
      <c r="G592" s="185" t="s">
        <v>821</v>
      </c>
      <c r="H592" s="43">
        <v>1146</v>
      </c>
      <c r="I592" s="357" t="s">
        <v>310</v>
      </c>
      <c r="J592" s="190" t="str">
        <f>INDEX('Policy Characteristics'!D:D,MATCH(PolicyLevers!$C592,'Policy Characteristics'!$C:$C,0))</f>
        <v>Industry Energy Efficiency Standards</v>
      </c>
      <c r="K592" s="198" t="str">
        <f>INDEX('Policy Characteristics'!E:E,MATCH(PolicyLevers!$C592,'Policy Characteristics'!$C:$C,0))</f>
        <v>indst efficiency standards</v>
      </c>
      <c r="L592" s="198">
        <f>INDEX('Policy Characteristics'!F:F,MATCH(PolicyLevers!$C592,'Policy Characteristics'!$C:$C,0))</f>
        <v>0</v>
      </c>
      <c r="M592" s="198">
        <f>INDEX('Policy Characteristics'!G:G,MATCH(PolicyLevers!$C592,'Policy Characteristics'!$C:$C,0))</f>
        <v>0.25</v>
      </c>
      <c r="N592" s="198">
        <f>INDEX('Policy Characteristics'!H:H,MATCH(PolicyLevers!$C592,'Policy Characteristics'!$C:$C,0))</f>
        <v>0.01</v>
      </c>
      <c r="O592" s="200" t="str">
        <f>INDEX('Policy Characteristics'!I:I,MATCH(PolicyLevers!$C592,'Policy Characteristics'!$C:$C,0))</f>
        <v>% reduction in energy use</v>
      </c>
      <c r="P592" s="200"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0" t="str">
        <f>INDEX('Policy Characteristics'!K:K,MATCH(PolicyLevers!$C592,'Policy Characteristics'!$C:$C,0))</f>
        <v>industry-ag-main.html#eff-stds</v>
      </c>
      <c r="R592" s="200" t="str">
        <f>INDEX('Policy Characteristics'!L:L,MATCH(PolicyLevers!$C592,'Policy Characteristics'!$C:$C,0))</f>
        <v>industry-energy-efficiency-standards.html</v>
      </c>
      <c r="S592" s="220" t="str">
        <f>INDEX('Policy Characteristics'!M:M,MATCH(PolicyLevers!$C592,'Policy Characteristics'!$C:$C,0))</f>
        <v>U.S. DOE, 2016, Industrial Energy Efficiency Potential Analysis, https://energy.gov/sites/prod/files/2017/04/f34/energy-savings-by-state-industrial-methodology.pdf</v>
      </c>
      <c r="T592" s="200" t="str">
        <f>INDEX('Policy Characteristics'!N:N,MATCH(PolicyLevers!$C592,'Policy Characteristics'!$C:$C,0))</f>
        <v>U.S. DOE, 2016, Industrial Energy Efficiency Potential Analysis, https://energy.gov/sites/prod/files/2017/04/f34/energy-savings-by-state-industrial-methodology.pdf</v>
      </c>
      <c r="U592" s="182">
        <f>INDEX('Policy Characteristics'!O:O,MATCH(PolicyLevers!$C592,'Policy Characteristics'!$C:$C,0))</f>
        <v>0</v>
      </c>
    </row>
    <row r="593" spans="1:21" s="190" customFormat="1" x14ac:dyDescent="0.35">
      <c r="A593" s="351" t="str">
        <f>INDEX('Policy Characteristics'!A:A,MATCH(PolicyLevers!$C593,'Policy Characteristics'!$C:$C,0))</f>
        <v>Industry</v>
      </c>
      <c r="B593" s="355" t="str">
        <f>INDEX('Policy Characteristics'!B:B,MATCH(PolicyLevers!$C593,'Policy Characteristics'!$C:$C,0))</f>
        <v>Industry Energy Efficiency Standards</v>
      </c>
      <c r="C593" s="190" t="str">
        <f t="shared" si="32"/>
        <v>Percentage Improvement in Eqpt Efficiency Standards above BAU</v>
      </c>
      <c r="D593" s="192" t="s">
        <v>2078</v>
      </c>
      <c r="E593" s="185" t="s">
        <v>822</v>
      </c>
      <c r="F593" s="182" t="s">
        <v>2130</v>
      </c>
      <c r="G593" s="185" t="s">
        <v>823</v>
      </c>
      <c r="H593" s="43">
        <v>1147</v>
      </c>
      <c r="I593" s="357" t="s">
        <v>332</v>
      </c>
      <c r="J593" s="190" t="str">
        <f>INDEX('Policy Characteristics'!D:D,MATCH(PolicyLevers!$C593,'Policy Characteristics'!$C:$C,0))</f>
        <v>Industry Energy Efficiency Standards</v>
      </c>
      <c r="K593" s="198" t="str">
        <f>INDEX('Policy Characteristics'!E:E,MATCH(PolicyLevers!$C593,'Policy Characteristics'!$C:$C,0))</f>
        <v>indst efficiency standards</v>
      </c>
      <c r="L593" s="198">
        <f>INDEX('Policy Characteristics'!F:F,MATCH(PolicyLevers!$C593,'Policy Characteristics'!$C:$C,0))</f>
        <v>0</v>
      </c>
      <c r="M593" s="198">
        <f>INDEX('Policy Characteristics'!G:G,MATCH(PolicyLevers!$C593,'Policy Characteristics'!$C:$C,0))</f>
        <v>0.25</v>
      </c>
      <c r="N593" s="198">
        <f>INDEX('Policy Characteristics'!H:H,MATCH(PolicyLevers!$C593,'Policy Characteristics'!$C:$C,0))</f>
        <v>0.01</v>
      </c>
      <c r="O593" s="200" t="str">
        <f>INDEX('Policy Characteristics'!I:I,MATCH(PolicyLevers!$C593,'Policy Characteristics'!$C:$C,0))</f>
        <v>% reduction in energy use</v>
      </c>
      <c r="P593" s="200"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0" t="str">
        <f>INDEX('Policy Characteristics'!K:K,MATCH(PolicyLevers!$C593,'Policy Characteristics'!$C:$C,0))</f>
        <v>industry-ag-main.html#eff-stds</v>
      </c>
      <c r="R593" s="200" t="str">
        <f>INDEX('Policy Characteristics'!L:L,MATCH(PolicyLevers!$C593,'Policy Characteristics'!$C:$C,0))</f>
        <v>industry-energy-efficiency-standards.html</v>
      </c>
      <c r="S593" s="220" t="str">
        <f>INDEX('Policy Characteristics'!M:M,MATCH(PolicyLevers!$C593,'Policy Characteristics'!$C:$C,0))</f>
        <v>U.S. DOE, 2016, Industrial Energy Efficiency Potential Analysis, https://energy.gov/sites/prod/files/2017/04/f34/energy-savings-by-state-industrial-methodology.pdf</v>
      </c>
      <c r="T593" s="200" t="str">
        <f>INDEX('Policy Characteristics'!N:N,MATCH(PolicyLevers!$C593,'Policy Characteristics'!$C:$C,0))</f>
        <v>U.S. DOE, 2016, Industrial Energy Efficiency Potential Analysis, https://energy.gov/sites/prod/files/2017/04/f34/energy-savings-by-state-industrial-methodology.pdf</v>
      </c>
      <c r="U593" s="182">
        <f>INDEX('Policy Characteristics'!O:O,MATCH(PolicyLevers!$C593,'Policy Characteristics'!$C:$C,0))</f>
        <v>0</v>
      </c>
    </row>
    <row r="594" spans="1:21" s="190" customFormat="1" x14ac:dyDescent="0.35">
      <c r="A594" s="351" t="str">
        <f>INDEX('Policy Characteristics'!A:A,MATCH(PolicyLevers!$C594,'Policy Characteristics'!$C:$C,0))</f>
        <v>Industry</v>
      </c>
      <c r="B594" s="355" t="str">
        <f>INDEX('Policy Characteristics'!B:B,MATCH(PolicyLevers!$C594,'Policy Characteristics'!$C:$C,0))</f>
        <v>Industry Energy Efficiency Standards</v>
      </c>
      <c r="C594" s="190" t="str">
        <f t="shared" si="32"/>
        <v>Percentage Improvement in Eqpt Efficiency Standards above BAU</v>
      </c>
      <c r="D594" s="192" t="s">
        <v>2076</v>
      </c>
      <c r="E594" s="185" t="s">
        <v>799</v>
      </c>
      <c r="F594" s="182" t="s">
        <v>2129</v>
      </c>
      <c r="G594" s="185" t="s">
        <v>800</v>
      </c>
      <c r="H594" s="43">
        <v>1148</v>
      </c>
      <c r="I594" s="357" t="s">
        <v>310</v>
      </c>
      <c r="J594" s="190" t="str">
        <f>INDEX('Policy Characteristics'!D:D,MATCH(PolicyLevers!$C594,'Policy Characteristics'!$C:$C,0))</f>
        <v>Industry Energy Efficiency Standards</v>
      </c>
      <c r="K594" s="198" t="str">
        <f>INDEX('Policy Characteristics'!E:E,MATCH(PolicyLevers!$C594,'Policy Characteristics'!$C:$C,0))</f>
        <v>indst efficiency standards</v>
      </c>
      <c r="L594" s="198">
        <f>INDEX('Policy Characteristics'!F:F,MATCH(PolicyLevers!$C594,'Policy Characteristics'!$C:$C,0))</f>
        <v>0</v>
      </c>
      <c r="M594" s="198">
        <f>INDEX('Policy Characteristics'!G:G,MATCH(PolicyLevers!$C594,'Policy Characteristics'!$C:$C,0))</f>
        <v>0.25</v>
      </c>
      <c r="N594" s="198">
        <f>INDEX('Policy Characteristics'!H:H,MATCH(PolicyLevers!$C594,'Policy Characteristics'!$C:$C,0))</f>
        <v>0.01</v>
      </c>
      <c r="O594" s="200" t="str">
        <f>INDEX('Policy Characteristics'!I:I,MATCH(PolicyLevers!$C594,'Policy Characteristics'!$C:$C,0))</f>
        <v>% reduction in energy use</v>
      </c>
      <c r="P594" s="200"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0" t="str">
        <f>INDEX('Policy Characteristics'!K:K,MATCH(PolicyLevers!$C594,'Policy Characteristics'!$C:$C,0))</f>
        <v>industry-ag-main.html#eff-stds</v>
      </c>
      <c r="R594" s="200" t="str">
        <f>INDEX('Policy Characteristics'!L:L,MATCH(PolicyLevers!$C594,'Policy Characteristics'!$C:$C,0))</f>
        <v>industry-energy-efficiency-standards.html</v>
      </c>
      <c r="S594" s="220" t="str">
        <f>INDEX('Policy Characteristics'!M:M,MATCH(PolicyLevers!$C594,'Policy Characteristics'!$C:$C,0))</f>
        <v>U.S. DOE, 2016, Industrial Energy Efficiency Potential Analysis, https://energy.gov/sites/prod/files/2017/04/f34/energy-savings-by-state-industrial-methodology.pdf</v>
      </c>
      <c r="T594" s="200" t="str">
        <f>INDEX('Policy Characteristics'!N:N,MATCH(PolicyLevers!$C594,'Policy Characteristics'!$C:$C,0))</f>
        <v>U.S. DOE, 2016, Industrial Energy Efficiency Potential Analysis, https://energy.gov/sites/prod/files/2017/04/f34/energy-savings-by-state-industrial-methodology.pdf</v>
      </c>
      <c r="U594" s="182">
        <f>INDEX('Policy Characteristics'!O:O,MATCH(PolicyLevers!$C594,'Policy Characteristics'!$C:$C,0))</f>
        <v>0</v>
      </c>
    </row>
    <row r="595" spans="1:21" s="190" customFormat="1" x14ac:dyDescent="0.35">
      <c r="A595" s="351" t="str">
        <f>INDEX('Policy Characteristics'!A:A,MATCH(PolicyLevers!$C595,'Policy Characteristics'!$C:$C,0))</f>
        <v>Industry</v>
      </c>
      <c r="B595" s="355" t="str">
        <f>INDEX('Policy Characteristics'!B:B,MATCH(PolicyLevers!$C595,'Policy Characteristics'!$C:$C,0))</f>
        <v>Industry Energy Efficiency Standards</v>
      </c>
      <c r="C595" s="190" t="str">
        <f t="shared" si="32"/>
        <v>Percentage Improvement in Eqpt Efficiency Standards above BAU</v>
      </c>
      <c r="D595" s="192" t="s">
        <v>2076</v>
      </c>
      <c r="E595" s="185" t="s">
        <v>806</v>
      </c>
      <c r="F595" s="182" t="s">
        <v>2129</v>
      </c>
      <c r="G595" s="185" t="s">
        <v>807</v>
      </c>
      <c r="H595" s="43">
        <v>1149</v>
      </c>
      <c r="I595" s="357" t="s">
        <v>310</v>
      </c>
      <c r="J595" s="190" t="str">
        <f>INDEX('Policy Characteristics'!D:D,MATCH(PolicyLevers!$C595,'Policy Characteristics'!$C:$C,0))</f>
        <v>Industry Energy Efficiency Standards</v>
      </c>
      <c r="K595" s="198" t="str">
        <f>INDEX('Policy Characteristics'!E:E,MATCH(PolicyLevers!$C595,'Policy Characteristics'!$C:$C,0))</f>
        <v>indst efficiency standards</v>
      </c>
      <c r="L595" s="198">
        <f>INDEX('Policy Characteristics'!F:F,MATCH(PolicyLevers!$C595,'Policy Characteristics'!$C:$C,0))</f>
        <v>0</v>
      </c>
      <c r="M595" s="198">
        <f>INDEX('Policy Characteristics'!G:G,MATCH(PolicyLevers!$C595,'Policy Characteristics'!$C:$C,0))</f>
        <v>0.25</v>
      </c>
      <c r="N595" s="198">
        <f>INDEX('Policy Characteristics'!H:H,MATCH(PolicyLevers!$C595,'Policy Characteristics'!$C:$C,0))</f>
        <v>0.01</v>
      </c>
      <c r="O595" s="200" t="str">
        <f>INDEX('Policy Characteristics'!I:I,MATCH(PolicyLevers!$C595,'Policy Characteristics'!$C:$C,0))</f>
        <v>% reduction in energy use</v>
      </c>
      <c r="P595" s="200"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0" t="str">
        <f>INDEX('Policy Characteristics'!K:K,MATCH(PolicyLevers!$C595,'Policy Characteristics'!$C:$C,0))</f>
        <v>industry-ag-main.html#eff-stds</v>
      </c>
      <c r="R595" s="200" t="str">
        <f>INDEX('Policy Characteristics'!L:L,MATCH(PolicyLevers!$C595,'Policy Characteristics'!$C:$C,0))</f>
        <v>industry-energy-efficiency-standards.html</v>
      </c>
      <c r="S595" s="220" t="str">
        <f>INDEX('Policy Characteristics'!M:M,MATCH(PolicyLevers!$C595,'Policy Characteristics'!$C:$C,0))</f>
        <v>U.S. DOE, 2016, Industrial Energy Efficiency Potential Analysis, https://energy.gov/sites/prod/files/2017/04/f34/energy-savings-by-state-industrial-methodology.pdf</v>
      </c>
      <c r="T595" s="200" t="str">
        <f>INDEX('Policy Characteristics'!N:N,MATCH(PolicyLevers!$C595,'Policy Characteristics'!$C:$C,0))</f>
        <v>U.S. DOE, 2016, Industrial Energy Efficiency Potential Analysis, https://energy.gov/sites/prod/files/2017/04/f34/energy-savings-by-state-industrial-methodology.pdf</v>
      </c>
      <c r="U595" s="182">
        <f>INDEX('Policy Characteristics'!O:O,MATCH(PolicyLevers!$C595,'Policy Characteristics'!$C:$C,0))</f>
        <v>0</v>
      </c>
    </row>
    <row r="596" spans="1:21" s="190" customFormat="1" x14ac:dyDescent="0.35">
      <c r="A596" s="351" t="str">
        <f>INDEX('Policy Characteristics'!A:A,MATCH(PolicyLevers!$C596,'Policy Characteristics'!$C:$C,0))</f>
        <v>Industry</v>
      </c>
      <c r="B596" s="355" t="str">
        <f>INDEX('Policy Characteristics'!B:B,MATCH(PolicyLevers!$C596,'Policy Characteristics'!$C:$C,0))</f>
        <v>Industry Energy Efficiency Standards</v>
      </c>
      <c r="C596" s="190" t="str">
        <f t="shared" si="32"/>
        <v>Percentage Improvement in Eqpt Efficiency Standards above BAU</v>
      </c>
      <c r="D596" s="192" t="s">
        <v>2076</v>
      </c>
      <c r="E596" s="185" t="s">
        <v>808</v>
      </c>
      <c r="F596" s="182" t="s">
        <v>2129</v>
      </c>
      <c r="G596" s="185" t="s">
        <v>809</v>
      </c>
      <c r="H596" s="43">
        <v>1150</v>
      </c>
      <c r="I596" s="357" t="s">
        <v>310</v>
      </c>
      <c r="J596" s="190" t="str">
        <f>INDEX('Policy Characteristics'!D:D,MATCH(PolicyLevers!$C596,'Policy Characteristics'!$C:$C,0))</f>
        <v>Industry Energy Efficiency Standards</v>
      </c>
      <c r="K596" s="198" t="str">
        <f>INDEX('Policy Characteristics'!E:E,MATCH(PolicyLevers!$C596,'Policy Characteristics'!$C:$C,0))</f>
        <v>indst efficiency standards</v>
      </c>
      <c r="L596" s="198">
        <f>INDEX('Policy Characteristics'!F:F,MATCH(PolicyLevers!$C596,'Policy Characteristics'!$C:$C,0))</f>
        <v>0</v>
      </c>
      <c r="M596" s="198">
        <f>INDEX('Policy Characteristics'!G:G,MATCH(PolicyLevers!$C596,'Policy Characteristics'!$C:$C,0))</f>
        <v>0.25</v>
      </c>
      <c r="N596" s="198">
        <f>INDEX('Policy Characteristics'!H:H,MATCH(PolicyLevers!$C596,'Policy Characteristics'!$C:$C,0))</f>
        <v>0.01</v>
      </c>
      <c r="O596" s="200" t="str">
        <f>INDEX('Policy Characteristics'!I:I,MATCH(PolicyLevers!$C596,'Policy Characteristics'!$C:$C,0))</f>
        <v>% reduction in energy use</v>
      </c>
      <c r="P596" s="200"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0" t="str">
        <f>INDEX('Policy Characteristics'!K:K,MATCH(PolicyLevers!$C596,'Policy Characteristics'!$C:$C,0))</f>
        <v>industry-ag-main.html#eff-stds</v>
      </c>
      <c r="R596" s="200" t="str">
        <f>INDEX('Policy Characteristics'!L:L,MATCH(PolicyLevers!$C596,'Policy Characteristics'!$C:$C,0))</f>
        <v>industry-energy-efficiency-standards.html</v>
      </c>
      <c r="S596" s="220" t="str">
        <f>INDEX('Policy Characteristics'!M:M,MATCH(PolicyLevers!$C596,'Policy Characteristics'!$C:$C,0))</f>
        <v>U.S. DOE, 2016, Industrial Energy Efficiency Potential Analysis, https://energy.gov/sites/prod/files/2017/04/f34/energy-savings-by-state-industrial-methodology.pdf</v>
      </c>
      <c r="T596" s="200" t="str">
        <f>INDEX('Policy Characteristics'!N:N,MATCH(PolicyLevers!$C596,'Policy Characteristics'!$C:$C,0))</f>
        <v>U.S. DOE, 2016, Industrial Energy Efficiency Potential Analysis, https://energy.gov/sites/prod/files/2017/04/f34/energy-savings-by-state-industrial-methodology.pdf</v>
      </c>
      <c r="U596" s="182">
        <f>INDEX('Policy Characteristics'!O:O,MATCH(PolicyLevers!$C596,'Policy Characteristics'!$C:$C,0))</f>
        <v>0</v>
      </c>
    </row>
    <row r="597" spans="1:21" s="190" customFormat="1" x14ac:dyDescent="0.35">
      <c r="A597" s="351" t="str">
        <f>INDEX('Policy Characteristics'!A:A,MATCH(PolicyLevers!$C597,'Policy Characteristics'!$C:$C,0))</f>
        <v>Industry</v>
      </c>
      <c r="B597" s="355" t="str">
        <f>INDEX('Policy Characteristics'!B:B,MATCH(PolicyLevers!$C597,'Policy Characteristics'!$C:$C,0))</f>
        <v>Industry Energy Efficiency Standards</v>
      </c>
      <c r="C597" s="190" t="str">
        <f t="shared" si="32"/>
        <v>Percentage Improvement in Eqpt Efficiency Standards above BAU</v>
      </c>
      <c r="D597" s="192" t="s">
        <v>2076</v>
      </c>
      <c r="E597" s="185" t="s">
        <v>810</v>
      </c>
      <c r="F597" s="182" t="s">
        <v>2129</v>
      </c>
      <c r="G597" s="185" t="s">
        <v>811</v>
      </c>
      <c r="H597" s="43">
        <v>1151</v>
      </c>
      <c r="I597" s="357" t="s">
        <v>332</v>
      </c>
      <c r="J597" s="190" t="str">
        <f>INDEX('Policy Characteristics'!D:D,MATCH(PolicyLevers!$C597,'Policy Characteristics'!$C:$C,0))</f>
        <v>Industry Energy Efficiency Standards</v>
      </c>
      <c r="K597" s="198" t="str">
        <f>INDEX('Policy Characteristics'!E:E,MATCH(PolicyLevers!$C597,'Policy Characteristics'!$C:$C,0))</f>
        <v>indst efficiency standards</v>
      </c>
      <c r="L597" s="198">
        <f>INDEX('Policy Characteristics'!F:F,MATCH(PolicyLevers!$C597,'Policy Characteristics'!$C:$C,0))</f>
        <v>0</v>
      </c>
      <c r="M597" s="198">
        <f>INDEX('Policy Characteristics'!G:G,MATCH(PolicyLevers!$C597,'Policy Characteristics'!$C:$C,0))</f>
        <v>0.25</v>
      </c>
      <c r="N597" s="198">
        <f>INDEX('Policy Characteristics'!H:H,MATCH(PolicyLevers!$C597,'Policy Characteristics'!$C:$C,0))</f>
        <v>0.01</v>
      </c>
      <c r="O597" s="200" t="str">
        <f>INDEX('Policy Characteristics'!I:I,MATCH(PolicyLevers!$C597,'Policy Characteristics'!$C:$C,0))</f>
        <v>% reduction in energy use</v>
      </c>
      <c r="P597" s="200"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0" t="str">
        <f>INDEX('Policy Characteristics'!K:K,MATCH(PolicyLevers!$C597,'Policy Characteristics'!$C:$C,0))</f>
        <v>industry-ag-main.html#eff-stds</v>
      </c>
      <c r="R597" s="200" t="str">
        <f>INDEX('Policy Characteristics'!L:L,MATCH(PolicyLevers!$C597,'Policy Characteristics'!$C:$C,0))</f>
        <v>industry-energy-efficiency-standards.html</v>
      </c>
      <c r="S597" s="220" t="str">
        <f>INDEX('Policy Characteristics'!M:M,MATCH(PolicyLevers!$C597,'Policy Characteristics'!$C:$C,0))</f>
        <v>U.S. DOE, 2016, Industrial Energy Efficiency Potential Analysis, https://energy.gov/sites/prod/files/2017/04/f34/energy-savings-by-state-industrial-methodology.pdf</v>
      </c>
      <c r="T597" s="200" t="str">
        <f>INDEX('Policy Characteristics'!N:N,MATCH(PolicyLevers!$C597,'Policy Characteristics'!$C:$C,0))</f>
        <v>U.S. DOE, 2016, Industrial Energy Efficiency Potential Analysis, https://energy.gov/sites/prod/files/2017/04/f34/energy-savings-by-state-industrial-methodology.pdf</v>
      </c>
      <c r="U597" s="182">
        <f>INDEX('Policy Characteristics'!O:O,MATCH(PolicyLevers!$C597,'Policy Characteristics'!$C:$C,0))</f>
        <v>0</v>
      </c>
    </row>
    <row r="598" spans="1:21" s="190" customFormat="1" x14ac:dyDescent="0.35">
      <c r="A598" s="351" t="str">
        <f>INDEX('Policy Characteristics'!A:A,MATCH(PolicyLevers!$C598,'Policy Characteristics'!$C:$C,0))</f>
        <v>Industry</v>
      </c>
      <c r="B598" s="355" t="str">
        <f>INDEX('Policy Characteristics'!B:B,MATCH(PolicyLevers!$C598,'Policy Characteristics'!$C:$C,0))</f>
        <v>Industry Energy Efficiency Standards</v>
      </c>
      <c r="C598" s="190" t="str">
        <f t="shared" si="32"/>
        <v>Percentage Improvement in Eqpt Efficiency Standards above BAU</v>
      </c>
      <c r="D598" s="192" t="s">
        <v>2076</v>
      </c>
      <c r="E598" s="185" t="s">
        <v>812</v>
      </c>
      <c r="F598" s="182" t="s">
        <v>2129</v>
      </c>
      <c r="G598" s="185" t="s">
        <v>813</v>
      </c>
      <c r="H598" s="43">
        <v>1152</v>
      </c>
      <c r="I598" s="357" t="s">
        <v>310</v>
      </c>
      <c r="J598" s="190" t="str">
        <f>INDEX('Policy Characteristics'!D:D,MATCH(PolicyLevers!$C598,'Policy Characteristics'!$C:$C,0))</f>
        <v>Industry Energy Efficiency Standards</v>
      </c>
      <c r="K598" s="198" t="str">
        <f>INDEX('Policy Characteristics'!E:E,MATCH(PolicyLevers!$C598,'Policy Characteristics'!$C:$C,0))</f>
        <v>indst efficiency standards</v>
      </c>
      <c r="L598" s="198">
        <f>INDEX('Policy Characteristics'!F:F,MATCH(PolicyLevers!$C598,'Policy Characteristics'!$C:$C,0))</f>
        <v>0</v>
      </c>
      <c r="M598" s="198">
        <f>INDEX('Policy Characteristics'!G:G,MATCH(PolicyLevers!$C598,'Policy Characteristics'!$C:$C,0))</f>
        <v>0.25</v>
      </c>
      <c r="N598" s="198">
        <f>INDEX('Policy Characteristics'!H:H,MATCH(PolicyLevers!$C598,'Policy Characteristics'!$C:$C,0))</f>
        <v>0.01</v>
      </c>
      <c r="O598" s="200" t="str">
        <f>INDEX('Policy Characteristics'!I:I,MATCH(PolicyLevers!$C598,'Policy Characteristics'!$C:$C,0))</f>
        <v>% reduction in energy use</v>
      </c>
      <c r="P598" s="200"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0" t="str">
        <f>INDEX('Policy Characteristics'!K:K,MATCH(PolicyLevers!$C598,'Policy Characteristics'!$C:$C,0))</f>
        <v>industry-ag-main.html#eff-stds</v>
      </c>
      <c r="R598" s="200" t="str">
        <f>INDEX('Policy Characteristics'!L:L,MATCH(PolicyLevers!$C598,'Policy Characteristics'!$C:$C,0))</f>
        <v>industry-energy-efficiency-standards.html</v>
      </c>
      <c r="S598" s="220" t="str">
        <f>INDEX('Policy Characteristics'!M:M,MATCH(PolicyLevers!$C598,'Policy Characteristics'!$C:$C,0))</f>
        <v>U.S. DOE, 2016, Industrial Energy Efficiency Potential Analysis, https://energy.gov/sites/prod/files/2017/04/f34/energy-savings-by-state-industrial-methodology.pdf</v>
      </c>
      <c r="T598" s="200" t="str">
        <f>INDEX('Policy Characteristics'!N:N,MATCH(PolicyLevers!$C598,'Policy Characteristics'!$C:$C,0))</f>
        <v>U.S. DOE, 2016, Industrial Energy Efficiency Potential Analysis, https://energy.gov/sites/prod/files/2017/04/f34/energy-savings-by-state-industrial-methodology.pdf</v>
      </c>
      <c r="U598" s="182">
        <f>INDEX('Policy Characteristics'!O:O,MATCH(PolicyLevers!$C598,'Policy Characteristics'!$C:$C,0))</f>
        <v>0</v>
      </c>
    </row>
    <row r="599" spans="1:21" s="190" customFormat="1" x14ac:dyDescent="0.35">
      <c r="A599" s="351" t="str">
        <f>INDEX('Policy Characteristics'!A:A,MATCH(PolicyLevers!$C599,'Policy Characteristics'!$C:$C,0))</f>
        <v>Industry</v>
      </c>
      <c r="B599" s="355" t="str">
        <f>INDEX('Policy Characteristics'!B:B,MATCH(PolicyLevers!$C599,'Policy Characteristics'!$C:$C,0))</f>
        <v>Industry Energy Efficiency Standards</v>
      </c>
      <c r="C599" s="190" t="str">
        <f t="shared" si="32"/>
        <v>Percentage Improvement in Eqpt Efficiency Standards above BAU</v>
      </c>
      <c r="D599" s="192" t="s">
        <v>2076</v>
      </c>
      <c r="E599" s="185" t="s">
        <v>814</v>
      </c>
      <c r="F599" s="182" t="s">
        <v>2129</v>
      </c>
      <c r="G599" s="185" t="s">
        <v>815</v>
      </c>
      <c r="H599" s="43">
        <v>1153</v>
      </c>
      <c r="I599" s="357" t="s">
        <v>332</v>
      </c>
      <c r="J599" s="190" t="str">
        <f>INDEX('Policy Characteristics'!D:D,MATCH(PolicyLevers!$C599,'Policy Characteristics'!$C:$C,0))</f>
        <v>Industry Energy Efficiency Standards</v>
      </c>
      <c r="K599" s="198" t="str">
        <f>INDEX('Policy Characteristics'!E:E,MATCH(PolicyLevers!$C599,'Policy Characteristics'!$C:$C,0))</f>
        <v>indst efficiency standards</v>
      </c>
      <c r="L599" s="198">
        <f>INDEX('Policy Characteristics'!F:F,MATCH(PolicyLevers!$C599,'Policy Characteristics'!$C:$C,0))</f>
        <v>0</v>
      </c>
      <c r="M599" s="198">
        <f>INDEX('Policy Characteristics'!G:G,MATCH(PolicyLevers!$C599,'Policy Characteristics'!$C:$C,0))</f>
        <v>0.25</v>
      </c>
      <c r="N599" s="198">
        <f>INDEX('Policy Characteristics'!H:H,MATCH(PolicyLevers!$C599,'Policy Characteristics'!$C:$C,0))</f>
        <v>0.01</v>
      </c>
      <c r="O599" s="200" t="str">
        <f>INDEX('Policy Characteristics'!I:I,MATCH(PolicyLevers!$C599,'Policy Characteristics'!$C:$C,0))</f>
        <v>% reduction in energy use</v>
      </c>
      <c r="P599" s="200"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0" t="str">
        <f>INDEX('Policy Characteristics'!K:K,MATCH(PolicyLevers!$C599,'Policy Characteristics'!$C:$C,0))</f>
        <v>industry-ag-main.html#eff-stds</v>
      </c>
      <c r="R599" s="200" t="str">
        <f>INDEX('Policy Characteristics'!L:L,MATCH(PolicyLevers!$C599,'Policy Characteristics'!$C:$C,0))</f>
        <v>industry-energy-efficiency-standards.html</v>
      </c>
      <c r="S599" s="220" t="str">
        <f>INDEX('Policy Characteristics'!M:M,MATCH(PolicyLevers!$C599,'Policy Characteristics'!$C:$C,0))</f>
        <v>U.S. DOE, 2016, Industrial Energy Efficiency Potential Analysis, https://energy.gov/sites/prod/files/2017/04/f34/energy-savings-by-state-industrial-methodology.pdf</v>
      </c>
      <c r="T599" s="200" t="str">
        <f>INDEX('Policy Characteristics'!N:N,MATCH(PolicyLevers!$C599,'Policy Characteristics'!$C:$C,0))</f>
        <v>U.S. DOE, 2016, Industrial Energy Efficiency Potential Analysis, https://energy.gov/sites/prod/files/2017/04/f34/energy-savings-by-state-industrial-methodology.pdf</v>
      </c>
      <c r="U599" s="182">
        <f>INDEX('Policy Characteristics'!O:O,MATCH(PolicyLevers!$C599,'Policy Characteristics'!$C:$C,0))</f>
        <v>0</v>
      </c>
    </row>
    <row r="600" spans="1:21" s="190" customFormat="1" x14ac:dyDescent="0.35">
      <c r="A600" s="351" t="str">
        <f>INDEX('Policy Characteristics'!A:A,MATCH(PolicyLevers!$C600,'Policy Characteristics'!$C:$C,0))</f>
        <v>Industry</v>
      </c>
      <c r="B600" s="355" t="str">
        <f>INDEX('Policy Characteristics'!B:B,MATCH(PolicyLevers!$C600,'Policy Characteristics'!$C:$C,0))</f>
        <v>Industry Energy Efficiency Standards</v>
      </c>
      <c r="C600" s="190" t="str">
        <f t="shared" si="32"/>
        <v>Percentage Improvement in Eqpt Efficiency Standards above BAU</v>
      </c>
      <c r="D600" s="192" t="s">
        <v>2076</v>
      </c>
      <c r="E600" s="185" t="s">
        <v>816</v>
      </c>
      <c r="F600" s="182" t="s">
        <v>2129</v>
      </c>
      <c r="G600" s="185" t="s">
        <v>817</v>
      </c>
      <c r="H600" s="43">
        <v>1154</v>
      </c>
      <c r="I600" s="357" t="s">
        <v>332</v>
      </c>
      <c r="J600" s="190" t="str">
        <f>INDEX('Policy Characteristics'!D:D,MATCH(PolicyLevers!$C600,'Policy Characteristics'!$C:$C,0))</f>
        <v>Industry Energy Efficiency Standards</v>
      </c>
      <c r="K600" s="198" t="str">
        <f>INDEX('Policy Characteristics'!E:E,MATCH(PolicyLevers!$C600,'Policy Characteristics'!$C:$C,0))</f>
        <v>indst efficiency standards</v>
      </c>
      <c r="L600" s="198">
        <f>INDEX('Policy Characteristics'!F:F,MATCH(PolicyLevers!$C600,'Policy Characteristics'!$C:$C,0))</f>
        <v>0</v>
      </c>
      <c r="M600" s="198">
        <f>INDEX('Policy Characteristics'!G:G,MATCH(PolicyLevers!$C600,'Policy Characteristics'!$C:$C,0))</f>
        <v>0.25</v>
      </c>
      <c r="N600" s="198">
        <f>INDEX('Policy Characteristics'!H:H,MATCH(PolicyLevers!$C600,'Policy Characteristics'!$C:$C,0))</f>
        <v>0.01</v>
      </c>
      <c r="O600" s="200" t="str">
        <f>INDEX('Policy Characteristics'!I:I,MATCH(PolicyLevers!$C600,'Policy Characteristics'!$C:$C,0))</f>
        <v>% reduction in energy use</v>
      </c>
      <c r="P600" s="200"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0" t="str">
        <f>INDEX('Policy Characteristics'!K:K,MATCH(PolicyLevers!$C600,'Policy Characteristics'!$C:$C,0))</f>
        <v>industry-ag-main.html#eff-stds</v>
      </c>
      <c r="R600" s="200" t="str">
        <f>INDEX('Policy Characteristics'!L:L,MATCH(PolicyLevers!$C600,'Policy Characteristics'!$C:$C,0))</f>
        <v>industry-energy-efficiency-standards.html</v>
      </c>
      <c r="S600" s="220" t="str">
        <f>INDEX('Policy Characteristics'!M:M,MATCH(PolicyLevers!$C600,'Policy Characteristics'!$C:$C,0))</f>
        <v>U.S. DOE, 2016, Industrial Energy Efficiency Potential Analysis, https://energy.gov/sites/prod/files/2017/04/f34/energy-savings-by-state-industrial-methodology.pdf</v>
      </c>
      <c r="T600" s="200" t="str">
        <f>INDEX('Policy Characteristics'!N:N,MATCH(PolicyLevers!$C600,'Policy Characteristics'!$C:$C,0))</f>
        <v>U.S. DOE, 2016, Industrial Energy Efficiency Potential Analysis, https://energy.gov/sites/prod/files/2017/04/f34/energy-savings-by-state-industrial-methodology.pdf</v>
      </c>
      <c r="U600" s="182">
        <f>INDEX('Policy Characteristics'!O:O,MATCH(PolicyLevers!$C600,'Policy Characteristics'!$C:$C,0))</f>
        <v>0</v>
      </c>
    </row>
    <row r="601" spans="1:21" s="190" customFormat="1" x14ac:dyDescent="0.35">
      <c r="A601" s="351" t="str">
        <f>INDEX('Policy Characteristics'!A:A,MATCH(PolicyLevers!$C601,'Policy Characteristics'!$C:$C,0))</f>
        <v>Industry</v>
      </c>
      <c r="B601" s="355" t="str">
        <f>INDEX('Policy Characteristics'!B:B,MATCH(PolicyLevers!$C601,'Policy Characteristics'!$C:$C,0))</f>
        <v>Industry Energy Efficiency Standards</v>
      </c>
      <c r="C601" s="190" t="str">
        <f t="shared" si="32"/>
        <v>Percentage Improvement in Eqpt Efficiency Standards above BAU</v>
      </c>
      <c r="D601" s="192" t="s">
        <v>2076</v>
      </c>
      <c r="E601" s="185" t="s">
        <v>818</v>
      </c>
      <c r="F601" s="182" t="s">
        <v>2129</v>
      </c>
      <c r="G601" s="185" t="s">
        <v>819</v>
      </c>
      <c r="H601" s="43">
        <v>1155</v>
      </c>
      <c r="I601" s="357" t="s">
        <v>310</v>
      </c>
      <c r="J601" s="190" t="str">
        <f>INDEX('Policy Characteristics'!D:D,MATCH(PolicyLevers!$C601,'Policy Characteristics'!$C:$C,0))</f>
        <v>Industry Energy Efficiency Standards</v>
      </c>
      <c r="K601" s="198" t="str">
        <f>INDEX('Policy Characteristics'!E:E,MATCH(PolicyLevers!$C601,'Policy Characteristics'!$C:$C,0))</f>
        <v>indst efficiency standards</v>
      </c>
      <c r="L601" s="198">
        <f>INDEX('Policy Characteristics'!F:F,MATCH(PolicyLevers!$C601,'Policy Characteristics'!$C:$C,0))</f>
        <v>0</v>
      </c>
      <c r="M601" s="198">
        <f>INDEX('Policy Characteristics'!G:G,MATCH(PolicyLevers!$C601,'Policy Characteristics'!$C:$C,0))</f>
        <v>0.25</v>
      </c>
      <c r="N601" s="198">
        <f>INDEX('Policy Characteristics'!H:H,MATCH(PolicyLevers!$C601,'Policy Characteristics'!$C:$C,0))</f>
        <v>0.01</v>
      </c>
      <c r="O601" s="200" t="str">
        <f>INDEX('Policy Characteristics'!I:I,MATCH(PolicyLevers!$C601,'Policy Characteristics'!$C:$C,0))</f>
        <v>% reduction in energy use</v>
      </c>
      <c r="P601" s="200"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0" t="str">
        <f>INDEX('Policy Characteristics'!K:K,MATCH(PolicyLevers!$C601,'Policy Characteristics'!$C:$C,0))</f>
        <v>industry-ag-main.html#eff-stds</v>
      </c>
      <c r="R601" s="200" t="str">
        <f>INDEX('Policy Characteristics'!L:L,MATCH(PolicyLevers!$C601,'Policy Characteristics'!$C:$C,0))</f>
        <v>industry-energy-efficiency-standards.html</v>
      </c>
      <c r="S601" s="220" t="str">
        <f>INDEX('Policy Characteristics'!M:M,MATCH(PolicyLevers!$C601,'Policy Characteristics'!$C:$C,0))</f>
        <v>U.S. DOE, 2016, Industrial Energy Efficiency Potential Analysis, https://energy.gov/sites/prod/files/2017/04/f34/energy-savings-by-state-industrial-methodology.pdf</v>
      </c>
      <c r="T601" s="200" t="str">
        <f>INDEX('Policy Characteristics'!N:N,MATCH(PolicyLevers!$C601,'Policy Characteristics'!$C:$C,0))</f>
        <v>U.S. DOE, 2016, Industrial Energy Efficiency Potential Analysis, https://energy.gov/sites/prod/files/2017/04/f34/energy-savings-by-state-industrial-methodology.pdf</v>
      </c>
      <c r="U601" s="182">
        <f>INDEX('Policy Characteristics'!O:O,MATCH(PolicyLevers!$C601,'Policy Characteristics'!$C:$C,0))</f>
        <v>0</v>
      </c>
    </row>
    <row r="602" spans="1:21" s="190" customFormat="1" x14ac:dyDescent="0.35">
      <c r="A602" s="351" t="str">
        <f>INDEX('Policy Characteristics'!A:A,MATCH(PolicyLevers!$C602,'Policy Characteristics'!$C:$C,0))</f>
        <v>Industry</v>
      </c>
      <c r="B602" s="355" t="str">
        <f>INDEX('Policy Characteristics'!B:B,MATCH(PolicyLevers!$C602,'Policy Characteristics'!$C:$C,0))</f>
        <v>Industry Energy Efficiency Standards</v>
      </c>
      <c r="C602" s="190" t="str">
        <f t="shared" si="32"/>
        <v>Percentage Improvement in Eqpt Efficiency Standards above BAU</v>
      </c>
      <c r="D602" s="192" t="s">
        <v>2076</v>
      </c>
      <c r="E602" s="185" t="s">
        <v>820</v>
      </c>
      <c r="F602" s="182" t="s">
        <v>2129</v>
      </c>
      <c r="G602" s="185" t="s">
        <v>821</v>
      </c>
      <c r="H602" s="43">
        <v>1156</v>
      </c>
      <c r="I602" s="357" t="s">
        <v>310</v>
      </c>
      <c r="J602" s="190" t="str">
        <f>INDEX('Policy Characteristics'!D:D,MATCH(PolicyLevers!$C602,'Policy Characteristics'!$C:$C,0))</f>
        <v>Industry Energy Efficiency Standards</v>
      </c>
      <c r="K602" s="198" t="str">
        <f>INDEX('Policy Characteristics'!E:E,MATCH(PolicyLevers!$C602,'Policy Characteristics'!$C:$C,0))</f>
        <v>indst efficiency standards</v>
      </c>
      <c r="L602" s="198">
        <f>INDEX('Policy Characteristics'!F:F,MATCH(PolicyLevers!$C602,'Policy Characteristics'!$C:$C,0))</f>
        <v>0</v>
      </c>
      <c r="M602" s="198">
        <f>INDEX('Policy Characteristics'!G:G,MATCH(PolicyLevers!$C602,'Policy Characteristics'!$C:$C,0))</f>
        <v>0.25</v>
      </c>
      <c r="N602" s="198">
        <f>INDEX('Policy Characteristics'!H:H,MATCH(PolicyLevers!$C602,'Policy Characteristics'!$C:$C,0))</f>
        <v>0.01</v>
      </c>
      <c r="O602" s="200" t="str">
        <f>INDEX('Policy Characteristics'!I:I,MATCH(PolicyLevers!$C602,'Policy Characteristics'!$C:$C,0))</f>
        <v>% reduction in energy use</v>
      </c>
      <c r="P602" s="200"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0" t="str">
        <f>INDEX('Policy Characteristics'!K:K,MATCH(PolicyLevers!$C602,'Policy Characteristics'!$C:$C,0))</f>
        <v>industry-ag-main.html#eff-stds</v>
      </c>
      <c r="R602" s="200" t="str">
        <f>INDEX('Policy Characteristics'!L:L,MATCH(PolicyLevers!$C602,'Policy Characteristics'!$C:$C,0))</f>
        <v>industry-energy-efficiency-standards.html</v>
      </c>
      <c r="S602" s="220" t="str">
        <f>INDEX('Policy Characteristics'!M:M,MATCH(PolicyLevers!$C602,'Policy Characteristics'!$C:$C,0))</f>
        <v>U.S. DOE, 2016, Industrial Energy Efficiency Potential Analysis, https://energy.gov/sites/prod/files/2017/04/f34/energy-savings-by-state-industrial-methodology.pdf</v>
      </c>
      <c r="T602" s="200" t="str">
        <f>INDEX('Policy Characteristics'!N:N,MATCH(PolicyLevers!$C602,'Policy Characteristics'!$C:$C,0))</f>
        <v>U.S. DOE, 2016, Industrial Energy Efficiency Potential Analysis, https://energy.gov/sites/prod/files/2017/04/f34/energy-savings-by-state-industrial-methodology.pdf</v>
      </c>
      <c r="U602" s="182">
        <f>INDEX('Policy Characteristics'!O:O,MATCH(PolicyLevers!$C602,'Policy Characteristics'!$C:$C,0))</f>
        <v>0</v>
      </c>
    </row>
    <row r="603" spans="1:21" s="190" customFormat="1" x14ac:dyDescent="0.35">
      <c r="A603" s="351" t="str">
        <f>INDEX('Policy Characteristics'!A:A,MATCH(PolicyLevers!$C603,'Policy Characteristics'!$C:$C,0))</f>
        <v>Industry</v>
      </c>
      <c r="B603" s="355" t="str">
        <f>INDEX('Policy Characteristics'!B:B,MATCH(PolicyLevers!$C603,'Policy Characteristics'!$C:$C,0))</f>
        <v>Industry Energy Efficiency Standards</v>
      </c>
      <c r="C603" s="190" t="str">
        <f t="shared" si="32"/>
        <v>Percentage Improvement in Eqpt Efficiency Standards above BAU</v>
      </c>
      <c r="D603" s="192" t="s">
        <v>2076</v>
      </c>
      <c r="E603" s="185" t="s">
        <v>822</v>
      </c>
      <c r="F603" s="182" t="s">
        <v>2129</v>
      </c>
      <c r="G603" s="185" t="s">
        <v>823</v>
      </c>
      <c r="H603" s="43">
        <v>1157</v>
      </c>
      <c r="I603" s="357" t="s">
        <v>332</v>
      </c>
      <c r="J603" s="190" t="str">
        <f>INDEX('Policy Characteristics'!D:D,MATCH(PolicyLevers!$C603,'Policy Characteristics'!$C:$C,0))</f>
        <v>Industry Energy Efficiency Standards</v>
      </c>
      <c r="K603" s="198" t="str">
        <f>INDEX('Policy Characteristics'!E:E,MATCH(PolicyLevers!$C603,'Policy Characteristics'!$C:$C,0))</f>
        <v>indst efficiency standards</v>
      </c>
      <c r="L603" s="198">
        <f>INDEX('Policy Characteristics'!F:F,MATCH(PolicyLevers!$C603,'Policy Characteristics'!$C:$C,0))</f>
        <v>0</v>
      </c>
      <c r="M603" s="198">
        <f>INDEX('Policy Characteristics'!G:G,MATCH(PolicyLevers!$C603,'Policy Characteristics'!$C:$C,0))</f>
        <v>0.25</v>
      </c>
      <c r="N603" s="198">
        <f>INDEX('Policy Characteristics'!H:H,MATCH(PolicyLevers!$C603,'Policy Characteristics'!$C:$C,0))</f>
        <v>0.01</v>
      </c>
      <c r="O603" s="200" t="str">
        <f>INDEX('Policy Characteristics'!I:I,MATCH(PolicyLevers!$C603,'Policy Characteristics'!$C:$C,0))</f>
        <v>% reduction in energy use</v>
      </c>
      <c r="P603" s="200"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0" t="str">
        <f>INDEX('Policy Characteristics'!K:K,MATCH(PolicyLevers!$C603,'Policy Characteristics'!$C:$C,0))</f>
        <v>industry-ag-main.html#eff-stds</v>
      </c>
      <c r="R603" s="200" t="str">
        <f>INDEX('Policy Characteristics'!L:L,MATCH(PolicyLevers!$C603,'Policy Characteristics'!$C:$C,0))</f>
        <v>industry-energy-efficiency-standards.html</v>
      </c>
      <c r="S603" s="220" t="str">
        <f>INDEX('Policy Characteristics'!M:M,MATCH(PolicyLevers!$C603,'Policy Characteristics'!$C:$C,0))</f>
        <v>U.S. DOE, 2016, Industrial Energy Efficiency Potential Analysis, https://energy.gov/sites/prod/files/2017/04/f34/energy-savings-by-state-industrial-methodology.pdf</v>
      </c>
      <c r="T603" s="200" t="str">
        <f>INDEX('Policy Characteristics'!N:N,MATCH(PolicyLevers!$C603,'Policy Characteristics'!$C:$C,0))</f>
        <v>U.S. DOE, 2016, Industrial Energy Efficiency Potential Analysis, https://energy.gov/sites/prod/files/2017/04/f34/energy-savings-by-state-industrial-methodology.pdf</v>
      </c>
      <c r="U603" s="182">
        <f>INDEX('Policy Characteristics'!O:O,MATCH(PolicyLevers!$C603,'Policy Characteristics'!$C:$C,0))</f>
        <v>0</v>
      </c>
    </row>
    <row r="604" spans="1:21" s="190" customFormat="1" x14ac:dyDescent="0.35">
      <c r="A604" s="351" t="str">
        <f>INDEX('Policy Characteristics'!A:A,MATCH(PolicyLevers!$C604,'Policy Characteristics'!$C:$C,0))</f>
        <v>Industry</v>
      </c>
      <c r="B604" s="355" t="str">
        <f>INDEX('Policy Characteristics'!B:B,MATCH(PolicyLevers!$C604,'Policy Characteristics'!$C:$C,0))</f>
        <v>Industry Energy Efficiency Standards</v>
      </c>
      <c r="C604" s="190" t="str">
        <f t="shared" si="32"/>
        <v>Percentage Improvement in Eqpt Efficiency Standards above BAU</v>
      </c>
      <c r="D604" s="192" t="s">
        <v>2074</v>
      </c>
      <c r="E604" s="185" t="s">
        <v>799</v>
      </c>
      <c r="F604" s="182" t="s">
        <v>2128</v>
      </c>
      <c r="G604" s="185" t="s">
        <v>800</v>
      </c>
      <c r="H604" s="43">
        <v>1158</v>
      </c>
      <c r="I604" s="357" t="s">
        <v>310</v>
      </c>
      <c r="J604" s="190" t="str">
        <f>INDEX('Policy Characteristics'!D:D,MATCH(PolicyLevers!$C604,'Policy Characteristics'!$C:$C,0))</f>
        <v>Industry Energy Efficiency Standards</v>
      </c>
      <c r="K604" s="198" t="str">
        <f>INDEX('Policy Characteristics'!E:E,MATCH(PolicyLevers!$C604,'Policy Characteristics'!$C:$C,0))</f>
        <v>indst efficiency standards</v>
      </c>
      <c r="L604" s="198">
        <f>INDEX('Policy Characteristics'!F:F,MATCH(PolicyLevers!$C604,'Policy Characteristics'!$C:$C,0))</f>
        <v>0</v>
      </c>
      <c r="M604" s="198">
        <f>INDEX('Policy Characteristics'!G:G,MATCH(PolicyLevers!$C604,'Policy Characteristics'!$C:$C,0))</f>
        <v>0.25</v>
      </c>
      <c r="N604" s="198">
        <f>INDEX('Policy Characteristics'!H:H,MATCH(PolicyLevers!$C604,'Policy Characteristics'!$C:$C,0))</f>
        <v>0.01</v>
      </c>
      <c r="O604" s="200" t="str">
        <f>INDEX('Policy Characteristics'!I:I,MATCH(PolicyLevers!$C604,'Policy Characteristics'!$C:$C,0))</f>
        <v>% reduction in energy use</v>
      </c>
      <c r="P604" s="200"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0" t="str">
        <f>INDEX('Policy Characteristics'!K:K,MATCH(PolicyLevers!$C604,'Policy Characteristics'!$C:$C,0))</f>
        <v>industry-ag-main.html#eff-stds</v>
      </c>
      <c r="R604" s="200" t="str">
        <f>INDEX('Policy Characteristics'!L:L,MATCH(PolicyLevers!$C604,'Policy Characteristics'!$C:$C,0))</f>
        <v>industry-energy-efficiency-standards.html</v>
      </c>
      <c r="S604" s="220" t="str">
        <f>INDEX('Policy Characteristics'!M:M,MATCH(PolicyLevers!$C604,'Policy Characteristics'!$C:$C,0))</f>
        <v>U.S. DOE, 2016, Industrial Energy Efficiency Potential Analysis, https://energy.gov/sites/prod/files/2017/04/f34/energy-savings-by-state-industrial-methodology.pdf</v>
      </c>
      <c r="T604" s="200" t="str">
        <f>INDEX('Policy Characteristics'!N:N,MATCH(PolicyLevers!$C604,'Policy Characteristics'!$C:$C,0))</f>
        <v>U.S. DOE, 2016, Industrial Energy Efficiency Potential Analysis, https://energy.gov/sites/prod/files/2017/04/f34/energy-savings-by-state-industrial-methodology.pdf</v>
      </c>
      <c r="U604" s="182">
        <f>INDEX('Policy Characteristics'!O:O,MATCH(PolicyLevers!$C604,'Policy Characteristics'!$C:$C,0))</f>
        <v>0</v>
      </c>
    </row>
    <row r="605" spans="1:21" s="190" customFormat="1" x14ac:dyDescent="0.35">
      <c r="A605" s="351" t="str">
        <f>INDEX('Policy Characteristics'!A:A,MATCH(PolicyLevers!$C605,'Policy Characteristics'!$C:$C,0))</f>
        <v>Industry</v>
      </c>
      <c r="B605" s="355" t="str">
        <f>INDEX('Policy Characteristics'!B:B,MATCH(PolicyLevers!$C605,'Policy Characteristics'!$C:$C,0))</f>
        <v>Industry Energy Efficiency Standards</v>
      </c>
      <c r="C605" s="190" t="str">
        <f t="shared" si="32"/>
        <v>Percentage Improvement in Eqpt Efficiency Standards above BAU</v>
      </c>
      <c r="D605" s="192" t="s">
        <v>2074</v>
      </c>
      <c r="E605" s="185" t="s">
        <v>806</v>
      </c>
      <c r="F605" s="182" t="s">
        <v>2128</v>
      </c>
      <c r="G605" s="185" t="s">
        <v>807</v>
      </c>
      <c r="H605" s="43">
        <v>1159</v>
      </c>
      <c r="I605" s="357" t="s">
        <v>310</v>
      </c>
      <c r="J605" s="190" t="str">
        <f>INDEX('Policy Characteristics'!D:D,MATCH(PolicyLevers!$C605,'Policy Characteristics'!$C:$C,0))</f>
        <v>Industry Energy Efficiency Standards</v>
      </c>
      <c r="K605" s="198" t="str">
        <f>INDEX('Policy Characteristics'!E:E,MATCH(PolicyLevers!$C605,'Policy Characteristics'!$C:$C,0))</f>
        <v>indst efficiency standards</v>
      </c>
      <c r="L605" s="198">
        <f>INDEX('Policy Characteristics'!F:F,MATCH(PolicyLevers!$C605,'Policy Characteristics'!$C:$C,0))</f>
        <v>0</v>
      </c>
      <c r="M605" s="198">
        <f>INDEX('Policy Characteristics'!G:G,MATCH(PolicyLevers!$C605,'Policy Characteristics'!$C:$C,0))</f>
        <v>0.25</v>
      </c>
      <c r="N605" s="198">
        <f>INDEX('Policy Characteristics'!H:H,MATCH(PolicyLevers!$C605,'Policy Characteristics'!$C:$C,0))</f>
        <v>0.01</v>
      </c>
      <c r="O605" s="200" t="str">
        <f>INDEX('Policy Characteristics'!I:I,MATCH(PolicyLevers!$C605,'Policy Characteristics'!$C:$C,0))</f>
        <v>% reduction in energy use</v>
      </c>
      <c r="P605" s="200"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0" t="str">
        <f>INDEX('Policy Characteristics'!K:K,MATCH(PolicyLevers!$C605,'Policy Characteristics'!$C:$C,0))</f>
        <v>industry-ag-main.html#eff-stds</v>
      </c>
      <c r="R605" s="200" t="str">
        <f>INDEX('Policy Characteristics'!L:L,MATCH(PolicyLevers!$C605,'Policy Characteristics'!$C:$C,0))</f>
        <v>industry-energy-efficiency-standards.html</v>
      </c>
      <c r="S605" s="220" t="str">
        <f>INDEX('Policy Characteristics'!M:M,MATCH(PolicyLevers!$C605,'Policy Characteristics'!$C:$C,0))</f>
        <v>U.S. DOE, 2016, Industrial Energy Efficiency Potential Analysis, https://energy.gov/sites/prod/files/2017/04/f34/energy-savings-by-state-industrial-methodology.pdf</v>
      </c>
      <c r="T605" s="200" t="str">
        <f>INDEX('Policy Characteristics'!N:N,MATCH(PolicyLevers!$C605,'Policy Characteristics'!$C:$C,0))</f>
        <v>U.S. DOE, 2016, Industrial Energy Efficiency Potential Analysis, https://energy.gov/sites/prod/files/2017/04/f34/energy-savings-by-state-industrial-methodology.pdf</v>
      </c>
      <c r="U605" s="182">
        <f>INDEX('Policy Characteristics'!O:O,MATCH(PolicyLevers!$C605,'Policy Characteristics'!$C:$C,0))</f>
        <v>0</v>
      </c>
    </row>
    <row r="606" spans="1:21" s="190" customFormat="1" x14ac:dyDescent="0.35">
      <c r="A606" s="351" t="str">
        <f>INDEX('Policy Characteristics'!A:A,MATCH(PolicyLevers!$C606,'Policy Characteristics'!$C:$C,0))</f>
        <v>Industry</v>
      </c>
      <c r="B606" s="355" t="str">
        <f>INDEX('Policy Characteristics'!B:B,MATCH(PolicyLevers!$C606,'Policy Characteristics'!$C:$C,0))</f>
        <v>Industry Energy Efficiency Standards</v>
      </c>
      <c r="C606" s="190" t="str">
        <f t="shared" si="32"/>
        <v>Percentage Improvement in Eqpt Efficiency Standards above BAU</v>
      </c>
      <c r="D606" s="192" t="s">
        <v>2074</v>
      </c>
      <c r="E606" s="185" t="s">
        <v>808</v>
      </c>
      <c r="F606" s="182" t="s">
        <v>2128</v>
      </c>
      <c r="G606" s="185" t="s">
        <v>809</v>
      </c>
      <c r="H606" s="43">
        <v>1160</v>
      </c>
      <c r="I606" s="357" t="s">
        <v>310</v>
      </c>
      <c r="J606" s="190" t="str">
        <f>INDEX('Policy Characteristics'!D:D,MATCH(PolicyLevers!$C606,'Policy Characteristics'!$C:$C,0))</f>
        <v>Industry Energy Efficiency Standards</v>
      </c>
      <c r="K606" s="198" t="str">
        <f>INDEX('Policy Characteristics'!E:E,MATCH(PolicyLevers!$C606,'Policy Characteristics'!$C:$C,0))</f>
        <v>indst efficiency standards</v>
      </c>
      <c r="L606" s="198">
        <f>INDEX('Policy Characteristics'!F:F,MATCH(PolicyLevers!$C606,'Policy Characteristics'!$C:$C,0))</f>
        <v>0</v>
      </c>
      <c r="M606" s="198">
        <f>INDEX('Policy Characteristics'!G:G,MATCH(PolicyLevers!$C606,'Policy Characteristics'!$C:$C,0))</f>
        <v>0.25</v>
      </c>
      <c r="N606" s="198">
        <f>INDEX('Policy Characteristics'!H:H,MATCH(PolicyLevers!$C606,'Policy Characteristics'!$C:$C,0))</f>
        <v>0.01</v>
      </c>
      <c r="O606" s="200" t="str">
        <f>INDEX('Policy Characteristics'!I:I,MATCH(PolicyLevers!$C606,'Policy Characteristics'!$C:$C,0))</f>
        <v>% reduction in energy use</v>
      </c>
      <c r="P606" s="200"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0" t="str">
        <f>INDEX('Policy Characteristics'!K:K,MATCH(PolicyLevers!$C606,'Policy Characteristics'!$C:$C,0))</f>
        <v>industry-ag-main.html#eff-stds</v>
      </c>
      <c r="R606" s="200" t="str">
        <f>INDEX('Policy Characteristics'!L:L,MATCH(PolicyLevers!$C606,'Policy Characteristics'!$C:$C,0))</f>
        <v>industry-energy-efficiency-standards.html</v>
      </c>
      <c r="S606" s="220" t="str">
        <f>INDEX('Policy Characteristics'!M:M,MATCH(PolicyLevers!$C606,'Policy Characteristics'!$C:$C,0))</f>
        <v>U.S. DOE, 2016, Industrial Energy Efficiency Potential Analysis, https://energy.gov/sites/prod/files/2017/04/f34/energy-savings-by-state-industrial-methodology.pdf</v>
      </c>
      <c r="T606" s="200" t="str">
        <f>INDEX('Policy Characteristics'!N:N,MATCH(PolicyLevers!$C606,'Policy Characteristics'!$C:$C,0))</f>
        <v>U.S. DOE, 2016, Industrial Energy Efficiency Potential Analysis, https://energy.gov/sites/prod/files/2017/04/f34/energy-savings-by-state-industrial-methodology.pdf</v>
      </c>
      <c r="U606" s="182">
        <f>INDEX('Policy Characteristics'!O:O,MATCH(PolicyLevers!$C606,'Policy Characteristics'!$C:$C,0))</f>
        <v>0</v>
      </c>
    </row>
    <row r="607" spans="1:21" s="190" customFormat="1" x14ac:dyDescent="0.35">
      <c r="A607" s="351" t="str">
        <f>INDEX('Policy Characteristics'!A:A,MATCH(PolicyLevers!$C607,'Policy Characteristics'!$C:$C,0))</f>
        <v>Industry</v>
      </c>
      <c r="B607" s="355" t="str">
        <f>INDEX('Policy Characteristics'!B:B,MATCH(PolicyLevers!$C607,'Policy Characteristics'!$C:$C,0))</f>
        <v>Industry Energy Efficiency Standards</v>
      </c>
      <c r="C607" s="190" t="str">
        <f t="shared" si="32"/>
        <v>Percentage Improvement in Eqpt Efficiency Standards above BAU</v>
      </c>
      <c r="D607" s="192" t="s">
        <v>2074</v>
      </c>
      <c r="E607" s="185" t="s">
        <v>810</v>
      </c>
      <c r="F607" s="182" t="s">
        <v>2128</v>
      </c>
      <c r="G607" s="185" t="s">
        <v>811</v>
      </c>
      <c r="H607" s="43">
        <v>1161</v>
      </c>
      <c r="I607" s="357" t="s">
        <v>332</v>
      </c>
      <c r="J607" s="190" t="str">
        <f>INDEX('Policy Characteristics'!D:D,MATCH(PolicyLevers!$C607,'Policy Characteristics'!$C:$C,0))</f>
        <v>Industry Energy Efficiency Standards</v>
      </c>
      <c r="K607" s="198" t="str">
        <f>INDEX('Policy Characteristics'!E:E,MATCH(PolicyLevers!$C607,'Policy Characteristics'!$C:$C,0))</f>
        <v>indst efficiency standards</v>
      </c>
      <c r="L607" s="198">
        <f>INDEX('Policy Characteristics'!F:F,MATCH(PolicyLevers!$C607,'Policy Characteristics'!$C:$C,0))</f>
        <v>0</v>
      </c>
      <c r="M607" s="198">
        <f>INDEX('Policy Characteristics'!G:G,MATCH(PolicyLevers!$C607,'Policy Characteristics'!$C:$C,0))</f>
        <v>0.25</v>
      </c>
      <c r="N607" s="198">
        <f>INDEX('Policy Characteristics'!H:H,MATCH(PolicyLevers!$C607,'Policy Characteristics'!$C:$C,0))</f>
        <v>0.01</v>
      </c>
      <c r="O607" s="200" t="str">
        <f>INDEX('Policy Characteristics'!I:I,MATCH(PolicyLevers!$C607,'Policy Characteristics'!$C:$C,0))</f>
        <v>% reduction in energy use</v>
      </c>
      <c r="P607" s="200"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0" t="str">
        <f>INDEX('Policy Characteristics'!K:K,MATCH(PolicyLevers!$C607,'Policy Characteristics'!$C:$C,0))</f>
        <v>industry-ag-main.html#eff-stds</v>
      </c>
      <c r="R607" s="200" t="str">
        <f>INDEX('Policy Characteristics'!L:L,MATCH(PolicyLevers!$C607,'Policy Characteristics'!$C:$C,0))</f>
        <v>industry-energy-efficiency-standards.html</v>
      </c>
      <c r="S607" s="220" t="str">
        <f>INDEX('Policy Characteristics'!M:M,MATCH(PolicyLevers!$C607,'Policy Characteristics'!$C:$C,0))</f>
        <v>U.S. DOE, 2016, Industrial Energy Efficiency Potential Analysis, https://energy.gov/sites/prod/files/2017/04/f34/energy-savings-by-state-industrial-methodology.pdf</v>
      </c>
      <c r="T607" s="200" t="str">
        <f>INDEX('Policy Characteristics'!N:N,MATCH(PolicyLevers!$C607,'Policy Characteristics'!$C:$C,0))</f>
        <v>U.S. DOE, 2016, Industrial Energy Efficiency Potential Analysis, https://energy.gov/sites/prod/files/2017/04/f34/energy-savings-by-state-industrial-methodology.pdf</v>
      </c>
      <c r="U607" s="182">
        <f>INDEX('Policy Characteristics'!O:O,MATCH(PolicyLevers!$C607,'Policy Characteristics'!$C:$C,0))</f>
        <v>0</v>
      </c>
    </row>
    <row r="608" spans="1:21" s="190" customFormat="1" x14ac:dyDescent="0.35">
      <c r="A608" s="351" t="str">
        <f>INDEX('Policy Characteristics'!A:A,MATCH(PolicyLevers!$C608,'Policy Characteristics'!$C:$C,0))</f>
        <v>Industry</v>
      </c>
      <c r="B608" s="355" t="str">
        <f>INDEX('Policy Characteristics'!B:B,MATCH(PolicyLevers!$C608,'Policy Characteristics'!$C:$C,0))</f>
        <v>Industry Energy Efficiency Standards</v>
      </c>
      <c r="C608" s="190" t="str">
        <f t="shared" si="32"/>
        <v>Percentage Improvement in Eqpt Efficiency Standards above BAU</v>
      </c>
      <c r="D608" s="192" t="s">
        <v>2074</v>
      </c>
      <c r="E608" s="185" t="s">
        <v>812</v>
      </c>
      <c r="F608" s="182" t="s">
        <v>2128</v>
      </c>
      <c r="G608" s="185" t="s">
        <v>813</v>
      </c>
      <c r="H608" s="43">
        <v>1162</v>
      </c>
      <c r="I608" s="357" t="s">
        <v>310</v>
      </c>
      <c r="J608" s="190" t="str">
        <f>INDEX('Policy Characteristics'!D:D,MATCH(PolicyLevers!$C608,'Policy Characteristics'!$C:$C,0))</f>
        <v>Industry Energy Efficiency Standards</v>
      </c>
      <c r="K608" s="198" t="str">
        <f>INDEX('Policy Characteristics'!E:E,MATCH(PolicyLevers!$C608,'Policy Characteristics'!$C:$C,0))</f>
        <v>indst efficiency standards</v>
      </c>
      <c r="L608" s="198">
        <f>INDEX('Policy Characteristics'!F:F,MATCH(PolicyLevers!$C608,'Policy Characteristics'!$C:$C,0))</f>
        <v>0</v>
      </c>
      <c r="M608" s="198">
        <f>INDEX('Policy Characteristics'!G:G,MATCH(PolicyLevers!$C608,'Policy Characteristics'!$C:$C,0))</f>
        <v>0.25</v>
      </c>
      <c r="N608" s="198">
        <f>INDEX('Policy Characteristics'!H:H,MATCH(PolicyLevers!$C608,'Policy Characteristics'!$C:$C,0))</f>
        <v>0.01</v>
      </c>
      <c r="O608" s="200" t="str">
        <f>INDEX('Policy Characteristics'!I:I,MATCH(PolicyLevers!$C608,'Policy Characteristics'!$C:$C,0))</f>
        <v>% reduction in energy use</v>
      </c>
      <c r="P608" s="200"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0" t="str">
        <f>INDEX('Policy Characteristics'!K:K,MATCH(PolicyLevers!$C608,'Policy Characteristics'!$C:$C,0))</f>
        <v>industry-ag-main.html#eff-stds</v>
      </c>
      <c r="R608" s="200" t="str">
        <f>INDEX('Policy Characteristics'!L:L,MATCH(PolicyLevers!$C608,'Policy Characteristics'!$C:$C,0))</f>
        <v>industry-energy-efficiency-standards.html</v>
      </c>
      <c r="S608" s="220" t="str">
        <f>INDEX('Policy Characteristics'!M:M,MATCH(PolicyLevers!$C608,'Policy Characteristics'!$C:$C,0))</f>
        <v>U.S. DOE, 2016, Industrial Energy Efficiency Potential Analysis, https://energy.gov/sites/prod/files/2017/04/f34/energy-savings-by-state-industrial-methodology.pdf</v>
      </c>
      <c r="T608" s="200" t="str">
        <f>INDEX('Policy Characteristics'!N:N,MATCH(PolicyLevers!$C608,'Policy Characteristics'!$C:$C,0))</f>
        <v>U.S. DOE, 2016, Industrial Energy Efficiency Potential Analysis, https://energy.gov/sites/prod/files/2017/04/f34/energy-savings-by-state-industrial-methodology.pdf</v>
      </c>
      <c r="U608" s="182">
        <f>INDEX('Policy Characteristics'!O:O,MATCH(PolicyLevers!$C608,'Policy Characteristics'!$C:$C,0))</f>
        <v>0</v>
      </c>
    </row>
    <row r="609" spans="1:21" s="190" customFormat="1" x14ac:dyDescent="0.35">
      <c r="A609" s="351" t="str">
        <f>INDEX('Policy Characteristics'!A:A,MATCH(PolicyLevers!$C609,'Policy Characteristics'!$C:$C,0))</f>
        <v>Industry</v>
      </c>
      <c r="B609" s="355" t="str">
        <f>INDEX('Policy Characteristics'!B:B,MATCH(PolicyLevers!$C609,'Policy Characteristics'!$C:$C,0))</f>
        <v>Industry Energy Efficiency Standards</v>
      </c>
      <c r="C609" s="190" t="str">
        <f t="shared" si="32"/>
        <v>Percentage Improvement in Eqpt Efficiency Standards above BAU</v>
      </c>
      <c r="D609" s="192" t="s">
        <v>2074</v>
      </c>
      <c r="E609" s="185" t="s">
        <v>814</v>
      </c>
      <c r="F609" s="182" t="s">
        <v>2128</v>
      </c>
      <c r="G609" s="185" t="s">
        <v>815</v>
      </c>
      <c r="H609" s="43">
        <v>1163</v>
      </c>
      <c r="I609" s="357" t="s">
        <v>332</v>
      </c>
      <c r="J609" s="190" t="str">
        <f>INDEX('Policy Characteristics'!D:D,MATCH(PolicyLevers!$C609,'Policy Characteristics'!$C:$C,0))</f>
        <v>Industry Energy Efficiency Standards</v>
      </c>
      <c r="K609" s="198" t="str">
        <f>INDEX('Policy Characteristics'!E:E,MATCH(PolicyLevers!$C609,'Policy Characteristics'!$C:$C,0))</f>
        <v>indst efficiency standards</v>
      </c>
      <c r="L609" s="198">
        <f>INDEX('Policy Characteristics'!F:F,MATCH(PolicyLevers!$C609,'Policy Characteristics'!$C:$C,0))</f>
        <v>0</v>
      </c>
      <c r="M609" s="198">
        <f>INDEX('Policy Characteristics'!G:G,MATCH(PolicyLevers!$C609,'Policy Characteristics'!$C:$C,0))</f>
        <v>0.25</v>
      </c>
      <c r="N609" s="198">
        <f>INDEX('Policy Characteristics'!H:H,MATCH(PolicyLevers!$C609,'Policy Characteristics'!$C:$C,0))</f>
        <v>0.01</v>
      </c>
      <c r="O609" s="200" t="str">
        <f>INDEX('Policy Characteristics'!I:I,MATCH(PolicyLevers!$C609,'Policy Characteristics'!$C:$C,0))</f>
        <v>% reduction in energy use</v>
      </c>
      <c r="P609" s="200"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0" t="str">
        <f>INDEX('Policy Characteristics'!K:K,MATCH(PolicyLevers!$C609,'Policy Characteristics'!$C:$C,0))</f>
        <v>industry-ag-main.html#eff-stds</v>
      </c>
      <c r="R609" s="200" t="str">
        <f>INDEX('Policy Characteristics'!L:L,MATCH(PolicyLevers!$C609,'Policy Characteristics'!$C:$C,0))</f>
        <v>industry-energy-efficiency-standards.html</v>
      </c>
      <c r="S609" s="220" t="str">
        <f>INDEX('Policy Characteristics'!M:M,MATCH(PolicyLevers!$C609,'Policy Characteristics'!$C:$C,0))</f>
        <v>U.S. DOE, 2016, Industrial Energy Efficiency Potential Analysis, https://energy.gov/sites/prod/files/2017/04/f34/energy-savings-by-state-industrial-methodology.pdf</v>
      </c>
      <c r="T609" s="200" t="str">
        <f>INDEX('Policy Characteristics'!N:N,MATCH(PolicyLevers!$C609,'Policy Characteristics'!$C:$C,0))</f>
        <v>U.S. DOE, 2016, Industrial Energy Efficiency Potential Analysis, https://energy.gov/sites/prod/files/2017/04/f34/energy-savings-by-state-industrial-methodology.pdf</v>
      </c>
      <c r="U609" s="182">
        <f>INDEX('Policy Characteristics'!O:O,MATCH(PolicyLevers!$C609,'Policy Characteristics'!$C:$C,0))</f>
        <v>0</v>
      </c>
    </row>
    <row r="610" spans="1:21" s="190" customFormat="1" x14ac:dyDescent="0.35">
      <c r="A610" s="351" t="str">
        <f>INDEX('Policy Characteristics'!A:A,MATCH(PolicyLevers!$C610,'Policy Characteristics'!$C:$C,0))</f>
        <v>Industry</v>
      </c>
      <c r="B610" s="355" t="str">
        <f>INDEX('Policy Characteristics'!B:B,MATCH(PolicyLevers!$C610,'Policy Characteristics'!$C:$C,0))</f>
        <v>Industry Energy Efficiency Standards</v>
      </c>
      <c r="C610" s="190" t="str">
        <f t="shared" si="32"/>
        <v>Percentage Improvement in Eqpt Efficiency Standards above BAU</v>
      </c>
      <c r="D610" s="192" t="s">
        <v>2074</v>
      </c>
      <c r="E610" s="185" t="s">
        <v>816</v>
      </c>
      <c r="F610" s="182" t="s">
        <v>2128</v>
      </c>
      <c r="G610" s="185" t="s">
        <v>817</v>
      </c>
      <c r="H610" s="43">
        <v>1164</v>
      </c>
      <c r="I610" s="357" t="s">
        <v>332</v>
      </c>
      <c r="J610" s="190" t="str">
        <f>INDEX('Policy Characteristics'!D:D,MATCH(PolicyLevers!$C610,'Policy Characteristics'!$C:$C,0))</f>
        <v>Industry Energy Efficiency Standards</v>
      </c>
      <c r="K610" s="198" t="str">
        <f>INDEX('Policy Characteristics'!E:E,MATCH(PolicyLevers!$C610,'Policy Characteristics'!$C:$C,0))</f>
        <v>indst efficiency standards</v>
      </c>
      <c r="L610" s="198">
        <f>INDEX('Policy Characteristics'!F:F,MATCH(PolicyLevers!$C610,'Policy Characteristics'!$C:$C,0))</f>
        <v>0</v>
      </c>
      <c r="M610" s="198">
        <f>INDEX('Policy Characteristics'!G:G,MATCH(PolicyLevers!$C610,'Policy Characteristics'!$C:$C,0))</f>
        <v>0.25</v>
      </c>
      <c r="N610" s="198">
        <f>INDEX('Policy Characteristics'!H:H,MATCH(PolicyLevers!$C610,'Policy Characteristics'!$C:$C,0))</f>
        <v>0.01</v>
      </c>
      <c r="O610" s="200" t="str">
        <f>INDEX('Policy Characteristics'!I:I,MATCH(PolicyLevers!$C610,'Policy Characteristics'!$C:$C,0))</f>
        <v>% reduction in energy use</v>
      </c>
      <c r="P610" s="200"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0" t="str">
        <f>INDEX('Policy Characteristics'!K:K,MATCH(PolicyLevers!$C610,'Policy Characteristics'!$C:$C,0))</f>
        <v>industry-ag-main.html#eff-stds</v>
      </c>
      <c r="R610" s="200" t="str">
        <f>INDEX('Policy Characteristics'!L:L,MATCH(PolicyLevers!$C610,'Policy Characteristics'!$C:$C,0))</f>
        <v>industry-energy-efficiency-standards.html</v>
      </c>
      <c r="S610" s="220" t="str">
        <f>INDEX('Policy Characteristics'!M:M,MATCH(PolicyLevers!$C610,'Policy Characteristics'!$C:$C,0))</f>
        <v>U.S. DOE, 2016, Industrial Energy Efficiency Potential Analysis, https://energy.gov/sites/prod/files/2017/04/f34/energy-savings-by-state-industrial-methodology.pdf</v>
      </c>
      <c r="T610" s="200" t="str">
        <f>INDEX('Policy Characteristics'!N:N,MATCH(PolicyLevers!$C610,'Policy Characteristics'!$C:$C,0))</f>
        <v>U.S. DOE, 2016, Industrial Energy Efficiency Potential Analysis, https://energy.gov/sites/prod/files/2017/04/f34/energy-savings-by-state-industrial-methodology.pdf</v>
      </c>
      <c r="U610" s="182">
        <f>INDEX('Policy Characteristics'!O:O,MATCH(PolicyLevers!$C610,'Policy Characteristics'!$C:$C,0))</f>
        <v>0</v>
      </c>
    </row>
    <row r="611" spans="1:21" s="190" customFormat="1" x14ac:dyDescent="0.35">
      <c r="A611" s="351" t="str">
        <f>INDEX('Policy Characteristics'!A:A,MATCH(PolicyLevers!$C611,'Policy Characteristics'!$C:$C,0))</f>
        <v>Industry</v>
      </c>
      <c r="B611" s="355" t="str">
        <f>INDEX('Policy Characteristics'!B:B,MATCH(PolicyLevers!$C611,'Policy Characteristics'!$C:$C,0))</f>
        <v>Industry Energy Efficiency Standards</v>
      </c>
      <c r="C611" s="190" t="str">
        <f t="shared" si="32"/>
        <v>Percentage Improvement in Eqpt Efficiency Standards above BAU</v>
      </c>
      <c r="D611" s="192" t="s">
        <v>2074</v>
      </c>
      <c r="E611" s="185" t="s">
        <v>818</v>
      </c>
      <c r="F611" s="182" t="s">
        <v>2128</v>
      </c>
      <c r="G611" s="185" t="s">
        <v>819</v>
      </c>
      <c r="H611" s="43">
        <v>1165</v>
      </c>
      <c r="I611" s="357" t="s">
        <v>310</v>
      </c>
      <c r="J611" s="190" t="str">
        <f>INDEX('Policy Characteristics'!D:D,MATCH(PolicyLevers!$C611,'Policy Characteristics'!$C:$C,0))</f>
        <v>Industry Energy Efficiency Standards</v>
      </c>
      <c r="K611" s="198" t="str">
        <f>INDEX('Policy Characteristics'!E:E,MATCH(PolicyLevers!$C611,'Policy Characteristics'!$C:$C,0))</f>
        <v>indst efficiency standards</v>
      </c>
      <c r="L611" s="198">
        <f>INDEX('Policy Characteristics'!F:F,MATCH(PolicyLevers!$C611,'Policy Characteristics'!$C:$C,0))</f>
        <v>0</v>
      </c>
      <c r="M611" s="198">
        <f>INDEX('Policy Characteristics'!G:G,MATCH(PolicyLevers!$C611,'Policy Characteristics'!$C:$C,0))</f>
        <v>0.25</v>
      </c>
      <c r="N611" s="198">
        <f>INDEX('Policy Characteristics'!H:H,MATCH(PolicyLevers!$C611,'Policy Characteristics'!$C:$C,0))</f>
        <v>0.01</v>
      </c>
      <c r="O611" s="200" t="str">
        <f>INDEX('Policy Characteristics'!I:I,MATCH(PolicyLevers!$C611,'Policy Characteristics'!$C:$C,0))</f>
        <v>% reduction in energy use</v>
      </c>
      <c r="P611" s="200"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0" t="str">
        <f>INDEX('Policy Characteristics'!K:K,MATCH(PolicyLevers!$C611,'Policy Characteristics'!$C:$C,0))</f>
        <v>industry-ag-main.html#eff-stds</v>
      </c>
      <c r="R611" s="200" t="str">
        <f>INDEX('Policy Characteristics'!L:L,MATCH(PolicyLevers!$C611,'Policy Characteristics'!$C:$C,0))</f>
        <v>industry-energy-efficiency-standards.html</v>
      </c>
      <c r="S611" s="220" t="str">
        <f>INDEX('Policy Characteristics'!M:M,MATCH(PolicyLevers!$C611,'Policy Characteristics'!$C:$C,0))</f>
        <v>U.S. DOE, 2016, Industrial Energy Efficiency Potential Analysis, https://energy.gov/sites/prod/files/2017/04/f34/energy-savings-by-state-industrial-methodology.pdf</v>
      </c>
      <c r="T611" s="200" t="str">
        <f>INDEX('Policy Characteristics'!N:N,MATCH(PolicyLevers!$C611,'Policy Characteristics'!$C:$C,0))</f>
        <v>U.S. DOE, 2016, Industrial Energy Efficiency Potential Analysis, https://energy.gov/sites/prod/files/2017/04/f34/energy-savings-by-state-industrial-methodology.pdf</v>
      </c>
      <c r="U611" s="182">
        <f>INDEX('Policy Characteristics'!O:O,MATCH(PolicyLevers!$C611,'Policy Characteristics'!$C:$C,0))</f>
        <v>0</v>
      </c>
    </row>
    <row r="612" spans="1:21" s="190" customFormat="1" x14ac:dyDescent="0.35">
      <c r="A612" s="351" t="str">
        <f>INDEX('Policy Characteristics'!A:A,MATCH(PolicyLevers!$C612,'Policy Characteristics'!$C:$C,0))</f>
        <v>Industry</v>
      </c>
      <c r="B612" s="355" t="str">
        <f>INDEX('Policy Characteristics'!B:B,MATCH(PolicyLevers!$C612,'Policy Characteristics'!$C:$C,0))</f>
        <v>Industry Energy Efficiency Standards</v>
      </c>
      <c r="C612" s="190" t="str">
        <f t="shared" si="32"/>
        <v>Percentage Improvement in Eqpt Efficiency Standards above BAU</v>
      </c>
      <c r="D612" s="192" t="s">
        <v>2074</v>
      </c>
      <c r="E612" s="185" t="s">
        <v>820</v>
      </c>
      <c r="F612" s="182" t="s">
        <v>2128</v>
      </c>
      <c r="G612" s="185" t="s">
        <v>821</v>
      </c>
      <c r="H612" s="43">
        <v>1166</v>
      </c>
      <c r="I612" s="357" t="s">
        <v>310</v>
      </c>
      <c r="J612" s="190" t="str">
        <f>INDEX('Policy Characteristics'!D:D,MATCH(PolicyLevers!$C612,'Policy Characteristics'!$C:$C,0))</f>
        <v>Industry Energy Efficiency Standards</v>
      </c>
      <c r="K612" s="198" t="str">
        <f>INDEX('Policy Characteristics'!E:E,MATCH(PolicyLevers!$C612,'Policy Characteristics'!$C:$C,0))</f>
        <v>indst efficiency standards</v>
      </c>
      <c r="L612" s="198">
        <f>INDEX('Policy Characteristics'!F:F,MATCH(PolicyLevers!$C612,'Policy Characteristics'!$C:$C,0))</f>
        <v>0</v>
      </c>
      <c r="M612" s="198">
        <f>INDEX('Policy Characteristics'!G:G,MATCH(PolicyLevers!$C612,'Policy Characteristics'!$C:$C,0))</f>
        <v>0.25</v>
      </c>
      <c r="N612" s="198">
        <f>INDEX('Policy Characteristics'!H:H,MATCH(PolicyLevers!$C612,'Policy Characteristics'!$C:$C,0))</f>
        <v>0.01</v>
      </c>
      <c r="O612" s="200" t="str">
        <f>INDEX('Policy Characteristics'!I:I,MATCH(PolicyLevers!$C612,'Policy Characteristics'!$C:$C,0))</f>
        <v>% reduction in energy use</v>
      </c>
      <c r="P612" s="200"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0" t="str">
        <f>INDEX('Policy Characteristics'!K:K,MATCH(PolicyLevers!$C612,'Policy Characteristics'!$C:$C,0))</f>
        <v>industry-ag-main.html#eff-stds</v>
      </c>
      <c r="R612" s="200" t="str">
        <f>INDEX('Policy Characteristics'!L:L,MATCH(PolicyLevers!$C612,'Policy Characteristics'!$C:$C,0))</f>
        <v>industry-energy-efficiency-standards.html</v>
      </c>
      <c r="S612" s="220" t="str">
        <f>INDEX('Policy Characteristics'!M:M,MATCH(PolicyLevers!$C612,'Policy Characteristics'!$C:$C,0))</f>
        <v>U.S. DOE, 2016, Industrial Energy Efficiency Potential Analysis, https://energy.gov/sites/prod/files/2017/04/f34/energy-savings-by-state-industrial-methodology.pdf</v>
      </c>
      <c r="T612" s="200" t="str">
        <f>INDEX('Policy Characteristics'!N:N,MATCH(PolicyLevers!$C612,'Policy Characteristics'!$C:$C,0))</f>
        <v>U.S. DOE, 2016, Industrial Energy Efficiency Potential Analysis, https://energy.gov/sites/prod/files/2017/04/f34/energy-savings-by-state-industrial-methodology.pdf</v>
      </c>
      <c r="U612" s="182">
        <f>INDEX('Policy Characteristics'!O:O,MATCH(PolicyLevers!$C612,'Policy Characteristics'!$C:$C,0))</f>
        <v>0</v>
      </c>
    </row>
    <row r="613" spans="1:21" s="190" customFormat="1" x14ac:dyDescent="0.35">
      <c r="A613" s="351" t="str">
        <f>INDEX('Policy Characteristics'!A:A,MATCH(PolicyLevers!$C613,'Policy Characteristics'!$C:$C,0))</f>
        <v>Industry</v>
      </c>
      <c r="B613" s="355" t="str">
        <f>INDEX('Policy Characteristics'!B:B,MATCH(PolicyLevers!$C613,'Policy Characteristics'!$C:$C,0))</f>
        <v>Industry Energy Efficiency Standards</v>
      </c>
      <c r="C613" s="190" t="str">
        <f t="shared" ref="C613:C653" si="33">C$404</f>
        <v>Percentage Improvement in Eqpt Efficiency Standards above BAU</v>
      </c>
      <c r="D613" s="192" t="s">
        <v>2074</v>
      </c>
      <c r="E613" s="185" t="s">
        <v>822</v>
      </c>
      <c r="F613" s="182" t="s">
        <v>2128</v>
      </c>
      <c r="G613" s="185" t="s">
        <v>823</v>
      </c>
      <c r="H613" s="43">
        <v>1167</v>
      </c>
      <c r="I613" s="357" t="s">
        <v>332</v>
      </c>
      <c r="J613" s="190" t="str">
        <f>INDEX('Policy Characteristics'!D:D,MATCH(PolicyLevers!$C613,'Policy Characteristics'!$C:$C,0))</f>
        <v>Industry Energy Efficiency Standards</v>
      </c>
      <c r="K613" s="198" t="str">
        <f>INDEX('Policy Characteristics'!E:E,MATCH(PolicyLevers!$C613,'Policy Characteristics'!$C:$C,0))</f>
        <v>indst efficiency standards</v>
      </c>
      <c r="L613" s="198">
        <f>INDEX('Policy Characteristics'!F:F,MATCH(PolicyLevers!$C613,'Policy Characteristics'!$C:$C,0))</f>
        <v>0</v>
      </c>
      <c r="M613" s="198">
        <f>INDEX('Policy Characteristics'!G:G,MATCH(PolicyLevers!$C613,'Policy Characteristics'!$C:$C,0))</f>
        <v>0.25</v>
      </c>
      <c r="N613" s="198">
        <f>INDEX('Policy Characteristics'!H:H,MATCH(PolicyLevers!$C613,'Policy Characteristics'!$C:$C,0))</f>
        <v>0.01</v>
      </c>
      <c r="O613" s="200" t="str">
        <f>INDEX('Policy Characteristics'!I:I,MATCH(PolicyLevers!$C613,'Policy Characteristics'!$C:$C,0))</f>
        <v>% reduction in energy use</v>
      </c>
      <c r="P613" s="200"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0" t="str">
        <f>INDEX('Policy Characteristics'!K:K,MATCH(PolicyLevers!$C613,'Policy Characteristics'!$C:$C,0))</f>
        <v>industry-ag-main.html#eff-stds</v>
      </c>
      <c r="R613" s="200" t="str">
        <f>INDEX('Policy Characteristics'!L:L,MATCH(PolicyLevers!$C613,'Policy Characteristics'!$C:$C,0))</f>
        <v>industry-energy-efficiency-standards.html</v>
      </c>
      <c r="S613" s="220" t="str">
        <f>INDEX('Policy Characteristics'!M:M,MATCH(PolicyLevers!$C613,'Policy Characteristics'!$C:$C,0))</f>
        <v>U.S. DOE, 2016, Industrial Energy Efficiency Potential Analysis, https://energy.gov/sites/prod/files/2017/04/f34/energy-savings-by-state-industrial-methodology.pdf</v>
      </c>
      <c r="T613" s="200" t="str">
        <f>INDEX('Policy Characteristics'!N:N,MATCH(PolicyLevers!$C613,'Policy Characteristics'!$C:$C,0))</f>
        <v>U.S. DOE, 2016, Industrial Energy Efficiency Potential Analysis, https://energy.gov/sites/prod/files/2017/04/f34/energy-savings-by-state-industrial-methodology.pdf</v>
      </c>
      <c r="U613" s="182">
        <f>INDEX('Policy Characteristics'!O:O,MATCH(PolicyLevers!$C613,'Policy Characteristics'!$C:$C,0))</f>
        <v>0</v>
      </c>
    </row>
    <row r="614" spans="1:21" s="190" customFormat="1" x14ac:dyDescent="0.35">
      <c r="A614" s="351" t="str">
        <f>INDEX('Policy Characteristics'!A:A,MATCH(PolicyLevers!$C614,'Policy Characteristics'!$C:$C,0))</f>
        <v>Industry</v>
      </c>
      <c r="B614" s="355" t="str">
        <f>INDEX('Policy Characteristics'!B:B,MATCH(PolicyLevers!$C614,'Policy Characteristics'!$C:$C,0))</f>
        <v>Industry Energy Efficiency Standards</v>
      </c>
      <c r="C614" s="190" t="str">
        <f t="shared" si="33"/>
        <v>Percentage Improvement in Eqpt Efficiency Standards above BAU</v>
      </c>
      <c r="D614" s="192" t="s">
        <v>2072</v>
      </c>
      <c r="E614" s="185" t="s">
        <v>799</v>
      </c>
      <c r="F614" s="182" t="s">
        <v>2127</v>
      </c>
      <c r="G614" s="185" t="s">
        <v>800</v>
      </c>
      <c r="H614" s="43">
        <v>1168</v>
      </c>
      <c r="I614" s="357" t="s">
        <v>310</v>
      </c>
      <c r="J614" s="190" t="str">
        <f>INDEX('Policy Characteristics'!D:D,MATCH(PolicyLevers!$C614,'Policy Characteristics'!$C:$C,0))</f>
        <v>Industry Energy Efficiency Standards</v>
      </c>
      <c r="K614" s="198" t="str">
        <f>INDEX('Policy Characteristics'!E:E,MATCH(PolicyLevers!$C614,'Policy Characteristics'!$C:$C,0))</f>
        <v>indst efficiency standards</v>
      </c>
      <c r="L614" s="198">
        <f>INDEX('Policy Characteristics'!F:F,MATCH(PolicyLevers!$C614,'Policy Characteristics'!$C:$C,0))</f>
        <v>0</v>
      </c>
      <c r="M614" s="198">
        <f>INDEX('Policy Characteristics'!G:G,MATCH(PolicyLevers!$C614,'Policy Characteristics'!$C:$C,0))</f>
        <v>0.25</v>
      </c>
      <c r="N614" s="198">
        <f>INDEX('Policy Characteristics'!H:H,MATCH(PolicyLevers!$C614,'Policy Characteristics'!$C:$C,0))</f>
        <v>0.01</v>
      </c>
      <c r="O614" s="200" t="str">
        <f>INDEX('Policy Characteristics'!I:I,MATCH(PolicyLevers!$C614,'Policy Characteristics'!$C:$C,0))</f>
        <v>% reduction in energy use</v>
      </c>
      <c r="P614" s="200"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0" t="str">
        <f>INDEX('Policy Characteristics'!K:K,MATCH(PolicyLevers!$C614,'Policy Characteristics'!$C:$C,0))</f>
        <v>industry-ag-main.html#eff-stds</v>
      </c>
      <c r="R614" s="200" t="str">
        <f>INDEX('Policy Characteristics'!L:L,MATCH(PolicyLevers!$C614,'Policy Characteristics'!$C:$C,0))</f>
        <v>industry-energy-efficiency-standards.html</v>
      </c>
      <c r="S614" s="220" t="str">
        <f>INDEX('Policy Characteristics'!M:M,MATCH(PolicyLevers!$C614,'Policy Characteristics'!$C:$C,0))</f>
        <v>U.S. DOE, 2016, Industrial Energy Efficiency Potential Analysis, https://energy.gov/sites/prod/files/2017/04/f34/energy-savings-by-state-industrial-methodology.pdf</v>
      </c>
      <c r="T614" s="200" t="str">
        <f>INDEX('Policy Characteristics'!N:N,MATCH(PolicyLevers!$C614,'Policy Characteristics'!$C:$C,0))</f>
        <v>U.S. DOE, 2016, Industrial Energy Efficiency Potential Analysis, https://energy.gov/sites/prod/files/2017/04/f34/energy-savings-by-state-industrial-methodology.pdf</v>
      </c>
      <c r="U614" s="182">
        <f>INDEX('Policy Characteristics'!O:O,MATCH(PolicyLevers!$C614,'Policy Characteristics'!$C:$C,0))</f>
        <v>0</v>
      </c>
    </row>
    <row r="615" spans="1:21" s="190" customFormat="1" x14ac:dyDescent="0.35">
      <c r="A615" s="351" t="str">
        <f>INDEX('Policy Characteristics'!A:A,MATCH(PolicyLevers!$C615,'Policy Characteristics'!$C:$C,0))</f>
        <v>Industry</v>
      </c>
      <c r="B615" s="355" t="str">
        <f>INDEX('Policy Characteristics'!B:B,MATCH(PolicyLevers!$C615,'Policy Characteristics'!$C:$C,0))</f>
        <v>Industry Energy Efficiency Standards</v>
      </c>
      <c r="C615" s="190" t="str">
        <f t="shared" si="33"/>
        <v>Percentage Improvement in Eqpt Efficiency Standards above BAU</v>
      </c>
      <c r="D615" s="192" t="s">
        <v>2072</v>
      </c>
      <c r="E615" s="185" t="s">
        <v>806</v>
      </c>
      <c r="F615" s="182" t="s">
        <v>2127</v>
      </c>
      <c r="G615" s="185" t="s">
        <v>807</v>
      </c>
      <c r="H615" s="43">
        <v>1169</v>
      </c>
      <c r="I615" s="357" t="s">
        <v>310</v>
      </c>
      <c r="J615" s="190" t="str">
        <f>INDEX('Policy Characteristics'!D:D,MATCH(PolicyLevers!$C615,'Policy Characteristics'!$C:$C,0))</f>
        <v>Industry Energy Efficiency Standards</v>
      </c>
      <c r="K615" s="198" t="str">
        <f>INDEX('Policy Characteristics'!E:E,MATCH(PolicyLevers!$C615,'Policy Characteristics'!$C:$C,0))</f>
        <v>indst efficiency standards</v>
      </c>
      <c r="L615" s="198">
        <f>INDEX('Policy Characteristics'!F:F,MATCH(PolicyLevers!$C615,'Policy Characteristics'!$C:$C,0))</f>
        <v>0</v>
      </c>
      <c r="M615" s="198">
        <f>INDEX('Policy Characteristics'!G:G,MATCH(PolicyLevers!$C615,'Policy Characteristics'!$C:$C,0))</f>
        <v>0.25</v>
      </c>
      <c r="N615" s="198">
        <f>INDEX('Policy Characteristics'!H:H,MATCH(PolicyLevers!$C615,'Policy Characteristics'!$C:$C,0))</f>
        <v>0.01</v>
      </c>
      <c r="O615" s="200" t="str">
        <f>INDEX('Policy Characteristics'!I:I,MATCH(PolicyLevers!$C615,'Policy Characteristics'!$C:$C,0))</f>
        <v>% reduction in energy use</v>
      </c>
      <c r="P615" s="200"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0" t="str">
        <f>INDEX('Policy Characteristics'!K:K,MATCH(PolicyLevers!$C615,'Policy Characteristics'!$C:$C,0))</f>
        <v>industry-ag-main.html#eff-stds</v>
      </c>
      <c r="R615" s="200" t="str">
        <f>INDEX('Policy Characteristics'!L:L,MATCH(PolicyLevers!$C615,'Policy Characteristics'!$C:$C,0))</f>
        <v>industry-energy-efficiency-standards.html</v>
      </c>
      <c r="S615" s="220" t="str">
        <f>INDEX('Policy Characteristics'!M:M,MATCH(PolicyLevers!$C615,'Policy Characteristics'!$C:$C,0))</f>
        <v>U.S. DOE, 2016, Industrial Energy Efficiency Potential Analysis, https://energy.gov/sites/prod/files/2017/04/f34/energy-savings-by-state-industrial-methodology.pdf</v>
      </c>
      <c r="T615" s="200" t="str">
        <f>INDEX('Policy Characteristics'!N:N,MATCH(PolicyLevers!$C615,'Policy Characteristics'!$C:$C,0))</f>
        <v>U.S. DOE, 2016, Industrial Energy Efficiency Potential Analysis, https://energy.gov/sites/prod/files/2017/04/f34/energy-savings-by-state-industrial-methodology.pdf</v>
      </c>
      <c r="U615" s="182">
        <f>INDEX('Policy Characteristics'!O:O,MATCH(PolicyLevers!$C615,'Policy Characteristics'!$C:$C,0))</f>
        <v>0</v>
      </c>
    </row>
    <row r="616" spans="1:21" s="190" customFormat="1" x14ac:dyDescent="0.35">
      <c r="A616" s="351" t="str">
        <f>INDEX('Policy Characteristics'!A:A,MATCH(PolicyLevers!$C616,'Policy Characteristics'!$C:$C,0))</f>
        <v>Industry</v>
      </c>
      <c r="B616" s="355" t="str">
        <f>INDEX('Policy Characteristics'!B:B,MATCH(PolicyLevers!$C616,'Policy Characteristics'!$C:$C,0))</f>
        <v>Industry Energy Efficiency Standards</v>
      </c>
      <c r="C616" s="190" t="str">
        <f t="shared" si="33"/>
        <v>Percentage Improvement in Eqpt Efficiency Standards above BAU</v>
      </c>
      <c r="D616" s="192" t="s">
        <v>2072</v>
      </c>
      <c r="E616" s="185" t="s">
        <v>808</v>
      </c>
      <c r="F616" s="182" t="s">
        <v>2127</v>
      </c>
      <c r="G616" s="185" t="s">
        <v>809</v>
      </c>
      <c r="H616" s="43">
        <v>1170</v>
      </c>
      <c r="I616" s="357" t="s">
        <v>310</v>
      </c>
      <c r="J616" s="190" t="str">
        <f>INDEX('Policy Characteristics'!D:D,MATCH(PolicyLevers!$C616,'Policy Characteristics'!$C:$C,0))</f>
        <v>Industry Energy Efficiency Standards</v>
      </c>
      <c r="K616" s="198" t="str">
        <f>INDEX('Policy Characteristics'!E:E,MATCH(PolicyLevers!$C616,'Policy Characteristics'!$C:$C,0))</f>
        <v>indst efficiency standards</v>
      </c>
      <c r="L616" s="198">
        <f>INDEX('Policy Characteristics'!F:F,MATCH(PolicyLevers!$C616,'Policy Characteristics'!$C:$C,0))</f>
        <v>0</v>
      </c>
      <c r="M616" s="198">
        <f>INDEX('Policy Characteristics'!G:G,MATCH(PolicyLevers!$C616,'Policy Characteristics'!$C:$C,0))</f>
        <v>0.25</v>
      </c>
      <c r="N616" s="198">
        <f>INDEX('Policy Characteristics'!H:H,MATCH(PolicyLevers!$C616,'Policy Characteristics'!$C:$C,0))</f>
        <v>0.01</v>
      </c>
      <c r="O616" s="200" t="str">
        <f>INDEX('Policy Characteristics'!I:I,MATCH(PolicyLevers!$C616,'Policy Characteristics'!$C:$C,0))</f>
        <v>% reduction in energy use</v>
      </c>
      <c r="P616" s="200"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0" t="str">
        <f>INDEX('Policy Characteristics'!K:K,MATCH(PolicyLevers!$C616,'Policy Characteristics'!$C:$C,0))</f>
        <v>industry-ag-main.html#eff-stds</v>
      </c>
      <c r="R616" s="200" t="str">
        <f>INDEX('Policy Characteristics'!L:L,MATCH(PolicyLevers!$C616,'Policy Characteristics'!$C:$C,0))</f>
        <v>industry-energy-efficiency-standards.html</v>
      </c>
      <c r="S616" s="220" t="str">
        <f>INDEX('Policy Characteristics'!M:M,MATCH(PolicyLevers!$C616,'Policy Characteristics'!$C:$C,0))</f>
        <v>U.S. DOE, 2016, Industrial Energy Efficiency Potential Analysis, https://energy.gov/sites/prod/files/2017/04/f34/energy-savings-by-state-industrial-methodology.pdf</v>
      </c>
      <c r="T616" s="200" t="str">
        <f>INDEX('Policy Characteristics'!N:N,MATCH(PolicyLevers!$C616,'Policy Characteristics'!$C:$C,0))</f>
        <v>U.S. DOE, 2016, Industrial Energy Efficiency Potential Analysis, https://energy.gov/sites/prod/files/2017/04/f34/energy-savings-by-state-industrial-methodology.pdf</v>
      </c>
      <c r="U616" s="182">
        <f>INDEX('Policy Characteristics'!O:O,MATCH(PolicyLevers!$C616,'Policy Characteristics'!$C:$C,0))</f>
        <v>0</v>
      </c>
    </row>
    <row r="617" spans="1:21" s="190" customFormat="1" x14ac:dyDescent="0.35">
      <c r="A617" s="351" t="str">
        <f>INDEX('Policy Characteristics'!A:A,MATCH(PolicyLevers!$C617,'Policy Characteristics'!$C:$C,0))</f>
        <v>Industry</v>
      </c>
      <c r="B617" s="355" t="str">
        <f>INDEX('Policy Characteristics'!B:B,MATCH(PolicyLevers!$C617,'Policy Characteristics'!$C:$C,0))</f>
        <v>Industry Energy Efficiency Standards</v>
      </c>
      <c r="C617" s="190" t="str">
        <f t="shared" si="33"/>
        <v>Percentage Improvement in Eqpt Efficiency Standards above BAU</v>
      </c>
      <c r="D617" s="192" t="s">
        <v>2072</v>
      </c>
      <c r="E617" s="185" t="s">
        <v>810</v>
      </c>
      <c r="F617" s="182" t="s">
        <v>2127</v>
      </c>
      <c r="G617" s="185" t="s">
        <v>811</v>
      </c>
      <c r="H617" s="43">
        <v>1171</v>
      </c>
      <c r="I617" s="357" t="s">
        <v>332</v>
      </c>
      <c r="J617" s="190" t="str">
        <f>INDEX('Policy Characteristics'!D:D,MATCH(PolicyLevers!$C617,'Policy Characteristics'!$C:$C,0))</f>
        <v>Industry Energy Efficiency Standards</v>
      </c>
      <c r="K617" s="198" t="str">
        <f>INDEX('Policy Characteristics'!E:E,MATCH(PolicyLevers!$C617,'Policy Characteristics'!$C:$C,0))</f>
        <v>indst efficiency standards</v>
      </c>
      <c r="L617" s="198">
        <f>INDEX('Policy Characteristics'!F:F,MATCH(PolicyLevers!$C617,'Policy Characteristics'!$C:$C,0))</f>
        <v>0</v>
      </c>
      <c r="M617" s="198">
        <f>INDEX('Policy Characteristics'!G:G,MATCH(PolicyLevers!$C617,'Policy Characteristics'!$C:$C,0))</f>
        <v>0.25</v>
      </c>
      <c r="N617" s="198">
        <f>INDEX('Policy Characteristics'!H:H,MATCH(PolicyLevers!$C617,'Policy Characteristics'!$C:$C,0))</f>
        <v>0.01</v>
      </c>
      <c r="O617" s="200" t="str">
        <f>INDEX('Policy Characteristics'!I:I,MATCH(PolicyLevers!$C617,'Policy Characteristics'!$C:$C,0))</f>
        <v>% reduction in energy use</v>
      </c>
      <c r="P617" s="200"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0" t="str">
        <f>INDEX('Policy Characteristics'!K:K,MATCH(PolicyLevers!$C617,'Policy Characteristics'!$C:$C,0))</f>
        <v>industry-ag-main.html#eff-stds</v>
      </c>
      <c r="R617" s="200" t="str">
        <f>INDEX('Policy Characteristics'!L:L,MATCH(PolicyLevers!$C617,'Policy Characteristics'!$C:$C,0))</f>
        <v>industry-energy-efficiency-standards.html</v>
      </c>
      <c r="S617" s="220" t="str">
        <f>INDEX('Policy Characteristics'!M:M,MATCH(PolicyLevers!$C617,'Policy Characteristics'!$C:$C,0))</f>
        <v>U.S. DOE, 2016, Industrial Energy Efficiency Potential Analysis, https://energy.gov/sites/prod/files/2017/04/f34/energy-savings-by-state-industrial-methodology.pdf</v>
      </c>
      <c r="T617" s="200" t="str">
        <f>INDEX('Policy Characteristics'!N:N,MATCH(PolicyLevers!$C617,'Policy Characteristics'!$C:$C,0))</f>
        <v>U.S. DOE, 2016, Industrial Energy Efficiency Potential Analysis, https://energy.gov/sites/prod/files/2017/04/f34/energy-savings-by-state-industrial-methodology.pdf</v>
      </c>
      <c r="U617" s="182">
        <f>INDEX('Policy Characteristics'!O:O,MATCH(PolicyLevers!$C617,'Policy Characteristics'!$C:$C,0))</f>
        <v>0</v>
      </c>
    </row>
    <row r="618" spans="1:21" s="190" customFormat="1" x14ac:dyDescent="0.35">
      <c r="A618" s="351" t="str">
        <f>INDEX('Policy Characteristics'!A:A,MATCH(PolicyLevers!$C618,'Policy Characteristics'!$C:$C,0))</f>
        <v>Industry</v>
      </c>
      <c r="B618" s="355" t="str">
        <f>INDEX('Policy Characteristics'!B:B,MATCH(PolicyLevers!$C618,'Policy Characteristics'!$C:$C,0))</f>
        <v>Industry Energy Efficiency Standards</v>
      </c>
      <c r="C618" s="190" t="str">
        <f t="shared" si="33"/>
        <v>Percentage Improvement in Eqpt Efficiency Standards above BAU</v>
      </c>
      <c r="D618" s="192" t="s">
        <v>2072</v>
      </c>
      <c r="E618" s="185" t="s">
        <v>812</v>
      </c>
      <c r="F618" s="182" t="s">
        <v>2127</v>
      </c>
      <c r="G618" s="185" t="s">
        <v>813</v>
      </c>
      <c r="H618" s="43">
        <v>1172</v>
      </c>
      <c r="I618" s="357" t="s">
        <v>310</v>
      </c>
      <c r="J618" s="190" t="str">
        <f>INDEX('Policy Characteristics'!D:D,MATCH(PolicyLevers!$C618,'Policy Characteristics'!$C:$C,0))</f>
        <v>Industry Energy Efficiency Standards</v>
      </c>
      <c r="K618" s="198" t="str">
        <f>INDEX('Policy Characteristics'!E:E,MATCH(PolicyLevers!$C618,'Policy Characteristics'!$C:$C,0))</f>
        <v>indst efficiency standards</v>
      </c>
      <c r="L618" s="198">
        <f>INDEX('Policy Characteristics'!F:F,MATCH(PolicyLevers!$C618,'Policy Characteristics'!$C:$C,0))</f>
        <v>0</v>
      </c>
      <c r="M618" s="198">
        <f>INDEX('Policy Characteristics'!G:G,MATCH(PolicyLevers!$C618,'Policy Characteristics'!$C:$C,0))</f>
        <v>0.25</v>
      </c>
      <c r="N618" s="198">
        <f>INDEX('Policy Characteristics'!H:H,MATCH(PolicyLevers!$C618,'Policy Characteristics'!$C:$C,0))</f>
        <v>0.01</v>
      </c>
      <c r="O618" s="200" t="str">
        <f>INDEX('Policy Characteristics'!I:I,MATCH(PolicyLevers!$C618,'Policy Characteristics'!$C:$C,0))</f>
        <v>% reduction in energy use</v>
      </c>
      <c r="P618" s="200"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0" t="str">
        <f>INDEX('Policy Characteristics'!K:K,MATCH(PolicyLevers!$C618,'Policy Characteristics'!$C:$C,0))</f>
        <v>industry-ag-main.html#eff-stds</v>
      </c>
      <c r="R618" s="200" t="str">
        <f>INDEX('Policy Characteristics'!L:L,MATCH(PolicyLevers!$C618,'Policy Characteristics'!$C:$C,0))</f>
        <v>industry-energy-efficiency-standards.html</v>
      </c>
      <c r="S618" s="220" t="str">
        <f>INDEX('Policy Characteristics'!M:M,MATCH(PolicyLevers!$C618,'Policy Characteristics'!$C:$C,0))</f>
        <v>U.S. DOE, 2016, Industrial Energy Efficiency Potential Analysis, https://energy.gov/sites/prod/files/2017/04/f34/energy-savings-by-state-industrial-methodology.pdf</v>
      </c>
      <c r="T618" s="200" t="str">
        <f>INDEX('Policy Characteristics'!N:N,MATCH(PolicyLevers!$C618,'Policy Characteristics'!$C:$C,0))</f>
        <v>U.S. DOE, 2016, Industrial Energy Efficiency Potential Analysis, https://energy.gov/sites/prod/files/2017/04/f34/energy-savings-by-state-industrial-methodology.pdf</v>
      </c>
      <c r="U618" s="182">
        <f>INDEX('Policy Characteristics'!O:O,MATCH(PolicyLevers!$C618,'Policy Characteristics'!$C:$C,0))</f>
        <v>0</v>
      </c>
    </row>
    <row r="619" spans="1:21" s="190" customFormat="1" x14ac:dyDescent="0.35">
      <c r="A619" s="351" t="str">
        <f>INDEX('Policy Characteristics'!A:A,MATCH(PolicyLevers!$C619,'Policy Characteristics'!$C:$C,0))</f>
        <v>Industry</v>
      </c>
      <c r="B619" s="355" t="str">
        <f>INDEX('Policy Characteristics'!B:B,MATCH(PolicyLevers!$C619,'Policy Characteristics'!$C:$C,0))</f>
        <v>Industry Energy Efficiency Standards</v>
      </c>
      <c r="C619" s="190" t="str">
        <f t="shared" si="33"/>
        <v>Percentage Improvement in Eqpt Efficiency Standards above BAU</v>
      </c>
      <c r="D619" s="192" t="s">
        <v>2072</v>
      </c>
      <c r="E619" s="185" t="s">
        <v>814</v>
      </c>
      <c r="F619" s="182" t="s">
        <v>2127</v>
      </c>
      <c r="G619" s="185" t="s">
        <v>815</v>
      </c>
      <c r="H619" s="43">
        <v>1173</v>
      </c>
      <c r="I619" s="357" t="s">
        <v>332</v>
      </c>
      <c r="J619" s="190" t="str">
        <f>INDEX('Policy Characteristics'!D:D,MATCH(PolicyLevers!$C619,'Policy Characteristics'!$C:$C,0))</f>
        <v>Industry Energy Efficiency Standards</v>
      </c>
      <c r="K619" s="198" t="str">
        <f>INDEX('Policy Characteristics'!E:E,MATCH(PolicyLevers!$C619,'Policy Characteristics'!$C:$C,0))</f>
        <v>indst efficiency standards</v>
      </c>
      <c r="L619" s="198">
        <f>INDEX('Policy Characteristics'!F:F,MATCH(PolicyLevers!$C619,'Policy Characteristics'!$C:$C,0))</f>
        <v>0</v>
      </c>
      <c r="M619" s="198">
        <f>INDEX('Policy Characteristics'!G:G,MATCH(PolicyLevers!$C619,'Policy Characteristics'!$C:$C,0))</f>
        <v>0.25</v>
      </c>
      <c r="N619" s="198">
        <f>INDEX('Policy Characteristics'!H:H,MATCH(PolicyLevers!$C619,'Policy Characteristics'!$C:$C,0))</f>
        <v>0.01</v>
      </c>
      <c r="O619" s="200" t="str">
        <f>INDEX('Policy Characteristics'!I:I,MATCH(PolicyLevers!$C619,'Policy Characteristics'!$C:$C,0))</f>
        <v>% reduction in energy use</v>
      </c>
      <c r="P619" s="200"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0" t="str">
        <f>INDEX('Policy Characteristics'!K:K,MATCH(PolicyLevers!$C619,'Policy Characteristics'!$C:$C,0))</f>
        <v>industry-ag-main.html#eff-stds</v>
      </c>
      <c r="R619" s="200" t="str">
        <f>INDEX('Policy Characteristics'!L:L,MATCH(PolicyLevers!$C619,'Policy Characteristics'!$C:$C,0))</f>
        <v>industry-energy-efficiency-standards.html</v>
      </c>
      <c r="S619" s="220" t="str">
        <f>INDEX('Policy Characteristics'!M:M,MATCH(PolicyLevers!$C619,'Policy Characteristics'!$C:$C,0))</f>
        <v>U.S. DOE, 2016, Industrial Energy Efficiency Potential Analysis, https://energy.gov/sites/prod/files/2017/04/f34/energy-savings-by-state-industrial-methodology.pdf</v>
      </c>
      <c r="T619" s="200" t="str">
        <f>INDEX('Policy Characteristics'!N:N,MATCH(PolicyLevers!$C619,'Policy Characteristics'!$C:$C,0))</f>
        <v>U.S. DOE, 2016, Industrial Energy Efficiency Potential Analysis, https://energy.gov/sites/prod/files/2017/04/f34/energy-savings-by-state-industrial-methodology.pdf</v>
      </c>
      <c r="U619" s="182">
        <f>INDEX('Policy Characteristics'!O:O,MATCH(PolicyLevers!$C619,'Policy Characteristics'!$C:$C,0))</f>
        <v>0</v>
      </c>
    </row>
    <row r="620" spans="1:21" s="190" customFormat="1" x14ac:dyDescent="0.35">
      <c r="A620" s="351" t="str">
        <f>INDEX('Policy Characteristics'!A:A,MATCH(PolicyLevers!$C620,'Policy Characteristics'!$C:$C,0))</f>
        <v>Industry</v>
      </c>
      <c r="B620" s="355" t="str">
        <f>INDEX('Policy Characteristics'!B:B,MATCH(PolicyLevers!$C620,'Policy Characteristics'!$C:$C,0))</f>
        <v>Industry Energy Efficiency Standards</v>
      </c>
      <c r="C620" s="190" t="str">
        <f t="shared" si="33"/>
        <v>Percentage Improvement in Eqpt Efficiency Standards above BAU</v>
      </c>
      <c r="D620" s="192" t="s">
        <v>2072</v>
      </c>
      <c r="E620" s="185" t="s">
        <v>816</v>
      </c>
      <c r="F620" s="182" t="s">
        <v>2127</v>
      </c>
      <c r="G620" s="185" t="s">
        <v>817</v>
      </c>
      <c r="H620" s="43">
        <v>1174</v>
      </c>
      <c r="I620" s="357" t="s">
        <v>332</v>
      </c>
      <c r="J620" s="190" t="str">
        <f>INDEX('Policy Characteristics'!D:D,MATCH(PolicyLevers!$C620,'Policy Characteristics'!$C:$C,0))</f>
        <v>Industry Energy Efficiency Standards</v>
      </c>
      <c r="K620" s="198" t="str">
        <f>INDEX('Policy Characteristics'!E:E,MATCH(PolicyLevers!$C620,'Policy Characteristics'!$C:$C,0))</f>
        <v>indst efficiency standards</v>
      </c>
      <c r="L620" s="198">
        <f>INDEX('Policy Characteristics'!F:F,MATCH(PolicyLevers!$C620,'Policy Characteristics'!$C:$C,0))</f>
        <v>0</v>
      </c>
      <c r="M620" s="198">
        <f>INDEX('Policy Characteristics'!G:G,MATCH(PolicyLevers!$C620,'Policy Characteristics'!$C:$C,0))</f>
        <v>0.25</v>
      </c>
      <c r="N620" s="198">
        <f>INDEX('Policy Characteristics'!H:H,MATCH(PolicyLevers!$C620,'Policy Characteristics'!$C:$C,0))</f>
        <v>0.01</v>
      </c>
      <c r="O620" s="200" t="str">
        <f>INDEX('Policy Characteristics'!I:I,MATCH(PolicyLevers!$C620,'Policy Characteristics'!$C:$C,0))</f>
        <v>% reduction in energy use</v>
      </c>
      <c r="P620" s="200"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0" t="str">
        <f>INDEX('Policy Characteristics'!K:K,MATCH(PolicyLevers!$C620,'Policy Characteristics'!$C:$C,0))</f>
        <v>industry-ag-main.html#eff-stds</v>
      </c>
      <c r="R620" s="200" t="str">
        <f>INDEX('Policy Characteristics'!L:L,MATCH(PolicyLevers!$C620,'Policy Characteristics'!$C:$C,0))</f>
        <v>industry-energy-efficiency-standards.html</v>
      </c>
      <c r="S620" s="220" t="str">
        <f>INDEX('Policy Characteristics'!M:M,MATCH(PolicyLevers!$C620,'Policy Characteristics'!$C:$C,0))</f>
        <v>U.S. DOE, 2016, Industrial Energy Efficiency Potential Analysis, https://energy.gov/sites/prod/files/2017/04/f34/energy-savings-by-state-industrial-methodology.pdf</v>
      </c>
      <c r="T620" s="200" t="str">
        <f>INDEX('Policy Characteristics'!N:N,MATCH(PolicyLevers!$C620,'Policy Characteristics'!$C:$C,0))</f>
        <v>U.S. DOE, 2016, Industrial Energy Efficiency Potential Analysis, https://energy.gov/sites/prod/files/2017/04/f34/energy-savings-by-state-industrial-methodology.pdf</v>
      </c>
      <c r="U620" s="182">
        <f>INDEX('Policy Characteristics'!O:O,MATCH(PolicyLevers!$C620,'Policy Characteristics'!$C:$C,0))</f>
        <v>0</v>
      </c>
    </row>
    <row r="621" spans="1:21" s="190" customFormat="1" x14ac:dyDescent="0.35">
      <c r="A621" s="351" t="str">
        <f>INDEX('Policy Characteristics'!A:A,MATCH(PolicyLevers!$C621,'Policy Characteristics'!$C:$C,0))</f>
        <v>Industry</v>
      </c>
      <c r="B621" s="355" t="str">
        <f>INDEX('Policy Characteristics'!B:B,MATCH(PolicyLevers!$C621,'Policy Characteristics'!$C:$C,0))</f>
        <v>Industry Energy Efficiency Standards</v>
      </c>
      <c r="C621" s="190" t="str">
        <f t="shared" si="33"/>
        <v>Percentage Improvement in Eqpt Efficiency Standards above BAU</v>
      </c>
      <c r="D621" s="192" t="s">
        <v>2072</v>
      </c>
      <c r="E621" s="185" t="s">
        <v>818</v>
      </c>
      <c r="F621" s="182" t="s">
        <v>2127</v>
      </c>
      <c r="G621" s="185" t="s">
        <v>819</v>
      </c>
      <c r="H621" s="43">
        <v>1175</v>
      </c>
      <c r="I621" s="357" t="s">
        <v>310</v>
      </c>
      <c r="J621" s="190" t="str">
        <f>INDEX('Policy Characteristics'!D:D,MATCH(PolicyLevers!$C621,'Policy Characteristics'!$C:$C,0))</f>
        <v>Industry Energy Efficiency Standards</v>
      </c>
      <c r="K621" s="198" t="str">
        <f>INDEX('Policy Characteristics'!E:E,MATCH(PolicyLevers!$C621,'Policy Characteristics'!$C:$C,0))</f>
        <v>indst efficiency standards</v>
      </c>
      <c r="L621" s="198">
        <f>INDEX('Policy Characteristics'!F:F,MATCH(PolicyLevers!$C621,'Policy Characteristics'!$C:$C,0))</f>
        <v>0</v>
      </c>
      <c r="M621" s="198">
        <f>INDEX('Policy Characteristics'!G:G,MATCH(PolicyLevers!$C621,'Policy Characteristics'!$C:$C,0))</f>
        <v>0.25</v>
      </c>
      <c r="N621" s="198">
        <f>INDEX('Policy Characteristics'!H:H,MATCH(PolicyLevers!$C621,'Policy Characteristics'!$C:$C,0))</f>
        <v>0.01</v>
      </c>
      <c r="O621" s="200" t="str">
        <f>INDEX('Policy Characteristics'!I:I,MATCH(PolicyLevers!$C621,'Policy Characteristics'!$C:$C,0))</f>
        <v>% reduction in energy use</v>
      </c>
      <c r="P621" s="200"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0" t="str">
        <f>INDEX('Policy Characteristics'!K:K,MATCH(PolicyLevers!$C621,'Policy Characteristics'!$C:$C,0))</f>
        <v>industry-ag-main.html#eff-stds</v>
      </c>
      <c r="R621" s="200" t="str">
        <f>INDEX('Policy Characteristics'!L:L,MATCH(PolicyLevers!$C621,'Policy Characteristics'!$C:$C,0))</f>
        <v>industry-energy-efficiency-standards.html</v>
      </c>
      <c r="S621" s="220" t="str">
        <f>INDEX('Policy Characteristics'!M:M,MATCH(PolicyLevers!$C621,'Policy Characteristics'!$C:$C,0))</f>
        <v>U.S. DOE, 2016, Industrial Energy Efficiency Potential Analysis, https://energy.gov/sites/prod/files/2017/04/f34/energy-savings-by-state-industrial-methodology.pdf</v>
      </c>
      <c r="T621" s="200" t="str">
        <f>INDEX('Policy Characteristics'!N:N,MATCH(PolicyLevers!$C621,'Policy Characteristics'!$C:$C,0))</f>
        <v>U.S. DOE, 2016, Industrial Energy Efficiency Potential Analysis, https://energy.gov/sites/prod/files/2017/04/f34/energy-savings-by-state-industrial-methodology.pdf</v>
      </c>
      <c r="U621" s="182">
        <f>INDEX('Policy Characteristics'!O:O,MATCH(PolicyLevers!$C621,'Policy Characteristics'!$C:$C,0))</f>
        <v>0</v>
      </c>
    </row>
    <row r="622" spans="1:21" s="190" customFormat="1" x14ac:dyDescent="0.35">
      <c r="A622" s="351" t="str">
        <f>INDEX('Policy Characteristics'!A:A,MATCH(PolicyLevers!$C622,'Policy Characteristics'!$C:$C,0))</f>
        <v>Industry</v>
      </c>
      <c r="B622" s="355" t="str">
        <f>INDEX('Policy Characteristics'!B:B,MATCH(PolicyLevers!$C622,'Policy Characteristics'!$C:$C,0))</f>
        <v>Industry Energy Efficiency Standards</v>
      </c>
      <c r="C622" s="190" t="str">
        <f t="shared" si="33"/>
        <v>Percentage Improvement in Eqpt Efficiency Standards above BAU</v>
      </c>
      <c r="D622" s="192" t="s">
        <v>2072</v>
      </c>
      <c r="E622" s="185" t="s">
        <v>820</v>
      </c>
      <c r="F622" s="182" t="s">
        <v>2127</v>
      </c>
      <c r="G622" s="185" t="s">
        <v>821</v>
      </c>
      <c r="H622" s="43">
        <v>1176</v>
      </c>
      <c r="I622" s="357" t="s">
        <v>310</v>
      </c>
      <c r="J622" s="190" t="str">
        <f>INDEX('Policy Characteristics'!D:D,MATCH(PolicyLevers!$C622,'Policy Characteristics'!$C:$C,0))</f>
        <v>Industry Energy Efficiency Standards</v>
      </c>
      <c r="K622" s="198" t="str">
        <f>INDEX('Policy Characteristics'!E:E,MATCH(PolicyLevers!$C622,'Policy Characteristics'!$C:$C,0))</f>
        <v>indst efficiency standards</v>
      </c>
      <c r="L622" s="198">
        <f>INDEX('Policy Characteristics'!F:F,MATCH(PolicyLevers!$C622,'Policy Characteristics'!$C:$C,0))</f>
        <v>0</v>
      </c>
      <c r="M622" s="198">
        <f>INDEX('Policy Characteristics'!G:G,MATCH(PolicyLevers!$C622,'Policy Characteristics'!$C:$C,0))</f>
        <v>0.25</v>
      </c>
      <c r="N622" s="198">
        <f>INDEX('Policy Characteristics'!H:H,MATCH(PolicyLevers!$C622,'Policy Characteristics'!$C:$C,0))</f>
        <v>0.01</v>
      </c>
      <c r="O622" s="200" t="str">
        <f>INDEX('Policy Characteristics'!I:I,MATCH(PolicyLevers!$C622,'Policy Characteristics'!$C:$C,0))</f>
        <v>% reduction in energy use</v>
      </c>
      <c r="P622" s="200"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0" t="str">
        <f>INDEX('Policy Characteristics'!K:K,MATCH(PolicyLevers!$C622,'Policy Characteristics'!$C:$C,0))</f>
        <v>industry-ag-main.html#eff-stds</v>
      </c>
      <c r="R622" s="200" t="str">
        <f>INDEX('Policy Characteristics'!L:L,MATCH(PolicyLevers!$C622,'Policy Characteristics'!$C:$C,0))</f>
        <v>industry-energy-efficiency-standards.html</v>
      </c>
      <c r="S622" s="220" t="str">
        <f>INDEX('Policy Characteristics'!M:M,MATCH(PolicyLevers!$C622,'Policy Characteristics'!$C:$C,0))</f>
        <v>U.S. DOE, 2016, Industrial Energy Efficiency Potential Analysis, https://energy.gov/sites/prod/files/2017/04/f34/energy-savings-by-state-industrial-methodology.pdf</v>
      </c>
      <c r="T622" s="200" t="str">
        <f>INDEX('Policy Characteristics'!N:N,MATCH(PolicyLevers!$C622,'Policy Characteristics'!$C:$C,0))</f>
        <v>U.S. DOE, 2016, Industrial Energy Efficiency Potential Analysis, https://energy.gov/sites/prod/files/2017/04/f34/energy-savings-by-state-industrial-methodology.pdf</v>
      </c>
      <c r="U622" s="182">
        <f>INDEX('Policy Characteristics'!O:O,MATCH(PolicyLevers!$C622,'Policy Characteristics'!$C:$C,0))</f>
        <v>0</v>
      </c>
    </row>
    <row r="623" spans="1:21" s="190" customFormat="1" x14ac:dyDescent="0.35">
      <c r="A623" s="351" t="str">
        <f>INDEX('Policy Characteristics'!A:A,MATCH(PolicyLevers!$C623,'Policy Characteristics'!$C:$C,0))</f>
        <v>Industry</v>
      </c>
      <c r="B623" s="355" t="str">
        <f>INDEX('Policy Characteristics'!B:B,MATCH(PolicyLevers!$C623,'Policy Characteristics'!$C:$C,0))</f>
        <v>Industry Energy Efficiency Standards</v>
      </c>
      <c r="C623" s="190" t="str">
        <f t="shared" si="33"/>
        <v>Percentage Improvement in Eqpt Efficiency Standards above BAU</v>
      </c>
      <c r="D623" s="192" t="s">
        <v>2072</v>
      </c>
      <c r="E623" s="185" t="s">
        <v>822</v>
      </c>
      <c r="F623" s="182" t="s">
        <v>2127</v>
      </c>
      <c r="G623" s="185" t="s">
        <v>823</v>
      </c>
      <c r="H623" s="43">
        <v>1177</v>
      </c>
      <c r="I623" s="357" t="s">
        <v>332</v>
      </c>
      <c r="J623" s="190" t="str">
        <f>INDEX('Policy Characteristics'!D:D,MATCH(PolicyLevers!$C623,'Policy Characteristics'!$C:$C,0))</f>
        <v>Industry Energy Efficiency Standards</v>
      </c>
      <c r="K623" s="198" t="str">
        <f>INDEX('Policy Characteristics'!E:E,MATCH(PolicyLevers!$C623,'Policy Characteristics'!$C:$C,0))</f>
        <v>indst efficiency standards</v>
      </c>
      <c r="L623" s="198">
        <f>INDEX('Policy Characteristics'!F:F,MATCH(PolicyLevers!$C623,'Policy Characteristics'!$C:$C,0))</f>
        <v>0</v>
      </c>
      <c r="M623" s="198">
        <f>INDEX('Policy Characteristics'!G:G,MATCH(PolicyLevers!$C623,'Policy Characteristics'!$C:$C,0))</f>
        <v>0.25</v>
      </c>
      <c r="N623" s="198">
        <f>INDEX('Policy Characteristics'!H:H,MATCH(PolicyLevers!$C623,'Policy Characteristics'!$C:$C,0))</f>
        <v>0.01</v>
      </c>
      <c r="O623" s="200" t="str">
        <f>INDEX('Policy Characteristics'!I:I,MATCH(PolicyLevers!$C623,'Policy Characteristics'!$C:$C,0))</f>
        <v>% reduction in energy use</v>
      </c>
      <c r="P623" s="200"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0" t="str">
        <f>INDEX('Policy Characteristics'!K:K,MATCH(PolicyLevers!$C623,'Policy Characteristics'!$C:$C,0))</f>
        <v>industry-ag-main.html#eff-stds</v>
      </c>
      <c r="R623" s="200" t="str">
        <f>INDEX('Policy Characteristics'!L:L,MATCH(PolicyLevers!$C623,'Policy Characteristics'!$C:$C,0))</f>
        <v>industry-energy-efficiency-standards.html</v>
      </c>
      <c r="S623" s="220" t="str">
        <f>INDEX('Policy Characteristics'!M:M,MATCH(PolicyLevers!$C623,'Policy Characteristics'!$C:$C,0))</f>
        <v>U.S. DOE, 2016, Industrial Energy Efficiency Potential Analysis, https://energy.gov/sites/prod/files/2017/04/f34/energy-savings-by-state-industrial-methodology.pdf</v>
      </c>
      <c r="T623" s="200" t="str">
        <f>INDEX('Policy Characteristics'!N:N,MATCH(PolicyLevers!$C623,'Policy Characteristics'!$C:$C,0))</f>
        <v>U.S. DOE, 2016, Industrial Energy Efficiency Potential Analysis, https://energy.gov/sites/prod/files/2017/04/f34/energy-savings-by-state-industrial-methodology.pdf</v>
      </c>
      <c r="U623" s="182">
        <f>INDEX('Policy Characteristics'!O:O,MATCH(PolicyLevers!$C623,'Policy Characteristics'!$C:$C,0))</f>
        <v>0</v>
      </c>
    </row>
    <row r="624" spans="1:21" s="190" customFormat="1" x14ac:dyDescent="0.35">
      <c r="A624" s="351" t="str">
        <f>INDEX('Policy Characteristics'!A:A,MATCH(PolicyLevers!$C624,'Policy Characteristics'!$C:$C,0))</f>
        <v>Industry</v>
      </c>
      <c r="B624" s="355" t="str">
        <f>INDEX('Policy Characteristics'!B:B,MATCH(PolicyLevers!$C624,'Policy Characteristics'!$C:$C,0))</f>
        <v>Industry Energy Efficiency Standards</v>
      </c>
      <c r="C624" s="190" t="str">
        <f t="shared" si="33"/>
        <v>Percentage Improvement in Eqpt Efficiency Standards above BAU</v>
      </c>
      <c r="D624" s="192" t="s">
        <v>2070</v>
      </c>
      <c r="E624" s="185" t="s">
        <v>799</v>
      </c>
      <c r="F624" s="182" t="s">
        <v>2113</v>
      </c>
      <c r="G624" s="185" t="s">
        <v>800</v>
      </c>
      <c r="H624" s="43">
        <v>1178</v>
      </c>
      <c r="I624" s="362" t="s">
        <v>332</v>
      </c>
      <c r="J624" s="190" t="str">
        <f>INDEX('Policy Characteristics'!D:D,MATCH(PolicyLevers!$C624,'Policy Characteristics'!$C:$C,0))</f>
        <v>Industry Energy Efficiency Standards</v>
      </c>
      <c r="K624" s="198" t="str">
        <f>INDEX('Policy Characteristics'!E:E,MATCH(PolicyLevers!$C624,'Policy Characteristics'!$C:$C,0))</f>
        <v>indst efficiency standards</v>
      </c>
      <c r="L624" s="198">
        <f>INDEX('Policy Characteristics'!F:F,MATCH(PolicyLevers!$C624,'Policy Characteristics'!$C:$C,0))</f>
        <v>0</v>
      </c>
      <c r="M624" s="198">
        <f>INDEX('Policy Characteristics'!G:G,MATCH(PolicyLevers!$C624,'Policy Characteristics'!$C:$C,0))</f>
        <v>0.25</v>
      </c>
      <c r="N624" s="198">
        <f>INDEX('Policy Characteristics'!H:H,MATCH(PolicyLevers!$C624,'Policy Characteristics'!$C:$C,0))</f>
        <v>0.01</v>
      </c>
      <c r="O624" s="200" t="str">
        <f>INDEX('Policy Characteristics'!I:I,MATCH(PolicyLevers!$C624,'Policy Characteristics'!$C:$C,0))</f>
        <v>% reduction in energy use</v>
      </c>
      <c r="P624" s="200"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0" t="str">
        <f>INDEX('Policy Characteristics'!K:K,MATCH(PolicyLevers!$C624,'Policy Characteristics'!$C:$C,0))</f>
        <v>industry-ag-main.html#eff-stds</v>
      </c>
      <c r="R624" s="200" t="str">
        <f>INDEX('Policy Characteristics'!L:L,MATCH(PolicyLevers!$C624,'Policy Characteristics'!$C:$C,0))</f>
        <v>industry-energy-efficiency-standards.html</v>
      </c>
      <c r="S624" s="220" t="str">
        <f>INDEX('Policy Characteristics'!M:M,MATCH(PolicyLevers!$C624,'Policy Characteristics'!$C:$C,0))</f>
        <v>U.S. DOE, 2016, Industrial Energy Efficiency Potential Analysis, https://energy.gov/sites/prod/files/2017/04/f34/energy-savings-by-state-industrial-methodology.pdf</v>
      </c>
      <c r="T624" s="200" t="str">
        <f>INDEX('Policy Characteristics'!N:N,MATCH(PolicyLevers!$C624,'Policy Characteristics'!$C:$C,0))</f>
        <v>U.S. DOE, 2016, Industrial Energy Efficiency Potential Analysis, https://energy.gov/sites/prod/files/2017/04/f34/energy-savings-by-state-industrial-methodology.pdf</v>
      </c>
      <c r="U624" s="182">
        <f>INDEX('Policy Characteristics'!O:O,MATCH(PolicyLevers!$C624,'Policy Characteristics'!$C:$C,0))</f>
        <v>0</v>
      </c>
    </row>
    <row r="625" spans="1:21" s="190" customFormat="1" x14ac:dyDescent="0.35">
      <c r="A625" s="351" t="str">
        <f>INDEX('Policy Characteristics'!A:A,MATCH(PolicyLevers!$C625,'Policy Characteristics'!$C:$C,0))</f>
        <v>Industry</v>
      </c>
      <c r="B625" s="355" t="str">
        <f>INDEX('Policy Characteristics'!B:B,MATCH(PolicyLevers!$C625,'Policy Characteristics'!$C:$C,0))</f>
        <v>Industry Energy Efficiency Standards</v>
      </c>
      <c r="C625" s="190" t="str">
        <f t="shared" si="33"/>
        <v>Percentage Improvement in Eqpt Efficiency Standards above BAU</v>
      </c>
      <c r="D625" s="192" t="s">
        <v>2070</v>
      </c>
      <c r="E625" s="185" t="s">
        <v>806</v>
      </c>
      <c r="F625" s="182" t="s">
        <v>2113</v>
      </c>
      <c r="G625" s="185" t="s">
        <v>807</v>
      </c>
      <c r="H625" s="43">
        <v>1179</v>
      </c>
      <c r="I625" s="357" t="s">
        <v>332</v>
      </c>
      <c r="J625" s="190" t="str">
        <f>INDEX('Policy Characteristics'!D:D,MATCH(PolicyLevers!$C625,'Policy Characteristics'!$C:$C,0))</f>
        <v>Industry Energy Efficiency Standards</v>
      </c>
      <c r="K625" s="198" t="str">
        <f>INDEX('Policy Characteristics'!E:E,MATCH(PolicyLevers!$C625,'Policy Characteristics'!$C:$C,0))</f>
        <v>indst efficiency standards</v>
      </c>
      <c r="L625" s="198">
        <f>INDEX('Policy Characteristics'!F:F,MATCH(PolicyLevers!$C625,'Policy Characteristics'!$C:$C,0))</f>
        <v>0</v>
      </c>
      <c r="M625" s="198">
        <f>INDEX('Policy Characteristics'!G:G,MATCH(PolicyLevers!$C625,'Policy Characteristics'!$C:$C,0))</f>
        <v>0.25</v>
      </c>
      <c r="N625" s="198">
        <f>INDEX('Policy Characteristics'!H:H,MATCH(PolicyLevers!$C625,'Policy Characteristics'!$C:$C,0))</f>
        <v>0.01</v>
      </c>
      <c r="O625" s="200" t="str">
        <f>INDEX('Policy Characteristics'!I:I,MATCH(PolicyLevers!$C625,'Policy Characteristics'!$C:$C,0))</f>
        <v>% reduction in energy use</v>
      </c>
      <c r="P625" s="200"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0" t="str">
        <f>INDEX('Policy Characteristics'!K:K,MATCH(PolicyLevers!$C625,'Policy Characteristics'!$C:$C,0))</f>
        <v>industry-ag-main.html#eff-stds</v>
      </c>
      <c r="R625" s="200" t="str">
        <f>INDEX('Policy Characteristics'!L:L,MATCH(PolicyLevers!$C625,'Policy Characteristics'!$C:$C,0))</f>
        <v>industry-energy-efficiency-standards.html</v>
      </c>
      <c r="S625" s="220" t="str">
        <f>INDEX('Policy Characteristics'!M:M,MATCH(PolicyLevers!$C625,'Policy Characteristics'!$C:$C,0))</f>
        <v>U.S. DOE, 2016, Industrial Energy Efficiency Potential Analysis, https://energy.gov/sites/prod/files/2017/04/f34/energy-savings-by-state-industrial-methodology.pdf</v>
      </c>
      <c r="T625" s="200" t="str">
        <f>INDEX('Policy Characteristics'!N:N,MATCH(PolicyLevers!$C625,'Policy Characteristics'!$C:$C,0))</f>
        <v>U.S. DOE, 2016, Industrial Energy Efficiency Potential Analysis, https://energy.gov/sites/prod/files/2017/04/f34/energy-savings-by-state-industrial-methodology.pdf</v>
      </c>
      <c r="U625" s="182">
        <f>INDEX('Policy Characteristics'!O:O,MATCH(PolicyLevers!$C625,'Policy Characteristics'!$C:$C,0))</f>
        <v>0</v>
      </c>
    </row>
    <row r="626" spans="1:21" s="190" customFormat="1" x14ac:dyDescent="0.35">
      <c r="A626" s="351" t="str">
        <f>INDEX('Policy Characteristics'!A:A,MATCH(PolicyLevers!$C626,'Policy Characteristics'!$C:$C,0))</f>
        <v>Industry</v>
      </c>
      <c r="B626" s="355" t="str">
        <f>INDEX('Policy Characteristics'!B:B,MATCH(PolicyLevers!$C626,'Policy Characteristics'!$C:$C,0))</f>
        <v>Industry Energy Efficiency Standards</v>
      </c>
      <c r="C626" s="190" t="str">
        <f t="shared" si="33"/>
        <v>Percentage Improvement in Eqpt Efficiency Standards above BAU</v>
      </c>
      <c r="D626" s="192" t="s">
        <v>2070</v>
      </c>
      <c r="E626" s="185" t="s">
        <v>808</v>
      </c>
      <c r="F626" s="182" t="s">
        <v>2113</v>
      </c>
      <c r="G626" s="185" t="s">
        <v>809</v>
      </c>
      <c r="H626" s="43">
        <v>1180</v>
      </c>
      <c r="I626" s="357" t="s">
        <v>310</v>
      </c>
      <c r="J626" s="190" t="str">
        <f>INDEX('Policy Characteristics'!D:D,MATCH(PolicyLevers!$C626,'Policy Characteristics'!$C:$C,0))</f>
        <v>Industry Energy Efficiency Standards</v>
      </c>
      <c r="K626" s="198" t="str">
        <f>INDEX('Policy Characteristics'!E:E,MATCH(PolicyLevers!$C626,'Policy Characteristics'!$C:$C,0))</f>
        <v>indst efficiency standards</v>
      </c>
      <c r="L626" s="198">
        <f>INDEX('Policy Characteristics'!F:F,MATCH(PolicyLevers!$C626,'Policy Characteristics'!$C:$C,0))</f>
        <v>0</v>
      </c>
      <c r="M626" s="198">
        <f>INDEX('Policy Characteristics'!G:G,MATCH(PolicyLevers!$C626,'Policy Characteristics'!$C:$C,0))</f>
        <v>0.25</v>
      </c>
      <c r="N626" s="198">
        <f>INDEX('Policy Characteristics'!H:H,MATCH(PolicyLevers!$C626,'Policy Characteristics'!$C:$C,0))</f>
        <v>0.01</v>
      </c>
      <c r="O626" s="200" t="str">
        <f>INDEX('Policy Characteristics'!I:I,MATCH(PolicyLevers!$C626,'Policy Characteristics'!$C:$C,0))</f>
        <v>% reduction in energy use</v>
      </c>
      <c r="P626" s="200"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0" t="str">
        <f>INDEX('Policy Characteristics'!K:K,MATCH(PolicyLevers!$C626,'Policy Characteristics'!$C:$C,0))</f>
        <v>industry-ag-main.html#eff-stds</v>
      </c>
      <c r="R626" s="200" t="str">
        <f>INDEX('Policy Characteristics'!L:L,MATCH(PolicyLevers!$C626,'Policy Characteristics'!$C:$C,0))</f>
        <v>industry-energy-efficiency-standards.html</v>
      </c>
      <c r="S626" s="220" t="str">
        <f>INDEX('Policy Characteristics'!M:M,MATCH(PolicyLevers!$C626,'Policy Characteristics'!$C:$C,0))</f>
        <v>U.S. DOE, 2016, Industrial Energy Efficiency Potential Analysis, https://energy.gov/sites/prod/files/2017/04/f34/energy-savings-by-state-industrial-methodology.pdf</v>
      </c>
      <c r="T626" s="200" t="str">
        <f>INDEX('Policy Characteristics'!N:N,MATCH(PolicyLevers!$C626,'Policy Characteristics'!$C:$C,0))</f>
        <v>U.S. DOE, 2016, Industrial Energy Efficiency Potential Analysis, https://energy.gov/sites/prod/files/2017/04/f34/energy-savings-by-state-industrial-methodology.pdf</v>
      </c>
      <c r="U626" s="182">
        <f>INDEX('Policy Characteristics'!O:O,MATCH(PolicyLevers!$C626,'Policy Characteristics'!$C:$C,0))</f>
        <v>0</v>
      </c>
    </row>
    <row r="627" spans="1:21" s="190" customFormat="1" x14ac:dyDescent="0.35">
      <c r="A627" s="351" t="str">
        <f>INDEX('Policy Characteristics'!A:A,MATCH(PolicyLevers!$C627,'Policy Characteristics'!$C:$C,0))</f>
        <v>Industry</v>
      </c>
      <c r="B627" s="355" t="str">
        <f>INDEX('Policy Characteristics'!B:B,MATCH(PolicyLevers!$C627,'Policy Characteristics'!$C:$C,0))</f>
        <v>Industry Energy Efficiency Standards</v>
      </c>
      <c r="C627" s="190" t="str">
        <f t="shared" si="33"/>
        <v>Percentage Improvement in Eqpt Efficiency Standards above BAU</v>
      </c>
      <c r="D627" s="192" t="s">
        <v>2070</v>
      </c>
      <c r="E627" s="185" t="s">
        <v>810</v>
      </c>
      <c r="F627" s="182" t="s">
        <v>2113</v>
      </c>
      <c r="G627" s="185" t="s">
        <v>811</v>
      </c>
      <c r="H627" s="43">
        <v>1181</v>
      </c>
      <c r="I627" s="357" t="s">
        <v>332</v>
      </c>
      <c r="J627" s="190" t="str">
        <f>INDEX('Policy Characteristics'!D:D,MATCH(PolicyLevers!$C627,'Policy Characteristics'!$C:$C,0))</f>
        <v>Industry Energy Efficiency Standards</v>
      </c>
      <c r="K627" s="198" t="str">
        <f>INDEX('Policy Characteristics'!E:E,MATCH(PolicyLevers!$C627,'Policy Characteristics'!$C:$C,0))</f>
        <v>indst efficiency standards</v>
      </c>
      <c r="L627" s="198">
        <f>INDEX('Policy Characteristics'!F:F,MATCH(PolicyLevers!$C627,'Policy Characteristics'!$C:$C,0))</f>
        <v>0</v>
      </c>
      <c r="M627" s="198">
        <f>INDEX('Policy Characteristics'!G:G,MATCH(PolicyLevers!$C627,'Policy Characteristics'!$C:$C,0))</f>
        <v>0.25</v>
      </c>
      <c r="N627" s="198">
        <f>INDEX('Policy Characteristics'!H:H,MATCH(PolicyLevers!$C627,'Policy Characteristics'!$C:$C,0))</f>
        <v>0.01</v>
      </c>
      <c r="O627" s="200" t="str">
        <f>INDEX('Policy Characteristics'!I:I,MATCH(PolicyLevers!$C627,'Policy Characteristics'!$C:$C,0))</f>
        <v>% reduction in energy use</v>
      </c>
      <c r="P627" s="200"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0" t="str">
        <f>INDEX('Policy Characteristics'!K:K,MATCH(PolicyLevers!$C627,'Policy Characteristics'!$C:$C,0))</f>
        <v>industry-ag-main.html#eff-stds</v>
      </c>
      <c r="R627" s="200" t="str">
        <f>INDEX('Policy Characteristics'!L:L,MATCH(PolicyLevers!$C627,'Policy Characteristics'!$C:$C,0))</f>
        <v>industry-energy-efficiency-standards.html</v>
      </c>
      <c r="S627" s="220" t="str">
        <f>INDEX('Policy Characteristics'!M:M,MATCH(PolicyLevers!$C627,'Policy Characteristics'!$C:$C,0))</f>
        <v>U.S. DOE, 2016, Industrial Energy Efficiency Potential Analysis, https://energy.gov/sites/prod/files/2017/04/f34/energy-savings-by-state-industrial-methodology.pdf</v>
      </c>
      <c r="T627" s="200" t="str">
        <f>INDEX('Policy Characteristics'!N:N,MATCH(PolicyLevers!$C627,'Policy Characteristics'!$C:$C,0))</f>
        <v>U.S. DOE, 2016, Industrial Energy Efficiency Potential Analysis, https://energy.gov/sites/prod/files/2017/04/f34/energy-savings-by-state-industrial-methodology.pdf</v>
      </c>
      <c r="U627" s="182">
        <f>INDEX('Policy Characteristics'!O:O,MATCH(PolicyLevers!$C627,'Policy Characteristics'!$C:$C,0))</f>
        <v>0</v>
      </c>
    </row>
    <row r="628" spans="1:21" s="190" customFormat="1" x14ac:dyDescent="0.35">
      <c r="A628" s="351" t="str">
        <f>INDEX('Policy Characteristics'!A:A,MATCH(PolicyLevers!$C628,'Policy Characteristics'!$C:$C,0))</f>
        <v>Industry</v>
      </c>
      <c r="B628" s="355" t="str">
        <f>INDEX('Policy Characteristics'!B:B,MATCH(PolicyLevers!$C628,'Policy Characteristics'!$C:$C,0))</f>
        <v>Industry Energy Efficiency Standards</v>
      </c>
      <c r="C628" s="190" t="str">
        <f t="shared" si="33"/>
        <v>Percentage Improvement in Eqpt Efficiency Standards above BAU</v>
      </c>
      <c r="D628" s="192" t="s">
        <v>2070</v>
      </c>
      <c r="E628" s="185" t="s">
        <v>812</v>
      </c>
      <c r="F628" s="182" t="s">
        <v>2113</v>
      </c>
      <c r="G628" s="185" t="s">
        <v>813</v>
      </c>
      <c r="H628" s="43">
        <v>1182</v>
      </c>
      <c r="I628" s="357" t="s">
        <v>332</v>
      </c>
      <c r="J628" s="190" t="str">
        <f>INDEX('Policy Characteristics'!D:D,MATCH(PolicyLevers!$C628,'Policy Characteristics'!$C:$C,0))</f>
        <v>Industry Energy Efficiency Standards</v>
      </c>
      <c r="K628" s="198" t="str">
        <f>INDEX('Policy Characteristics'!E:E,MATCH(PolicyLevers!$C628,'Policy Characteristics'!$C:$C,0))</f>
        <v>indst efficiency standards</v>
      </c>
      <c r="L628" s="198">
        <f>INDEX('Policy Characteristics'!F:F,MATCH(PolicyLevers!$C628,'Policy Characteristics'!$C:$C,0))</f>
        <v>0</v>
      </c>
      <c r="M628" s="198">
        <f>INDEX('Policy Characteristics'!G:G,MATCH(PolicyLevers!$C628,'Policy Characteristics'!$C:$C,0))</f>
        <v>0.25</v>
      </c>
      <c r="N628" s="198">
        <f>INDEX('Policy Characteristics'!H:H,MATCH(PolicyLevers!$C628,'Policy Characteristics'!$C:$C,0))</f>
        <v>0.01</v>
      </c>
      <c r="O628" s="200" t="str">
        <f>INDEX('Policy Characteristics'!I:I,MATCH(PolicyLevers!$C628,'Policy Characteristics'!$C:$C,0))</f>
        <v>% reduction in energy use</v>
      </c>
      <c r="P628" s="200"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0" t="str">
        <f>INDEX('Policy Characteristics'!K:K,MATCH(PolicyLevers!$C628,'Policy Characteristics'!$C:$C,0))</f>
        <v>industry-ag-main.html#eff-stds</v>
      </c>
      <c r="R628" s="200" t="str">
        <f>INDEX('Policy Characteristics'!L:L,MATCH(PolicyLevers!$C628,'Policy Characteristics'!$C:$C,0))</f>
        <v>industry-energy-efficiency-standards.html</v>
      </c>
      <c r="S628" s="220" t="str">
        <f>INDEX('Policy Characteristics'!M:M,MATCH(PolicyLevers!$C628,'Policy Characteristics'!$C:$C,0))</f>
        <v>U.S. DOE, 2016, Industrial Energy Efficiency Potential Analysis, https://energy.gov/sites/prod/files/2017/04/f34/energy-savings-by-state-industrial-methodology.pdf</v>
      </c>
      <c r="T628" s="200" t="str">
        <f>INDEX('Policy Characteristics'!N:N,MATCH(PolicyLevers!$C628,'Policy Characteristics'!$C:$C,0))</f>
        <v>U.S. DOE, 2016, Industrial Energy Efficiency Potential Analysis, https://energy.gov/sites/prod/files/2017/04/f34/energy-savings-by-state-industrial-methodology.pdf</v>
      </c>
      <c r="U628" s="182">
        <f>INDEX('Policy Characteristics'!O:O,MATCH(PolicyLevers!$C628,'Policy Characteristics'!$C:$C,0))</f>
        <v>0</v>
      </c>
    </row>
    <row r="629" spans="1:21" s="190" customFormat="1" x14ac:dyDescent="0.35">
      <c r="A629" s="351" t="str">
        <f>INDEX('Policy Characteristics'!A:A,MATCH(PolicyLevers!$C629,'Policy Characteristics'!$C:$C,0))</f>
        <v>Industry</v>
      </c>
      <c r="B629" s="355" t="str">
        <f>INDEX('Policy Characteristics'!B:B,MATCH(PolicyLevers!$C629,'Policy Characteristics'!$C:$C,0))</f>
        <v>Industry Energy Efficiency Standards</v>
      </c>
      <c r="C629" s="190" t="str">
        <f t="shared" si="33"/>
        <v>Percentage Improvement in Eqpt Efficiency Standards above BAU</v>
      </c>
      <c r="D629" s="192" t="s">
        <v>2070</v>
      </c>
      <c r="E629" s="185" t="s">
        <v>814</v>
      </c>
      <c r="F629" s="182" t="s">
        <v>2113</v>
      </c>
      <c r="G629" s="185" t="s">
        <v>815</v>
      </c>
      <c r="H629" s="43">
        <v>1183</v>
      </c>
      <c r="I629" s="357" t="s">
        <v>332</v>
      </c>
      <c r="J629" s="190" t="str">
        <f>INDEX('Policy Characteristics'!D:D,MATCH(PolicyLevers!$C629,'Policy Characteristics'!$C:$C,0))</f>
        <v>Industry Energy Efficiency Standards</v>
      </c>
      <c r="K629" s="198" t="str">
        <f>INDEX('Policy Characteristics'!E:E,MATCH(PolicyLevers!$C629,'Policy Characteristics'!$C:$C,0))</f>
        <v>indst efficiency standards</v>
      </c>
      <c r="L629" s="198">
        <f>INDEX('Policy Characteristics'!F:F,MATCH(PolicyLevers!$C629,'Policy Characteristics'!$C:$C,0))</f>
        <v>0</v>
      </c>
      <c r="M629" s="198">
        <f>INDEX('Policy Characteristics'!G:G,MATCH(PolicyLevers!$C629,'Policy Characteristics'!$C:$C,0))</f>
        <v>0.25</v>
      </c>
      <c r="N629" s="198">
        <f>INDEX('Policy Characteristics'!H:H,MATCH(PolicyLevers!$C629,'Policy Characteristics'!$C:$C,0))</f>
        <v>0.01</v>
      </c>
      <c r="O629" s="200" t="str">
        <f>INDEX('Policy Characteristics'!I:I,MATCH(PolicyLevers!$C629,'Policy Characteristics'!$C:$C,0))</f>
        <v>% reduction in energy use</v>
      </c>
      <c r="P629" s="200"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0" t="str">
        <f>INDEX('Policy Characteristics'!K:K,MATCH(PolicyLevers!$C629,'Policy Characteristics'!$C:$C,0))</f>
        <v>industry-ag-main.html#eff-stds</v>
      </c>
      <c r="R629" s="200" t="str">
        <f>INDEX('Policy Characteristics'!L:L,MATCH(PolicyLevers!$C629,'Policy Characteristics'!$C:$C,0))</f>
        <v>industry-energy-efficiency-standards.html</v>
      </c>
      <c r="S629" s="220" t="str">
        <f>INDEX('Policy Characteristics'!M:M,MATCH(PolicyLevers!$C629,'Policy Characteristics'!$C:$C,0))</f>
        <v>U.S. DOE, 2016, Industrial Energy Efficiency Potential Analysis, https://energy.gov/sites/prod/files/2017/04/f34/energy-savings-by-state-industrial-methodology.pdf</v>
      </c>
      <c r="T629" s="200" t="str">
        <f>INDEX('Policy Characteristics'!N:N,MATCH(PolicyLevers!$C629,'Policy Characteristics'!$C:$C,0))</f>
        <v>U.S. DOE, 2016, Industrial Energy Efficiency Potential Analysis, https://energy.gov/sites/prod/files/2017/04/f34/energy-savings-by-state-industrial-methodology.pdf</v>
      </c>
      <c r="U629" s="182">
        <f>INDEX('Policy Characteristics'!O:O,MATCH(PolicyLevers!$C629,'Policy Characteristics'!$C:$C,0))</f>
        <v>0</v>
      </c>
    </row>
    <row r="630" spans="1:21" s="190" customFormat="1" x14ac:dyDescent="0.35">
      <c r="A630" s="351" t="str">
        <f>INDEX('Policy Characteristics'!A:A,MATCH(PolicyLevers!$C630,'Policy Characteristics'!$C:$C,0))</f>
        <v>Industry</v>
      </c>
      <c r="B630" s="355" t="str">
        <f>INDEX('Policy Characteristics'!B:B,MATCH(PolicyLevers!$C630,'Policy Characteristics'!$C:$C,0))</f>
        <v>Industry Energy Efficiency Standards</v>
      </c>
      <c r="C630" s="190" t="str">
        <f t="shared" si="33"/>
        <v>Percentage Improvement in Eqpt Efficiency Standards above BAU</v>
      </c>
      <c r="D630" s="192" t="s">
        <v>2070</v>
      </c>
      <c r="E630" s="185" t="s">
        <v>816</v>
      </c>
      <c r="F630" s="182" t="s">
        <v>2113</v>
      </c>
      <c r="G630" s="185" t="s">
        <v>817</v>
      </c>
      <c r="H630" s="43">
        <v>1184</v>
      </c>
      <c r="I630" s="357" t="s">
        <v>332</v>
      </c>
      <c r="J630" s="190" t="str">
        <f>INDEX('Policy Characteristics'!D:D,MATCH(PolicyLevers!$C630,'Policy Characteristics'!$C:$C,0))</f>
        <v>Industry Energy Efficiency Standards</v>
      </c>
      <c r="K630" s="198" t="str">
        <f>INDEX('Policy Characteristics'!E:E,MATCH(PolicyLevers!$C630,'Policy Characteristics'!$C:$C,0))</f>
        <v>indst efficiency standards</v>
      </c>
      <c r="L630" s="198">
        <f>INDEX('Policy Characteristics'!F:F,MATCH(PolicyLevers!$C630,'Policy Characteristics'!$C:$C,0))</f>
        <v>0</v>
      </c>
      <c r="M630" s="198">
        <f>INDEX('Policy Characteristics'!G:G,MATCH(PolicyLevers!$C630,'Policy Characteristics'!$C:$C,0))</f>
        <v>0.25</v>
      </c>
      <c r="N630" s="198">
        <f>INDEX('Policy Characteristics'!H:H,MATCH(PolicyLevers!$C630,'Policy Characteristics'!$C:$C,0))</f>
        <v>0.01</v>
      </c>
      <c r="O630" s="200" t="str">
        <f>INDEX('Policy Characteristics'!I:I,MATCH(PolicyLevers!$C630,'Policy Characteristics'!$C:$C,0))</f>
        <v>% reduction in energy use</v>
      </c>
      <c r="P630" s="200"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0" t="str">
        <f>INDEX('Policy Characteristics'!K:K,MATCH(PolicyLevers!$C630,'Policy Characteristics'!$C:$C,0))</f>
        <v>industry-ag-main.html#eff-stds</v>
      </c>
      <c r="R630" s="200" t="str">
        <f>INDEX('Policy Characteristics'!L:L,MATCH(PolicyLevers!$C630,'Policy Characteristics'!$C:$C,0))</f>
        <v>industry-energy-efficiency-standards.html</v>
      </c>
      <c r="S630" s="220" t="str">
        <f>INDEX('Policy Characteristics'!M:M,MATCH(PolicyLevers!$C630,'Policy Characteristics'!$C:$C,0))</f>
        <v>U.S. DOE, 2016, Industrial Energy Efficiency Potential Analysis, https://energy.gov/sites/prod/files/2017/04/f34/energy-savings-by-state-industrial-methodology.pdf</v>
      </c>
      <c r="T630" s="200" t="str">
        <f>INDEX('Policy Characteristics'!N:N,MATCH(PolicyLevers!$C630,'Policy Characteristics'!$C:$C,0))</f>
        <v>U.S. DOE, 2016, Industrial Energy Efficiency Potential Analysis, https://energy.gov/sites/prod/files/2017/04/f34/energy-savings-by-state-industrial-methodology.pdf</v>
      </c>
      <c r="U630" s="182">
        <f>INDEX('Policy Characteristics'!O:O,MATCH(PolicyLevers!$C630,'Policy Characteristics'!$C:$C,0))</f>
        <v>0</v>
      </c>
    </row>
    <row r="631" spans="1:21" s="190" customFormat="1" x14ac:dyDescent="0.35">
      <c r="A631" s="351" t="str">
        <f>INDEX('Policy Characteristics'!A:A,MATCH(PolicyLevers!$C631,'Policy Characteristics'!$C:$C,0))</f>
        <v>Industry</v>
      </c>
      <c r="B631" s="355" t="str">
        <f>INDEX('Policy Characteristics'!B:B,MATCH(PolicyLevers!$C631,'Policy Characteristics'!$C:$C,0))</f>
        <v>Industry Energy Efficiency Standards</v>
      </c>
      <c r="C631" s="190" t="str">
        <f t="shared" si="33"/>
        <v>Percentage Improvement in Eqpt Efficiency Standards above BAU</v>
      </c>
      <c r="D631" s="192" t="s">
        <v>2070</v>
      </c>
      <c r="E631" s="185" t="s">
        <v>818</v>
      </c>
      <c r="F631" s="182" t="s">
        <v>2113</v>
      </c>
      <c r="G631" s="185" t="s">
        <v>819</v>
      </c>
      <c r="H631" s="43">
        <v>1185</v>
      </c>
      <c r="I631" s="357" t="s">
        <v>332</v>
      </c>
      <c r="J631" s="190" t="str">
        <f>INDEX('Policy Characteristics'!D:D,MATCH(PolicyLevers!$C631,'Policy Characteristics'!$C:$C,0))</f>
        <v>Industry Energy Efficiency Standards</v>
      </c>
      <c r="K631" s="198" t="str">
        <f>INDEX('Policy Characteristics'!E:E,MATCH(PolicyLevers!$C631,'Policy Characteristics'!$C:$C,0))</f>
        <v>indst efficiency standards</v>
      </c>
      <c r="L631" s="198">
        <f>INDEX('Policy Characteristics'!F:F,MATCH(PolicyLevers!$C631,'Policy Characteristics'!$C:$C,0))</f>
        <v>0</v>
      </c>
      <c r="M631" s="198">
        <f>INDEX('Policy Characteristics'!G:G,MATCH(PolicyLevers!$C631,'Policy Characteristics'!$C:$C,0))</f>
        <v>0.25</v>
      </c>
      <c r="N631" s="198">
        <f>INDEX('Policy Characteristics'!H:H,MATCH(PolicyLevers!$C631,'Policy Characteristics'!$C:$C,0))</f>
        <v>0.01</v>
      </c>
      <c r="O631" s="200" t="str">
        <f>INDEX('Policy Characteristics'!I:I,MATCH(PolicyLevers!$C631,'Policy Characteristics'!$C:$C,0))</f>
        <v>% reduction in energy use</v>
      </c>
      <c r="P631" s="200"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0" t="str">
        <f>INDEX('Policy Characteristics'!K:K,MATCH(PolicyLevers!$C631,'Policy Characteristics'!$C:$C,0))</f>
        <v>industry-ag-main.html#eff-stds</v>
      </c>
      <c r="R631" s="200" t="str">
        <f>INDEX('Policy Characteristics'!L:L,MATCH(PolicyLevers!$C631,'Policy Characteristics'!$C:$C,0))</f>
        <v>industry-energy-efficiency-standards.html</v>
      </c>
      <c r="S631" s="220" t="str">
        <f>INDEX('Policy Characteristics'!M:M,MATCH(PolicyLevers!$C631,'Policy Characteristics'!$C:$C,0))</f>
        <v>U.S. DOE, 2016, Industrial Energy Efficiency Potential Analysis, https://energy.gov/sites/prod/files/2017/04/f34/energy-savings-by-state-industrial-methodology.pdf</v>
      </c>
      <c r="T631" s="200" t="str">
        <f>INDEX('Policy Characteristics'!N:N,MATCH(PolicyLevers!$C631,'Policy Characteristics'!$C:$C,0))</f>
        <v>U.S. DOE, 2016, Industrial Energy Efficiency Potential Analysis, https://energy.gov/sites/prod/files/2017/04/f34/energy-savings-by-state-industrial-methodology.pdf</v>
      </c>
      <c r="U631" s="182">
        <f>INDEX('Policy Characteristics'!O:O,MATCH(PolicyLevers!$C631,'Policy Characteristics'!$C:$C,0))</f>
        <v>0</v>
      </c>
    </row>
    <row r="632" spans="1:21" s="190" customFormat="1" x14ac:dyDescent="0.35">
      <c r="A632" s="351" t="str">
        <f>INDEX('Policy Characteristics'!A:A,MATCH(PolicyLevers!$C632,'Policy Characteristics'!$C:$C,0))</f>
        <v>Industry</v>
      </c>
      <c r="B632" s="355" t="str">
        <f>INDEX('Policy Characteristics'!B:B,MATCH(PolicyLevers!$C632,'Policy Characteristics'!$C:$C,0))</f>
        <v>Industry Energy Efficiency Standards</v>
      </c>
      <c r="C632" s="190" t="str">
        <f t="shared" si="33"/>
        <v>Percentage Improvement in Eqpt Efficiency Standards above BAU</v>
      </c>
      <c r="D632" s="192" t="s">
        <v>2070</v>
      </c>
      <c r="E632" s="185" t="s">
        <v>820</v>
      </c>
      <c r="F632" s="182" t="s">
        <v>2113</v>
      </c>
      <c r="G632" s="185" t="s">
        <v>821</v>
      </c>
      <c r="H632" s="43">
        <v>1186</v>
      </c>
      <c r="I632" s="357" t="s">
        <v>332</v>
      </c>
      <c r="J632" s="190" t="str">
        <f>INDEX('Policy Characteristics'!D:D,MATCH(PolicyLevers!$C632,'Policy Characteristics'!$C:$C,0))</f>
        <v>Industry Energy Efficiency Standards</v>
      </c>
      <c r="K632" s="198" t="str">
        <f>INDEX('Policy Characteristics'!E:E,MATCH(PolicyLevers!$C632,'Policy Characteristics'!$C:$C,0))</f>
        <v>indst efficiency standards</v>
      </c>
      <c r="L632" s="198">
        <f>INDEX('Policy Characteristics'!F:F,MATCH(PolicyLevers!$C632,'Policy Characteristics'!$C:$C,0))</f>
        <v>0</v>
      </c>
      <c r="M632" s="198">
        <f>INDEX('Policy Characteristics'!G:G,MATCH(PolicyLevers!$C632,'Policy Characteristics'!$C:$C,0))</f>
        <v>0.25</v>
      </c>
      <c r="N632" s="198">
        <f>INDEX('Policy Characteristics'!H:H,MATCH(PolicyLevers!$C632,'Policy Characteristics'!$C:$C,0))</f>
        <v>0.01</v>
      </c>
      <c r="O632" s="200" t="str">
        <f>INDEX('Policy Characteristics'!I:I,MATCH(PolicyLevers!$C632,'Policy Characteristics'!$C:$C,0))</f>
        <v>% reduction in energy use</v>
      </c>
      <c r="P632" s="200"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0" t="str">
        <f>INDEX('Policy Characteristics'!K:K,MATCH(PolicyLevers!$C632,'Policy Characteristics'!$C:$C,0))</f>
        <v>industry-ag-main.html#eff-stds</v>
      </c>
      <c r="R632" s="200" t="str">
        <f>INDEX('Policy Characteristics'!L:L,MATCH(PolicyLevers!$C632,'Policy Characteristics'!$C:$C,0))</f>
        <v>industry-energy-efficiency-standards.html</v>
      </c>
      <c r="S632" s="220" t="str">
        <f>INDEX('Policy Characteristics'!M:M,MATCH(PolicyLevers!$C632,'Policy Characteristics'!$C:$C,0))</f>
        <v>U.S. DOE, 2016, Industrial Energy Efficiency Potential Analysis, https://energy.gov/sites/prod/files/2017/04/f34/energy-savings-by-state-industrial-methodology.pdf</v>
      </c>
      <c r="T632" s="200" t="str">
        <f>INDEX('Policy Characteristics'!N:N,MATCH(PolicyLevers!$C632,'Policy Characteristics'!$C:$C,0))</f>
        <v>U.S. DOE, 2016, Industrial Energy Efficiency Potential Analysis, https://energy.gov/sites/prod/files/2017/04/f34/energy-savings-by-state-industrial-methodology.pdf</v>
      </c>
      <c r="U632" s="182">
        <f>INDEX('Policy Characteristics'!O:O,MATCH(PolicyLevers!$C632,'Policy Characteristics'!$C:$C,0))</f>
        <v>0</v>
      </c>
    </row>
    <row r="633" spans="1:21" s="190" customFormat="1" x14ac:dyDescent="0.35">
      <c r="A633" s="351" t="str">
        <f>INDEX('Policy Characteristics'!A:A,MATCH(PolicyLevers!$C633,'Policy Characteristics'!$C:$C,0))</f>
        <v>Industry</v>
      </c>
      <c r="B633" s="355" t="str">
        <f>INDEX('Policy Characteristics'!B:B,MATCH(PolicyLevers!$C633,'Policy Characteristics'!$C:$C,0))</f>
        <v>Industry Energy Efficiency Standards</v>
      </c>
      <c r="C633" s="190" t="str">
        <f t="shared" si="33"/>
        <v>Percentage Improvement in Eqpt Efficiency Standards above BAU</v>
      </c>
      <c r="D633" s="192" t="s">
        <v>2070</v>
      </c>
      <c r="E633" s="185" t="s">
        <v>822</v>
      </c>
      <c r="F633" s="182" t="s">
        <v>2113</v>
      </c>
      <c r="G633" s="185" t="s">
        <v>823</v>
      </c>
      <c r="H633" s="43">
        <v>1187</v>
      </c>
      <c r="I633" s="357" t="s">
        <v>332</v>
      </c>
      <c r="J633" s="190" t="str">
        <f>INDEX('Policy Characteristics'!D:D,MATCH(PolicyLevers!$C633,'Policy Characteristics'!$C:$C,0))</f>
        <v>Industry Energy Efficiency Standards</v>
      </c>
      <c r="K633" s="198" t="str">
        <f>INDEX('Policy Characteristics'!E:E,MATCH(PolicyLevers!$C633,'Policy Characteristics'!$C:$C,0))</f>
        <v>indst efficiency standards</v>
      </c>
      <c r="L633" s="198">
        <f>INDEX('Policy Characteristics'!F:F,MATCH(PolicyLevers!$C633,'Policy Characteristics'!$C:$C,0))</f>
        <v>0</v>
      </c>
      <c r="M633" s="198">
        <f>INDEX('Policy Characteristics'!G:G,MATCH(PolicyLevers!$C633,'Policy Characteristics'!$C:$C,0))</f>
        <v>0.25</v>
      </c>
      <c r="N633" s="198">
        <f>INDEX('Policy Characteristics'!H:H,MATCH(PolicyLevers!$C633,'Policy Characteristics'!$C:$C,0))</f>
        <v>0.01</v>
      </c>
      <c r="O633" s="200" t="str">
        <f>INDEX('Policy Characteristics'!I:I,MATCH(PolicyLevers!$C633,'Policy Characteristics'!$C:$C,0))</f>
        <v>% reduction in energy use</v>
      </c>
      <c r="P633" s="200"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0" t="str">
        <f>INDEX('Policy Characteristics'!K:K,MATCH(PolicyLevers!$C633,'Policy Characteristics'!$C:$C,0))</f>
        <v>industry-ag-main.html#eff-stds</v>
      </c>
      <c r="R633" s="200" t="str">
        <f>INDEX('Policy Characteristics'!L:L,MATCH(PolicyLevers!$C633,'Policy Characteristics'!$C:$C,0))</f>
        <v>industry-energy-efficiency-standards.html</v>
      </c>
      <c r="S633" s="220" t="str">
        <f>INDEX('Policy Characteristics'!M:M,MATCH(PolicyLevers!$C633,'Policy Characteristics'!$C:$C,0))</f>
        <v>U.S. DOE, 2016, Industrial Energy Efficiency Potential Analysis, https://energy.gov/sites/prod/files/2017/04/f34/energy-savings-by-state-industrial-methodology.pdf</v>
      </c>
      <c r="T633" s="200" t="str">
        <f>INDEX('Policy Characteristics'!N:N,MATCH(PolicyLevers!$C633,'Policy Characteristics'!$C:$C,0))</f>
        <v>U.S. DOE, 2016, Industrial Energy Efficiency Potential Analysis, https://energy.gov/sites/prod/files/2017/04/f34/energy-savings-by-state-industrial-methodology.pdf</v>
      </c>
      <c r="U633" s="182">
        <f>INDEX('Policy Characteristics'!O:O,MATCH(PolicyLevers!$C633,'Policy Characteristics'!$C:$C,0))</f>
        <v>0</v>
      </c>
    </row>
    <row r="634" spans="1:21" s="190" customFormat="1" x14ac:dyDescent="0.35">
      <c r="A634" s="351" t="str">
        <f>INDEX('Policy Characteristics'!A:A,MATCH(PolicyLevers!$C634,'Policy Characteristics'!$C:$C,0))</f>
        <v>Industry</v>
      </c>
      <c r="B634" s="355" t="str">
        <f>INDEX('Policy Characteristics'!B:B,MATCH(PolicyLevers!$C634,'Policy Characteristics'!$C:$C,0))</f>
        <v>Industry Energy Efficiency Standards</v>
      </c>
      <c r="C634" s="190" t="str">
        <f t="shared" si="33"/>
        <v>Percentage Improvement in Eqpt Efficiency Standards above BAU</v>
      </c>
      <c r="D634" s="192" t="s">
        <v>2068</v>
      </c>
      <c r="E634" s="185" t="s">
        <v>799</v>
      </c>
      <c r="F634" s="182" t="s">
        <v>2126</v>
      </c>
      <c r="G634" s="185" t="s">
        <v>800</v>
      </c>
      <c r="H634" s="43">
        <v>1188</v>
      </c>
      <c r="I634" s="357" t="s">
        <v>310</v>
      </c>
      <c r="J634" s="190" t="str">
        <f>INDEX('Policy Characteristics'!D:D,MATCH(PolicyLevers!$C634,'Policy Characteristics'!$C:$C,0))</f>
        <v>Industry Energy Efficiency Standards</v>
      </c>
      <c r="K634" s="198" t="str">
        <f>INDEX('Policy Characteristics'!E:E,MATCH(PolicyLevers!$C634,'Policy Characteristics'!$C:$C,0))</f>
        <v>indst efficiency standards</v>
      </c>
      <c r="L634" s="198">
        <f>INDEX('Policy Characteristics'!F:F,MATCH(PolicyLevers!$C634,'Policy Characteristics'!$C:$C,0))</f>
        <v>0</v>
      </c>
      <c r="M634" s="198">
        <f>INDEX('Policy Characteristics'!G:G,MATCH(PolicyLevers!$C634,'Policy Characteristics'!$C:$C,0))</f>
        <v>0.25</v>
      </c>
      <c r="N634" s="198">
        <f>INDEX('Policy Characteristics'!H:H,MATCH(PolicyLevers!$C634,'Policy Characteristics'!$C:$C,0))</f>
        <v>0.01</v>
      </c>
      <c r="O634" s="200" t="str">
        <f>INDEX('Policy Characteristics'!I:I,MATCH(PolicyLevers!$C634,'Policy Characteristics'!$C:$C,0))</f>
        <v>% reduction in energy use</v>
      </c>
      <c r="P634" s="200"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0" t="str">
        <f>INDEX('Policy Characteristics'!K:K,MATCH(PolicyLevers!$C634,'Policy Characteristics'!$C:$C,0))</f>
        <v>industry-ag-main.html#eff-stds</v>
      </c>
      <c r="R634" s="200" t="str">
        <f>INDEX('Policy Characteristics'!L:L,MATCH(PolicyLevers!$C634,'Policy Characteristics'!$C:$C,0))</f>
        <v>industry-energy-efficiency-standards.html</v>
      </c>
      <c r="S634" s="220" t="str">
        <f>INDEX('Policy Characteristics'!M:M,MATCH(PolicyLevers!$C634,'Policy Characteristics'!$C:$C,0))</f>
        <v>U.S. DOE, 2016, Industrial Energy Efficiency Potential Analysis, https://energy.gov/sites/prod/files/2017/04/f34/energy-savings-by-state-industrial-methodology.pdf</v>
      </c>
      <c r="T634" s="200" t="str">
        <f>INDEX('Policy Characteristics'!N:N,MATCH(PolicyLevers!$C634,'Policy Characteristics'!$C:$C,0))</f>
        <v>U.S. DOE, 2016, Industrial Energy Efficiency Potential Analysis, https://energy.gov/sites/prod/files/2017/04/f34/energy-savings-by-state-industrial-methodology.pdf</v>
      </c>
      <c r="U634" s="182">
        <f>INDEX('Policy Characteristics'!O:O,MATCH(PolicyLevers!$C634,'Policy Characteristics'!$C:$C,0))</f>
        <v>0</v>
      </c>
    </row>
    <row r="635" spans="1:21" s="190" customFormat="1" x14ac:dyDescent="0.35">
      <c r="A635" s="351" t="str">
        <f>INDEX('Policy Characteristics'!A:A,MATCH(PolicyLevers!$C635,'Policy Characteristics'!$C:$C,0))</f>
        <v>Industry</v>
      </c>
      <c r="B635" s="355" t="str">
        <f>INDEX('Policy Characteristics'!B:B,MATCH(PolicyLevers!$C635,'Policy Characteristics'!$C:$C,0))</f>
        <v>Industry Energy Efficiency Standards</v>
      </c>
      <c r="C635" s="190" t="str">
        <f t="shared" si="33"/>
        <v>Percentage Improvement in Eqpt Efficiency Standards above BAU</v>
      </c>
      <c r="D635" s="192" t="s">
        <v>2068</v>
      </c>
      <c r="E635" s="185" t="s">
        <v>806</v>
      </c>
      <c r="F635" s="182" t="s">
        <v>2126</v>
      </c>
      <c r="G635" s="185" t="s">
        <v>807</v>
      </c>
      <c r="H635" s="43">
        <v>1189</v>
      </c>
      <c r="I635" s="357" t="s">
        <v>332</v>
      </c>
      <c r="J635" s="190" t="str">
        <f>INDEX('Policy Characteristics'!D:D,MATCH(PolicyLevers!$C635,'Policy Characteristics'!$C:$C,0))</f>
        <v>Industry Energy Efficiency Standards</v>
      </c>
      <c r="K635" s="198" t="str">
        <f>INDEX('Policy Characteristics'!E:E,MATCH(PolicyLevers!$C635,'Policy Characteristics'!$C:$C,0))</f>
        <v>indst efficiency standards</v>
      </c>
      <c r="L635" s="198">
        <f>INDEX('Policy Characteristics'!F:F,MATCH(PolicyLevers!$C635,'Policy Characteristics'!$C:$C,0))</f>
        <v>0</v>
      </c>
      <c r="M635" s="198">
        <f>INDEX('Policy Characteristics'!G:G,MATCH(PolicyLevers!$C635,'Policy Characteristics'!$C:$C,0))</f>
        <v>0.25</v>
      </c>
      <c r="N635" s="198">
        <f>INDEX('Policy Characteristics'!H:H,MATCH(PolicyLevers!$C635,'Policy Characteristics'!$C:$C,0))</f>
        <v>0.01</v>
      </c>
      <c r="O635" s="200" t="str">
        <f>INDEX('Policy Characteristics'!I:I,MATCH(PolicyLevers!$C635,'Policy Characteristics'!$C:$C,0))</f>
        <v>% reduction in energy use</v>
      </c>
      <c r="P635" s="200"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0" t="str">
        <f>INDEX('Policy Characteristics'!K:K,MATCH(PolicyLevers!$C635,'Policy Characteristics'!$C:$C,0))</f>
        <v>industry-ag-main.html#eff-stds</v>
      </c>
      <c r="R635" s="200" t="str">
        <f>INDEX('Policy Characteristics'!L:L,MATCH(PolicyLevers!$C635,'Policy Characteristics'!$C:$C,0))</f>
        <v>industry-energy-efficiency-standards.html</v>
      </c>
      <c r="S635" s="220" t="str">
        <f>INDEX('Policy Characteristics'!M:M,MATCH(PolicyLevers!$C635,'Policy Characteristics'!$C:$C,0))</f>
        <v>U.S. DOE, 2016, Industrial Energy Efficiency Potential Analysis, https://energy.gov/sites/prod/files/2017/04/f34/energy-savings-by-state-industrial-methodology.pdf</v>
      </c>
      <c r="T635" s="200" t="str">
        <f>INDEX('Policy Characteristics'!N:N,MATCH(PolicyLevers!$C635,'Policy Characteristics'!$C:$C,0))</f>
        <v>U.S. DOE, 2016, Industrial Energy Efficiency Potential Analysis, https://energy.gov/sites/prod/files/2017/04/f34/energy-savings-by-state-industrial-methodology.pdf</v>
      </c>
      <c r="U635" s="182">
        <f>INDEX('Policy Characteristics'!O:O,MATCH(PolicyLevers!$C635,'Policy Characteristics'!$C:$C,0))</f>
        <v>0</v>
      </c>
    </row>
    <row r="636" spans="1:21" s="190" customFormat="1" x14ac:dyDescent="0.35">
      <c r="A636" s="351" t="str">
        <f>INDEX('Policy Characteristics'!A:A,MATCH(PolicyLevers!$C636,'Policy Characteristics'!$C:$C,0))</f>
        <v>Industry</v>
      </c>
      <c r="B636" s="355" t="str">
        <f>INDEX('Policy Characteristics'!B:B,MATCH(PolicyLevers!$C636,'Policy Characteristics'!$C:$C,0))</f>
        <v>Industry Energy Efficiency Standards</v>
      </c>
      <c r="C636" s="190" t="str">
        <f t="shared" si="33"/>
        <v>Percentage Improvement in Eqpt Efficiency Standards above BAU</v>
      </c>
      <c r="D636" s="192" t="s">
        <v>2068</v>
      </c>
      <c r="E636" s="185" t="s">
        <v>808</v>
      </c>
      <c r="F636" s="182" t="s">
        <v>2126</v>
      </c>
      <c r="G636" s="185" t="s">
        <v>809</v>
      </c>
      <c r="H636" s="43">
        <v>1190</v>
      </c>
      <c r="I636" s="357" t="s">
        <v>332</v>
      </c>
      <c r="J636" s="190" t="str">
        <f>INDEX('Policy Characteristics'!D:D,MATCH(PolicyLevers!$C636,'Policy Characteristics'!$C:$C,0))</f>
        <v>Industry Energy Efficiency Standards</v>
      </c>
      <c r="K636" s="198" t="str">
        <f>INDEX('Policy Characteristics'!E:E,MATCH(PolicyLevers!$C636,'Policy Characteristics'!$C:$C,0))</f>
        <v>indst efficiency standards</v>
      </c>
      <c r="L636" s="198">
        <f>INDEX('Policy Characteristics'!F:F,MATCH(PolicyLevers!$C636,'Policy Characteristics'!$C:$C,0))</f>
        <v>0</v>
      </c>
      <c r="M636" s="198">
        <f>INDEX('Policy Characteristics'!G:G,MATCH(PolicyLevers!$C636,'Policy Characteristics'!$C:$C,0))</f>
        <v>0.25</v>
      </c>
      <c r="N636" s="198">
        <f>INDEX('Policy Characteristics'!H:H,MATCH(PolicyLevers!$C636,'Policy Characteristics'!$C:$C,0))</f>
        <v>0.01</v>
      </c>
      <c r="O636" s="200" t="str">
        <f>INDEX('Policy Characteristics'!I:I,MATCH(PolicyLevers!$C636,'Policy Characteristics'!$C:$C,0))</f>
        <v>% reduction in energy use</v>
      </c>
      <c r="P636" s="200"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0" t="str">
        <f>INDEX('Policy Characteristics'!K:K,MATCH(PolicyLevers!$C636,'Policy Characteristics'!$C:$C,0))</f>
        <v>industry-ag-main.html#eff-stds</v>
      </c>
      <c r="R636" s="200" t="str">
        <f>INDEX('Policy Characteristics'!L:L,MATCH(PolicyLevers!$C636,'Policy Characteristics'!$C:$C,0))</f>
        <v>industry-energy-efficiency-standards.html</v>
      </c>
      <c r="S636" s="220" t="str">
        <f>INDEX('Policy Characteristics'!M:M,MATCH(PolicyLevers!$C636,'Policy Characteristics'!$C:$C,0))</f>
        <v>U.S. DOE, 2016, Industrial Energy Efficiency Potential Analysis, https://energy.gov/sites/prod/files/2017/04/f34/energy-savings-by-state-industrial-methodology.pdf</v>
      </c>
      <c r="T636" s="200" t="str">
        <f>INDEX('Policy Characteristics'!N:N,MATCH(PolicyLevers!$C636,'Policy Characteristics'!$C:$C,0))</f>
        <v>U.S. DOE, 2016, Industrial Energy Efficiency Potential Analysis, https://energy.gov/sites/prod/files/2017/04/f34/energy-savings-by-state-industrial-methodology.pdf</v>
      </c>
      <c r="U636" s="182">
        <f>INDEX('Policy Characteristics'!O:O,MATCH(PolicyLevers!$C636,'Policy Characteristics'!$C:$C,0))</f>
        <v>0</v>
      </c>
    </row>
    <row r="637" spans="1:21" s="190" customFormat="1" x14ac:dyDescent="0.35">
      <c r="A637" s="351" t="str">
        <f>INDEX('Policy Characteristics'!A:A,MATCH(PolicyLevers!$C637,'Policy Characteristics'!$C:$C,0))</f>
        <v>Industry</v>
      </c>
      <c r="B637" s="355" t="str">
        <f>INDEX('Policy Characteristics'!B:B,MATCH(PolicyLevers!$C637,'Policy Characteristics'!$C:$C,0))</f>
        <v>Industry Energy Efficiency Standards</v>
      </c>
      <c r="C637" s="190" t="str">
        <f t="shared" si="33"/>
        <v>Percentage Improvement in Eqpt Efficiency Standards above BAU</v>
      </c>
      <c r="D637" s="192" t="s">
        <v>2068</v>
      </c>
      <c r="E637" s="185" t="s">
        <v>810</v>
      </c>
      <c r="F637" s="182" t="s">
        <v>2126</v>
      </c>
      <c r="G637" s="185" t="s">
        <v>811</v>
      </c>
      <c r="H637" s="43">
        <v>1191</v>
      </c>
      <c r="I637" s="357" t="s">
        <v>332</v>
      </c>
      <c r="J637" s="190" t="str">
        <f>INDEX('Policy Characteristics'!D:D,MATCH(PolicyLevers!$C637,'Policy Characteristics'!$C:$C,0))</f>
        <v>Industry Energy Efficiency Standards</v>
      </c>
      <c r="K637" s="198" t="str">
        <f>INDEX('Policy Characteristics'!E:E,MATCH(PolicyLevers!$C637,'Policy Characteristics'!$C:$C,0))</f>
        <v>indst efficiency standards</v>
      </c>
      <c r="L637" s="198">
        <f>INDEX('Policy Characteristics'!F:F,MATCH(PolicyLevers!$C637,'Policy Characteristics'!$C:$C,0))</f>
        <v>0</v>
      </c>
      <c r="M637" s="198">
        <f>INDEX('Policy Characteristics'!G:G,MATCH(PolicyLevers!$C637,'Policy Characteristics'!$C:$C,0))</f>
        <v>0.25</v>
      </c>
      <c r="N637" s="198">
        <f>INDEX('Policy Characteristics'!H:H,MATCH(PolicyLevers!$C637,'Policy Characteristics'!$C:$C,0))</f>
        <v>0.01</v>
      </c>
      <c r="O637" s="200" t="str">
        <f>INDEX('Policy Characteristics'!I:I,MATCH(PolicyLevers!$C637,'Policy Characteristics'!$C:$C,0))</f>
        <v>% reduction in energy use</v>
      </c>
      <c r="P637" s="200"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0" t="str">
        <f>INDEX('Policy Characteristics'!K:K,MATCH(PolicyLevers!$C637,'Policy Characteristics'!$C:$C,0))</f>
        <v>industry-ag-main.html#eff-stds</v>
      </c>
      <c r="R637" s="200" t="str">
        <f>INDEX('Policy Characteristics'!L:L,MATCH(PolicyLevers!$C637,'Policy Characteristics'!$C:$C,0))</f>
        <v>industry-energy-efficiency-standards.html</v>
      </c>
      <c r="S637" s="220" t="str">
        <f>INDEX('Policy Characteristics'!M:M,MATCH(PolicyLevers!$C637,'Policy Characteristics'!$C:$C,0))</f>
        <v>U.S. DOE, 2016, Industrial Energy Efficiency Potential Analysis, https://energy.gov/sites/prod/files/2017/04/f34/energy-savings-by-state-industrial-methodology.pdf</v>
      </c>
      <c r="T637" s="200" t="str">
        <f>INDEX('Policy Characteristics'!N:N,MATCH(PolicyLevers!$C637,'Policy Characteristics'!$C:$C,0))</f>
        <v>U.S. DOE, 2016, Industrial Energy Efficiency Potential Analysis, https://energy.gov/sites/prod/files/2017/04/f34/energy-savings-by-state-industrial-methodology.pdf</v>
      </c>
      <c r="U637" s="182">
        <f>INDEX('Policy Characteristics'!O:O,MATCH(PolicyLevers!$C637,'Policy Characteristics'!$C:$C,0))</f>
        <v>0</v>
      </c>
    </row>
    <row r="638" spans="1:21" s="190" customFormat="1" x14ac:dyDescent="0.35">
      <c r="A638" s="351" t="str">
        <f>INDEX('Policy Characteristics'!A:A,MATCH(PolicyLevers!$C638,'Policy Characteristics'!$C:$C,0))</f>
        <v>Industry</v>
      </c>
      <c r="B638" s="355" t="str">
        <f>INDEX('Policy Characteristics'!B:B,MATCH(PolicyLevers!$C638,'Policy Characteristics'!$C:$C,0))</f>
        <v>Industry Energy Efficiency Standards</v>
      </c>
      <c r="C638" s="190" t="str">
        <f t="shared" si="33"/>
        <v>Percentage Improvement in Eqpt Efficiency Standards above BAU</v>
      </c>
      <c r="D638" s="192" t="s">
        <v>2068</v>
      </c>
      <c r="E638" s="185" t="s">
        <v>812</v>
      </c>
      <c r="F638" s="182" t="s">
        <v>2126</v>
      </c>
      <c r="G638" s="185" t="s">
        <v>813</v>
      </c>
      <c r="H638" s="43">
        <v>1192</v>
      </c>
      <c r="I638" s="357" t="s">
        <v>332</v>
      </c>
      <c r="J638" s="190" t="str">
        <f>INDEX('Policy Characteristics'!D:D,MATCH(PolicyLevers!$C638,'Policy Characteristics'!$C:$C,0))</f>
        <v>Industry Energy Efficiency Standards</v>
      </c>
      <c r="K638" s="198" t="str">
        <f>INDEX('Policy Characteristics'!E:E,MATCH(PolicyLevers!$C638,'Policy Characteristics'!$C:$C,0))</f>
        <v>indst efficiency standards</v>
      </c>
      <c r="L638" s="198">
        <f>INDEX('Policy Characteristics'!F:F,MATCH(PolicyLevers!$C638,'Policy Characteristics'!$C:$C,0))</f>
        <v>0</v>
      </c>
      <c r="M638" s="198">
        <f>INDEX('Policy Characteristics'!G:G,MATCH(PolicyLevers!$C638,'Policy Characteristics'!$C:$C,0))</f>
        <v>0.25</v>
      </c>
      <c r="N638" s="198">
        <f>INDEX('Policy Characteristics'!H:H,MATCH(PolicyLevers!$C638,'Policy Characteristics'!$C:$C,0))</f>
        <v>0.01</v>
      </c>
      <c r="O638" s="200" t="str">
        <f>INDEX('Policy Characteristics'!I:I,MATCH(PolicyLevers!$C638,'Policy Characteristics'!$C:$C,0))</f>
        <v>% reduction in energy use</v>
      </c>
      <c r="P638" s="200"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0" t="str">
        <f>INDEX('Policy Characteristics'!K:K,MATCH(PolicyLevers!$C638,'Policy Characteristics'!$C:$C,0))</f>
        <v>industry-ag-main.html#eff-stds</v>
      </c>
      <c r="R638" s="200" t="str">
        <f>INDEX('Policy Characteristics'!L:L,MATCH(PolicyLevers!$C638,'Policy Characteristics'!$C:$C,0))</f>
        <v>industry-energy-efficiency-standards.html</v>
      </c>
      <c r="S638" s="220" t="str">
        <f>INDEX('Policy Characteristics'!M:M,MATCH(PolicyLevers!$C638,'Policy Characteristics'!$C:$C,0))</f>
        <v>U.S. DOE, 2016, Industrial Energy Efficiency Potential Analysis, https://energy.gov/sites/prod/files/2017/04/f34/energy-savings-by-state-industrial-methodology.pdf</v>
      </c>
      <c r="T638" s="200" t="str">
        <f>INDEX('Policy Characteristics'!N:N,MATCH(PolicyLevers!$C638,'Policy Characteristics'!$C:$C,0))</f>
        <v>U.S. DOE, 2016, Industrial Energy Efficiency Potential Analysis, https://energy.gov/sites/prod/files/2017/04/f34/energy-savings-by-state-industrial-methodology.pdf</v>
      </c>
      <c r="U638" s="182">
        <f>INDEX('Policy Characteristics'!O:O,MATCH(PolicyLevers!$C638,'Policy Characteristics'!$C:$C,0))</f>
        <v>0</v>
      </c>
    </row>
    <row r="639" spans="1:21" s="190" customFormat="1" x14ac:dyDescent="0.35">
      <c r="A639" s="351" t="str">
        <f>INDEX('Policy Characteristics'!A:A,MATCH(PolicyLevers!$C639,'Policy Characteristics'!$C:$C,0))</f>
        <v>Industry</v>
      </c>
      <c r="B639" s="355" t="str">
        <f>INDEX('Policy Characteristics'!B:B,MATCH(PolicyLevers!$C639,'Policy Characteristics'!$C:$C,0))</f>
        <v>Industry Energy Efficiency Standards</v>
      </c>
      <c r="C639" s="190" t="str">
        <f t="shared" si="33"/>
        <v>Percentage Improvement in Eqpt Efficiency Standards above BAU</v>
      </c>
      <c r="D639" s="192" t="s">
        <v>2068</v>
      </c>
      <c r="E639" s="185" t="s">
        <v>814</v>
      </c>
      <c r="F639" s="182" t="s">
        <v>2126</v>
      </c>
      <c r="G639" s="185" t="s">
        <v>815</v>
      </c>
      <c r="H639" s="43">
        <v>1193</v>
      </c>
      <c r="I639" s="357" t="s">
        <v>332</v>
      </c>
      <c r="J639" s="190" t="str">
        <f>INDEX('Policy Characteristics'!D:D,MATCH(PolicyLevers!$C639,'Policy Characteristics'!$C:$C,0))</f>
        <v>Industry Energy Efficiency Standards</v>
      </c>
      <c r="K639" s="198" t="str">
        <f>INDEX('Policy Characteristics'!E:E,MATCH(PolicyLevers!$C639,'Policy Characteristics'!$C:$C,0))</f>
        <v>indst efficiency standards</v>
      </c>
      <c r="L639" s="198">
        <f>INDEX('Policy Characteristics'!F:F,MATCH(PolicyLevers!$C639,'Policy Characteristics'!$C:$C,0))</f>
        <v>0</v>
      </c>
      <c r="M639" s="198">
        <f>INDEX('Policy Characteristics'!G:G,MATCH(PolicyLevers!$C639,'Policy Characteristics'!$C:$C,0))</f>
        <v>0.25</v>
      </c>
      <c r="N639" s="198">
        <f>INDEX('Policy Characteristics'!H:H,MATCH(PolicyLevers!$C639,'Policy Characteristics'!$C:$C,0))</f>
        <v>0.01</v>
      </c>
      <c r="O639" s="200" t="str">
        <f>INDEX('Policy Characteristics'!I:I,MATCH(PolicyLevers!$C639,'Policy Characteristics'!$C:$C,0))</f>
        <v>% reduction in energy use</v>
      </c>
      <c r="P639" s="200"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0" t="str">
        <f>INDEX('Policy Characteristics'!K:K,MATCH(PolicyLevers!$C639,'Policy Characteristics'!$C:$C,0))</f>
        <v>industry-ag-main.html#eff-stds</v>
      </c>
      <c r="R639" s="200" t="str">
        <f>INDEX('Policy Characteristics'!L:L,MATCH(PolicyLevers!$C639,'Policy Characteristics'!$C:$C,0))</f>
        <v>industry-energy-efficiency-standards.html</v>
      </c>
      <c r="S639" s="220" t="str">
        <f>INDEX('Policy Characteristics'!M:M,MATCH(PolicyLevers!$C639,'Policy Characteristics'!$C:$C,0))</f>
        <v>U.S. DOE, 2016, Industrial Energy Efficiency Potential Analysis, https://energy.gov/sites/prod/files/2017/04/f34/energy-savings-by-state-industrial-methodology.pdf</v>
      </c>
      <c r="T639" s="200" t="str">
        <f>INDEX('Policy Characteristics'!N:N,MATCH(PolicyLevers!$C639,'Policy Characteristics'!$C:$C,0))</f>
        <v>U.S. DOE, 2016, Industrial Energy Efficiency Potential Analysis, https://energy.gov/sites/prod/files/2017/04/f34/energy-savings-by-state-industrial-methodology.pdf</v>
      </c>
      <c r="U639" s="182">
        <f>INDEX('Policy Characteristics'!O:O,MATCH(PolicyLevers!$C639,'Policy Characteristics'!$C:$C,0))</f>
        <v>0</v>
      </c>
    </row>
    <row r="640" spans="1:21" s="190" customFormat="1" x14ac:dyDescent="0.35">
      <c r="A640" s="351" t="str">
        <f>INDEX('Policy Characteristics'!A:A,MATCH(PolicyLevers!$C640,'Policy Characteristics'!$C:$C,0))</f>
        <v>Industry</v>
      </c>
      <c r="B640" s="355" t="str">
        <f>INDEX('Policy Characteristics'!B:B,MATCH(PolicyLevers!$C640,'Policy Characteristics'!$C:$C,0))</f>
        <v>Industry Energy Efficiency Standards</v>
      </c>
      <c r="C640" s="190" t="str">
        <f t="shared" si="33"/>
        <v>Percentage Improvement in Eqpt Efficiency Standards above BAU</v>
      </c>
      <c r="D640" s="192" t="s">
        <v>2068</v>
      </c>
      <c r="E640" s="185" t="s">
        <v>816</v>
      </c>
      <c r="F640" s="182" t="s">
        <v>2126</v>
      </c>
      <c r="G640" s="185" t="s">
        <v>817</v>
      </c>
      <c r="H640" s="43">
        <v>1194</v>
      </c>
      <c r="I640" s="357" t="s">
        <v>332</v>
      </c>
      <c r="J640" s="190" t="str">
        <f>INDEX('Policy Characteristics'!D:D,MATCH(PolicyLevers!$C640,'Policy Characteristics'!$C:$C,0))</f>
        <v>Industry Energy Efficiency Standards</v>
      </c>
      <c r="K640" s="198" t="str">
        <f>INDEX('Policy Characteristics'!E:E,MATCH(PolicyLevers!$C640,'Policy Characteristics'!$C:$C,0))</f>
        <v>indst efficiency standards</v>
      </c>
      <c r="L640" s="198">
        <f>INDEX('Policy Characteristics'!F:F,MATCH(PolicyLevers!$C640,'Policy Characteristics'!$C:$C,0))</f>
        <v>0</v>
      </c>
      <c r="M640" s="198">
        <f>INDEX('Policy Characteristics'!G:G,MATCH(PolicyLevers!$C640,'Policy Characteristics'!$C:$C,0))</f>
        <v>0.25</v>
      </c>
      <c r="N640" s="198">
        <f>INDEX('Policy Characteristics'!H:H,MATCH(PolicyLevers!$C640,'Policy Characteristics'!$C:$C,0))</f>
        <v>0.01</v>
      </c>
      <c r="O640" s="200" t="str">
        <f>INDEX('Policy Characteristics'!I:I,MATCH(PolicyLevers!$C640,'Policy Characteristics'!$C:$C,0))</f>
        <v>% reduction in energy use</v>
      </c>
      <c r="P640" s="200"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0" t="str">
        <f>INDEX('Policy Characteristics'!K:K,MATCH(PolicyLevers!$C640,'Policy Characteristics'!$C:$C,0))</f>
        <v>industry-ag-main.html#eff-stds</v>
      </c>
      <c r="R640" s="200" t="str">
        <f>INDEX('Policy Characteristics'!L:L,MATCH(PolicyLevers!$C640,'Policy Characteristics'!$C:$C,0))</f>
        <v>industry-energy-efficiency-standards.html</v>
      </c>
      <c r="S640" s="220" t="str">
        <f>INDEX('Policy Characteristics'!M:M,MATCH(PolicyLevers!$C640,'Policy Characteristics'!$C:$C,0))</f>
        <v>U.S. DOE, 2016, Industrial Energy Efficiency Potential Analysis, https://energy.gov/sites/prod/files/2017/04/f34/energy-savings-by-state-industrial-methodology.pdf</v>
      </c>
      <c r="T640" s="200" t="str">
        <f>INDEX('Policy Characteristics'!N:N,MATCH(PolicyLevers!$C640,'Policy Characteristics'!$C:$C,0))</f>
        <v>U.S. DOE, 2016, Industrial Energy Efficiency Potential Analysis, https://energy.gov/sites/prod/files/2017/04/f34/energy-savings-by-state-industrial-methodology.pdf</v>
      </c>
      <c r="U640" s="182">
        <f>INDEX('Policy Characteristics'!O:O,MATCH(PolicyLevers!$C640,'Policy Characteristics'!$C:$C,0))</f>
        <v>0</v>
      </c>
    </row>
    <row r="641" spans="1:21" s="190" customFormat="1" x14ac:dyDescent="0.35">
      <c r="A641" s="351" t="str">
        <f>INDEX('Policy Characteristics'!A:A,MATCH(PolicyLevers!$C641,'Policy Characteristics'!$C:$C,0))</f>
        <v>Industry</v>
      </c>
      <c r="B641" s="355" t="str">
        <f>INDEX('Policy Characteristics'!B:B,MATCH(PolicyLevers!$C641,'Policy Characteristics'!$C:$C,0))</f>
        <v>Industry Energy Efficiency Standards</v>
      </c>
      <c r="C641" s="190" t="str">
        <f t="shared" si="33"/>
        <v>Percentage Improvement in Eqpt Efficiency Standards above BAU</v>
      </c>
      <c r="D641" s="192" t="s">
        <v>2068</v>
      </c>
      <c r="E641" s="185" t="s">
        <v>818</v>
      </c>
      <c r="F641" s="182" t="s">
        <v>2126</v>
      </c>
      <c r="G641" s="185" t="s">
        <v>819</v>
      </c>
      <c r="H641" s="43">
        <v>1195</v>
      </c>
      <c r="I641" s="357" t="s">
        <v>332</v>
      </c>
      <c r="J641" s="190" t="str">
        <f>INDEX('Policy Characteristics'!D:D,MATCH(PolicyLevers!$C641,'Policy Characteristics'!$C:$C,0))</f>
        <v>Industry Energy Efficiency Standards</v>
      </c>
      <c r="K641" s="198" t="str">
        <f>INDEX('Policy Characteristics'!E:E,MATCH(PolicyLevers!$C641,'Policy Characteristics'!$C:$C,0))</f>
        <v>indst efficiency standards</v>
      </c>
      <c r="L641" s="198">
        <f>INDEX('Policy Characteristics'!F:F,MATCH(PolicyLevers!$C641,'Policy Characteristics'!$C:$C,0))</f>
        <v>0</v>
      </c>
      <c r="M641" s="198">
        <f>INDEX('Policy Characteristics'!G:G,MATCH(PolicyLevers!$C641,'Policy Characteristics'!$C:$C,0))</f>
        <v>0.25</v>
      </c>
      <c r="N641" s="198">
        <f>INDEX('Policy Characteristics'!H:H,MATCH(PolicyLevers!$C641,'Policy Characteristics'!$C:$C,0))</f>
        <v>0.01</v>
      </c>
      <c r="O641" s="200" t="str">
        <f>INDEX('Policy Characteristics'!I:I,MATCH(PolicyLevers!$C641,'Policy Characteristics'!$C:$C,0))</f>
        <v>% reduction in energy use</v>
      </c>
      <c r="P641" s="200"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0" t="str">
        <f>INDEX('Policy Characteristics'!K:K,MATCH(PolicyLevers!$C641,'Policy Characteristics'!$C:$C,0))</f>
        <v>industry-ag-main.html#eff-stds</v>
      </c>
      <c r="R641" s="200" t="str">
        <f>INDEX('Policy Characteristics'!L:L,MATCH(PolicyLevers!$C641,'Policy Characteristics'!$C:$C,0))</f>
        <v>industry-energy-efficiency-standards.html</v>
      </c>
      <c r="S641" s="220" t="str">
        <f>INDEX('Policy Characteristics'!M:M,MATCH(PolicyLevers!$C641,'Policy Characteristics'!$C:$C,0))</f>
        <v>U.S. DOE, 2016, Industrial Energy Efficiency Potential Analysis, https://energy.gov/sites/prod/files/2017/04/f34/energy-savings-by-state-industrial-methodology.pdf</v>
      </c>
      <c r="T641" s="200" t="str">
        <f>INDEX('Policy Characteristics'!N:N,MATCH(PolicyLevers!$C641,'Policy Characteristics'!$C:$C,0))</f>
        <v>U.S. DOE, 2016, Industrial Energy Efficiency Potential Analysis, https://energy.gov/sites/prod/files/2017/04/f34/energy-savings-by-state-industrial-methodology.pdf</v>
      </c>
      <c r="U641" s="182">
        <f>INDEX('Policy Characteristics'!O:O,MATCH(PolicyLevers!$C641,'Policy Characteristics'!$C:$C,0))</f>
        <v>0</v>
      </c>
    </row>
    <row r="642" spans="1:21" s="190" customFormat="1" x14ac:dyDescent="0.35">
      <c r="A642" s="351" t="str">
        <f>INDEX('Policy Characteristics'!A:A,MATCH(PolicyLevers!$C642,'Policy Characteristics'!$C:$C,0))</f>
        <v>Industry</v>
      </c>
      <c r="B642" s="355" t="str">
        <f>INDEX('Policy Characteristics'!B:B,MATCH(PolicyLevers!$C642,'Policy Characteristics'!$C:$C,0))</f>
        <v>Industry Energy Efficiency Standards</v>
      </c>
      <c r="C642" s="190" t="str">
        <f t="shared" si="33"/>
        <v>Percentage Improvement in Eqpt Efficiency Standards above BAU</v>
      </c>
      <c r="D642" s="192" t="s">
        <v>2068</v>
      </c>
      <c r="E642" s="185" t="s">
        <v>820</v>
      </c>
      <c r="F642" s="182" t="s">
        <v>2126</v>
      </c>
      <c r="G642" s="185" t="s">
        <v>821</v>
      </c>
      <c r="H642" s="43">
        <v>1196</v>
      </c>
      <c r="I642" s="357" t="s">
        <v>332</v>
      </c>
      <c r="J642" s="190" t="str">
        <f>INDEX('Policy Characteristics'!D:D,MATCH(PolicyLevers!$C642,'Policy Characteristics'!$C:$C,0))</f>
        <v>Industry Energy Efficiency Standards</v>
      </c>
      <c r="K642" s="198" t="str">
        <f>INDEX('Policy Characteristics'!E:E,MATCH(PolicyLevers!$C642,'Policy Characteristics'!$C:$C,0))</f>
        <v>indst efficiency standards</v>
      </c>
      <c r="L642" s="198">
        <f>INDEX('Policy Characteristics'!F:F,MATCH(PolicyLevers!$C642,'Policy Characteristics'!$C:$C,0))</f>
        <v>0</v>
      </c>
      <c r="M642" s="198">
        <f>INDEX('Policy Characteristics'!G:G,MATCH(PolicyLevers!$C642,'Policy Characteristics'!$C:$C,0))</f>
        <v>0.25</v>
      </c>
      <c r="N642" s="198">
        <f>INDEX('Policy Characteristics'!H:H,MATCH(PolicyLevers!$C642,'Policy Characteristics'!$C:$C,0))</f>
        <v>0.01</v>
      </c>
      <c r="O642" s="200" t="str">
        <f>INDEX('Policy Characteristics'!I:I,MATCH(PolicyLevers!$C642,'Policy Characteristics'!$C:$C,0))</f>
        <v>% reduction in energy use</v>
      </c>
      <c r="P642" s="200"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0" t="str">
        <f>INDEX('Policy Characteristics'!K:K,MATCH(PolicyLevers!$C642,'Policy Characteristics'!$C:$C,0))</f>
        <v>industry-ag-main.html#eff-stds</v>
      </c>
      <c r="R642" s="200" t="str">
        <f>INDEX('Policy Characteristics'!L:L,MATCH(PolicyLevers!$C642,'Policy Characteristics'!$C:$C,0))</f>
        <v>industry-energy-efficiency-standards.html</v>
      </c>
      <c r="S642" s="220" t="str">
        <f>INDEX('Policy Characteristics'!M:M,MATCH(PolicyLevers!$C642,'Policy Characteristics'!$C:$C,0))</f>
        <v>U.S. DOE, 2016, Industrial Energy Efficiency Potential Analysis, https://energy.gov/sites/prod/files/2017/04/f34/energy-savings-by-state-industrial-methodology.pdf</v>
      </c>
      <c r="T642" s="200" t="str">
        <f>INDEX('Policy Characteristics'!N:N,MATCH(PolicyLevers!$C642,'Policy Characteristics'!$C:$C,0))</f>
        <v>U.S. DOE, 2016, Industrial Energy Efficiency Potential Analysis, https://energy.gov/sites/prod/files/2017/04/f34/energy-savings-by-state-industrial-methodology.pdf</v>
      </c>
      <c r="U642" s="182">
        <f>INDEX('Policy Characteristics'!O:O,MATCH(PolicyLevers!$C642,'Policy Characteristics'!$C:$C,0))</f>
        <v>0</v>
      </c>
    </row>
    <row r="643" spans="1:21" s="190" customFormat="1" x14ac:dyDescent="0.35">
      <c r="A643" s="351" t="str">
        <f>INDEX('Policy Characteristics'!A:A,MATCH(PolicyLevers!$C643,'Policy Characteristics'!$C:$C,0))</f>
        <v>Industry</v>
      </c>
      <c r="B643" s="355" t="str">
        <f>INDEX('Policy Characteristics'!B:B,MATCH(PolicyLevers!$C643,'Policy Characteristics'!$C:$C,0))</f>
        <v>Industry Energy Efficiency Standards</v>
      </c>
      <c r="C643" s="190" t="str">
        <f t="shared" si="33"/>
        <v>Percentage Improvement in Eqpt Efficiency Standards above BAU</v>
      </c>
      <c r="D643" s="192" t="s">
        <v>2068</v>
      </c>
      <c r="E643" s="185" t="s">
        <v>822</v>
      </c>
      <c r="F643" s="182" t="s">
        <v>2126</v>
      </c>
      <c r="G643" s="185" t="s">
        <v>823</v>
      </c>
      <c r="H643" s="43">
        <v>1197</v>
      </c>
      <c r="I643" s="357" t="s">
        <v>332</v>
      </c>
      <c r="J643" s="190" t="str">
        <f>INDEX('Policy Characteristics'!D:D,MATCH(PolicyLevers!$C643,'Policy Characteristics'!$C:$C,0))</f>
        <v>Industry Energy Efficiency Standards</v>
      </c>
      <c r="K643" s="198" t="str">
        <f>INDEX('Policy Characteristics'!E:E,MATCH(PolicyLevers!$C643,'Policy Characteristics'!$C:$C,0))</f>
        <v>indst efficiency standards</v>
      </c>
      <c r="L643" s="198">
        <f>INDEX('Policy Characteristics'!F:F,MATCH(PolicyLevers!$C643,'Policy Characteristics'!$C:$C,0))</f>
        <v>0</v>
      </c>
      <c r="M643" s="198">
        <f>INDEX('Policy Characteristics'!G:G,MATCH(PolicyLevers!$C643,'Policy Characteristics'!$C:$C,0))</f>
        <v>0.25</v>
      </c>
      <c r="N643" s="198">
        <f>INDEX('Policy Characteristics'!H:H,MATCH(PolicyLevers!$C643,'Policy Characteristics'!$C:$C,0))</f>
        <v>0.01</v>
      </c>
      <c r="O643" s="200" t="str">
        <f>INDEX('Policy Characteristics'!I:I,MATCH(PolicyLevers!$C643,'Policy Characteristics'!$C:$C,0))</f>
        <v>% reduction in energy use</v>
      </c>
      <c r="P643" s="200"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0" t="str">
        <f>INDEX('Policy Characteristics'!K:K,MATCH(PolicyLevers!$C643,'Policy Characteristics'!$C:$C,0))</f>
        <v>industry-ag-main.html#eff-stds</v>
      </c>
      <c r="R643" s="200" t="str">
        <f>INDEX('Policy Characteristics'!L:L,MATCH(PolicyLevers!$C643,'Policy Characteristics'!$C:$C,0))</f>
        <v>industry-energy-efficiency-standards.html</v>
      </c>
      <c r="S643" s="220" t="str">
        <f>INDEX('Policy Characteristics'!M:M,MATCH(PolicyLevers!$C643,'Policy Characteristics'!$C:$C,0))</f>
        <v>U.S. DOE, 2016, Industrial Energy Efficiency Potential Analysis, https://energy.gov/sites/prod/files/2017/04/f34/energy-savings-by-state-industrial-methodology.pdf</v>
      </c>
      <c r="T643" s="200" t="str">
        <f>INDEX('Policy Characteristics'!N:N,MATCH(PolicyLevers!$C643,'Policy Characteristics'!$C:$C,0))</f>
        <v>U.S. DOE, 2016, Industrial Energy Efficiency Potential Analysis, https://energy.gov/sites/prod/files/2017/04/f34/energy-savings-by-state-industrial-methodology.pdf</v>
      </c>
      <c r="U643" s="182">
        <f>INDEX('Policy Characteristics'!O:O,MATCH(PolicyLevers!$C643,'Policy Characteristics'!$C:$C,0))</f>
        <v>0</v>
      </c>
    </row>
    <row r="644" spans="1:21" s="190" customFormat="1" x14ac:dyDescent="0.35">
      <c r="A644" s="351" t="str">
        <f>INDEX('Policy Characteristics'!A:A,MATCH(PolicyLevers!$C644,'Policy Characteristics'!$C:$C,0))</f>
        <v>Industry</v>
      </c>
      <c r="B644" s="355" t="str">
        <f>INDEX('Policy Characteristics'!B:B,MATCH(PolicyLevers!$C644,'Policy Characteristics'!$C:$C,0))</f>
        <v>Industry Energy Efficiency Standards</v>
      </c>
      <c r="C644" s="190" t="str">
        <f t="shared" si="33"/>
        <v>Percentage Improvement in Eqpt Efficiency Standards above BAU</v>
      </c>
      <c r="D644" s="192" t="s">
        <v>2066</v>
      </c>
      <c r="E644" s="185" t="s">
        <v>799</v>
      </c>
      <c r="F644" s="182" t="s">
        <v>2116</v>
      </c>
      <c r="G644" s="185" t="s">
        <v>800</v>
      </c>
      <c r="H644" s="43">
        <v>1198</v>
      </c>
      <c r="I644" s="357" t="s">
        <v>310</v>
      </c>
      <c r="J644" s="190" t="str">
        <f>INDEX('Policy Characteristics'!D:D,MATCH(PolicyLevers!$C644,'Policy Characteristics'!$C:$C,0))</f>
        <v>Industry Energy Efficiency Standards</v>
      </c>
      <c r="K644" s="198" t="str">
        <f>INDEX('Policy Characteristics'!E:E,MATCH(PolicyLevers!$C644,'Policy Characteristics'!$C:$C,0))</f>
        <v>indst efficiency standards</v>
      </c>
      <c r="L644" s="198">
        <f>INDEX('Policy Characteristics'!F:F,MATCH(PolicyLevers!$C644,'Policy Characteristics'!$C:$C,0))</f>
        <v>0</v>
      </c>
      <c r="M644" s="198">
        <f>INDEX('Policy Characteristics'!G:G,MATCH(PolicyLevers!$C644,'Policy Characteristics'!$C:$C,0))</f>
        <v>0.25</v>
      </c>
      <c r="N644" s="198">
        <f>INDEX('Policy Characteristics'!H:H,MATCH(PolicyLevers!$C644,'Policy Characteristics'!$C:$C,0))</f>
        <v>0.01</v>
      </c>
      <c r="O644" s="200" t="str">
        <f>INDEX('Policy Characteristics'!I:I,MATCH(PolicyLevers!$C644,'Policy Characteristics'!$C:$C,0))</f>
        <v>% reduction in energy use</v>
      </c>
      <c r="P644" s="200"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0" t="str">
        <f>INDEX('Policy Characteristics'!K:K,MATCH(PolicyLevers!$C644,'Policy Characteristics'!$C:$C,0))</f>
        <v>industry-ag-main.html#eff-stds</v>
      </c>
      <c r="R644" s="200" t="str">
        <f>INDEX('Policy Characteristics'!L:L,MATCH(PolicyLevers!$C644,'Policy Characteristics'!$C:$C,0))</f>
        <v>industry-energy-efficiency-standards.html</v>
      </c>
      <c r="S644" s="220" t="str">
        <f>INDEX('Policy Characteristics'!M:M,MATCH(PolicyLevers!$C644,'Policy Characteristics'!$C:$C,0))</f>
        <v>U.S. DOE, 2016, Industrial Energy Efficiency Potential Analysis, https://energy.gov/sites/prod/files/2017/04/f34/energy-savings-by-state-industrial-methodology.pdf</v>
      </c>
      <c r="T644" s="200" t="str">
        <f>INDEX('Policy Characteristics'!N:N,MATCH(PolicyLevers!$C644,'Policy Characteristics'!$C:$C,0))</f>
        <v>U.S. DOE, 2016, Industrial Energy Efficiency Potential Analysis, https://energy.gov/sites/prod/files/2017/04/f34/energy-savings-by-state-industrial-methodology.pdf</v>
      </c>
      <c r="U644" s="182">
        <f>INDEX('Policy Characteristics'!O:O,MATCH(PolicyLevers!$C644,'Policy Characteristics'!$C:$C,0))</f>
        <v>0</v>
      </c>
    </row>
    <row r="645" spans="1:21" s="190" customFormat="1" x14ac:dyDescent="0.35">
      <c r="A645" s="351" t="str">
        <f>INDEX('Policy Characteristics'!A:A,MATCH(PolicyLevers!$C645,'Policy Characteristics'!$C:$C,0))</f>
        <v>Industry</v>
      </c>
      <c r="B645" s="355" t="str">
        <f>INDEX('Policy Characteristics'!B:B,MATCH(PolicyLevers!$C645,'Policy Characteristics'!$C:$C,0))</f>
        <v>Industry Energy Efficiency Standards</v>
      </c>
      <c r="C645" s="190" t="str">
        <f t="shared" si="33"/>
        <v>Percentage Improvement in Eqpt Efficiency Standards above BAU</v>
      </c>
      <c r="D645" s="192" t="s">
        <v>2066</v>
      </c>
      <c r="E645" s="185" t="s">
        <v>806</v>
      </c>
      <c r="F645" s="182" t="s">
        <v>2116</v>
      </c>
      <c r="G645" s="185" t="s">
        <v>807</v>
      </c>
      <c r="H645" s="43">
        <v>1199</v>
      </c>
      <c r="I645" s="357" t="s">
        <v>332</v>
      </c>
      <c r="J645" s="190" t="str">
        <f>INDEX('Policy Characteristics'!D:D,MATCH(PolicyLevers!$C645,'Policy Characteristics'!$C:$C,0))</f>
        <v>Industry Energy Efficiency Standards</v>
      </c>
      <c r="K645" s="198" t="str">
        <f>INDEX('Policy Characteristics'!E:E,MATCH(PolicyLevers!$C645,'Policy Characteristics'!$C:$C,0))</f>
        <v>indst efficiency standards</v>
      </c>
      <c r="L645" s="198">
        <f>INDEX('Policy Characteristics'!F:F,MATCH(PolicyLevers!$C645,'Policy Characteristics'!$C:$C,0))</f>
        <v>0</v>
      </c>
      <c r="M645" s="198">
        <f>INDEX('Policy Characteristics'!G:G,MATCH(PolicyLevers!$C645,'Policy Characteristics'!$C:$C,0))</f>
        <v>0.25</v>
      </c>
      <c r="N645" s="198">
        <f>INDEX('Policy Characteristics'!H:H,MATCH(PolicyLevers!$C645,'Policy Characteristics'!$C:$C,0))</f>
        <v>0.01</v>
      </c>
      <c r="O645" s="200" t="str">
        <f>INDEX('Policy Characteristics'!I:I,MATCH(PolicyLevers!$C645,'Policy Characteristics'!$C:$C,0))</f>
        <v>% reduction in energy use</v>
      </c>
      <c r="P645" s="200"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0" t="str">
        <f>INDEX('Policy Characteristics'!K:K,MATCH(PolicyLevers!$C645,'Policy Characteristics'!$C:$C,0))</f>
        <v>industry-ag-main.html#eff-stds</v>
      </c>
      <c r="R645" s="200" t="str">
        <f>INDEX('Policy Characteristics'!L:L,MATCH(PolicyLevers!$C645,'Policy Characteristics'!$C:$C,0))</f>
        <v>industry-energy-efficiency-standards.html</v>
      </c>
      <c r="S645" s="220" t="str">
        <f>INDEX('Policy Characteristics'!M:M,MATCH(PolicyLevers!$C645,'Policy Characteristics'!$C:$C,0))</f>
        <v>U.S. DOE, 2016, Industrial Energy Efficiency Potential Analysis, https://energy.gov/sites/prod/files/2017/04/f34/energy-savings-by-state-industrial-methodology.pdf</v>
      </c>
      <c r="T645" s="200" t="str">
        <f>INDEX('Policy Characteristics'!N:N,MATCH(PolicyLevers!$C645,'Policy Characteristics'!$C:$C,0))</f>
        <v>U.S. DOE, 2016, Industrial Energy Efficiency Potential Analysis, https://energy.gov/sites/prod/files/2017/04/f34/energy-savings-by-state-industrial-methodology.pdf</v>
      </c>
      <c r="U645" s="182">
        <f>INDEX('Policy Characteristics'!O:O,MATCH(PolicyLevers!$C645,'Policy Characteristics'!$C:$C,0))</f>
        <v>0</v>
      </c>
    </row>
    <row r="646" spans="1:21" s="190" customFormat="1" x14ac:dyDescent="0.35">
      <c r="A646" s="351" t="str">
        <f>INDEX('Policy Characteristics'!A:A,MATCH(PolicyLevers!$C646,'Policy Characteristics'!$C:$C,0))</f>
        <v>Industry</v>
      </c>
      <c r="B646" s="355" t="str">
        <f>INDEX('Policy Characteristics'!B:B,MATCH(PolicyLevers!$C646,'Policy Characteristics'!$C:$C,0))</f>
        <v>Industry Energy Efficiency Standards</v>
      </c>
      <c r="C646" s="190" t="str">
        <f t="shared" si="33"/>
        <v>Percentage Improvement in Eqpt Efficiency Standards above BAU</v>
      </c>
      <c r="D646" s="192" t="s">
        <v>2066</v>
      </c>
      <c r="E646" s="185" t="s">
        <v>808</v>
      </c>
      <c r="F646" s="182" t="s">
        <v>2116</v>
      </c>
      <c r="G646" s="185" t="s">
        <v>809</v>
      </c>
      <c r="H646" s="43">
        <v>1200</v>
      </c>
      <c r="I646" s="357" t="s">
        <v>310</v>
      </c>
      <c r="J646" s="190" t="str">
        <f>INDEX('Policy Characteristics'!D:D,MATCH(PolicyLevers!$C646,'Policy Characteristics'!$C:$C,0))</f>
        <v>Industry Energy Efficiency Standards</v>
      </c>
      <c r="K646" s="198" t="str">
        <f>INDEX('Policy Characteristics'!E:E,MATCH(PolicyLevers!$C646,'Policy Characteristics'!$C:$C,0))</f>
        <v>indst efficiency standards</v>
      </c>
      <c r="L646" s="198">
        <f>INDEX('Policy Characteristics'!F:F,MATCH(PolicyLevers!$C646,'Policy Characteristics'!$C:$C,0))</f>
        <v>0</v>
      </c>
      <c r="M646" s="198">
        <f>INDEX('Policy Characteristics'!G:G,MATCH(PolicyLevers!$C646,'Policy Characteristics'!$C:$C,0))</f>
        <v>0.25</v>
      </c>
      <c r="N646" s="198">
        <f>INDEX('Policy Characteristics'!H:H,MATCH(PolicyLevers!$C646,'Policy Characteristics'!$C:$C,0))</f>
        <v>0.01</v>
      </c>
      <c r="O646" s="200" t="str">
        <f>INDEX('Policy Characteristics'!I:I,MATCH(PolicyLevers!$C646,'Policy Characteristics'!$C:$C,0))</f>
        <v>% reduction in energy use</v>
      </c>
      <c r="P646" s="200"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0" t="str">
        <f>INDEX('Policy Characteristics'!K:K,MATCH(PolicyLevers!$C646,'Policy Characteristics'!$C:$C,0))</f>
        <v>industry-ag-main.html#eff-stds</v>
      </c>
      <c r="R646" s="200" t="str">
        <f>INDEX('Policy Characteristics'!L:L,MATCH(PolicyLevers!$C646,'Policy Characteristics'!$C:$C,0))</f>
        <v>industry-energy-efficiency-standards.html</v>
      </c>
      <c r="S646" s="220" t="str">
        <f>INDEX('Policy Characteristics'!M:M,MATCH(PolicyLevers!$C646,'Policy Characteristics'!$C:$C,0))</f>
        <v>U.S. DOE, 2016, Industrial Energy Efficiency Potential Analysis, https://energy.gov/sites/prod/files/2017/04/f34/energy-savings-by-state-industrial-methodology.pdf</v>
      </c>
      <c r="T646" s="200" t="str">
        <f>INDEX('Policy Characteristics'!N:N,MATCH(PolicyLevers!$C646,'Policy Characteristics'!$C:$C,0))</f>
        <v>U.S. DOE, 2016, Industrial Energy Efficiency Potential Analysis, https://energy.gov/sites/prod/files/2017/04/f34/energy-savings-by-state-industrial-methodology.pdf</v>
      </c>
      <c r="U646" s="182">
        <f>INDEX('Policy Characteristics'!O:O,MATCH(PolicyLevers!$C646,'Policy Characteristics'!$C:$C,0))</f>
        <v>0</v>
      </c>
    </row>
    <row r="647" spans="1:21" s="190" customFormat="1" x14ac:dyDescent="0.35">
      <c r="A647" s="351" t="str">
        <f>INDEX('Policy Characteristics'!A:A,MATCH(PolicyLevers!$C647,'Policy Characteristics'!$C:$C,0))</f>
        <v>Industry</v>
      </c>
      <c r="B647" s="355" t="str">
        <f>INDEX('Policy Characteristics'!B:B,MATCH(PolicyLevers!$C647,'Policy Characteristics'!$C:$C,0))</f>
        <v>Industry Energy Efficiency Standards</v>
      </c>
      <c r="C647" s="190" t="str">
        <f t="shared" si="33"/>
        <v>Percentage Improvement in Eqpt Efficiency Standards above BAU</v>
      </c>
      <c r="D647" s="192" t="s">
        <v>2066</v>
      </c>
      <c r="E647" s="185" t="s">
        <v>810</v>
      </c>
      <c r="F647" s="182" t="s">
        <v>2116</v>
      </c>
      <c r="G647" s="185" t="s">
        <v>811</v>
      </c>
      <c r="H647" s="43">
        <v>1201</v>
      </c>
      <c r="I647" s="357" t="s">
        <v>332</v>
      </c>
      <c r="J647" s="190" t="str">
        <f>INDEX('Policy Characteristics'!D:D,MATCH(PolicyLevers!$C647,'Policy Characteristics'!$C:$C,0))</f>
        <v>Industry Energy Efficiency Standards</v>
      </c>
      <c r="K647" s="198" t="str">
        <f>INDEX('Policy Characteristics'!E:E,MATCH(PolicyLevers!$C647,'Policy Characteristics'!$C:$C,0))</f>
        <v>indst efficiency standards</v>
      </c>
      <c r="L647" s="198">
        <f>INDEX('Policy Characteristics'!F:F,MATCH(PolicyLevers!$C647,'Policy Characteristics'!$C:$C,0))</f>
        <v>0</v>
      </c>
      <c r="M647" s="198">
        <f>INDEX('Policy Characteristics'!G:G,MATCH(PolicyLevers!$C647,'Policy Characteristics'!$C:$C,0))</f>
        <v>0.25</v>
      </c>
      <c r="N647" s="198">
        <f>INDEX('Policy Characteristics'!H:H,MATCH(PolicyLevers!$C647,'Policy Characteristics'!$C:$C,0))</f>
        <v>0.01</v>
      </c>
      <c r="O647" s="200" t="str">
        <f>INDEX('Policy Characteristics'!I:I,MATCH(PolicyLevers!$C647,'Policy Characteristics'!$C:$C,0))</f>
        <v>% reduction in energy use</v>
      </c>
      <c r="P647" s="200"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0" t="str">
        <f>INDEX('Policy Characteristics'!K:K,MATCH(PolicyLevers!$C647,'Policy Characteristics'!$C:$C,0))</f>
        <v>industry-ag-main.html#eff-stds</v>
      </c>
      <c r="R647" s="200" t="str">
        <f>INDEX('Policy Characteristics'!L:L,MATCH(PolicyLevers!$C647,'Policy Characteristics'!$C:$C,0))</f>
        <v>industry-energy-efficiency-standards.html</v>
      </c>
      <c r="S647" s="220" t="str">
        <f>INDEX('Policy Characteristics'!M:M,MATCH(PolicyLevers!$C647,'Policy Characteristics'!$C:$C,0))</f>
        <v>U.S. DOE, 2016, Industrial Energy Efficiency Potential Analysis, https://energy.gov/sites/prod/files/2017/04/f34/energy-savings-by-state-industrial-methodology.pdf</v>
      </c>
      <c r="T647" s="200" t="str">
        <f>INDEX('Policy Characteristics'!N:N,MATCH(PolicyLevers!$C647,'Policy Characteristics'!$C:$C,0))</f>
        <v>U.S. DOE, 2016, Industrial Energy Efficiency Potential Analysis, https://energy.gov/sites/prod/files/2017/04/f34/energy-savings-by-state-industrial-methodology.pdf</v>
      </c>
      <c r="U647" s="182">
        <f>INDEX('Policy Characteristics'!O:O,MATCH(PolicyLevers!$C647,'Policy Characteristics'!$C:$C,0))</f>
        <v>0</v>
      </c>
    </row>
    <row r="648" spans="1:21" s="190" customFormat="1" x14ac:dyDescent="0.35">
      <c r="A648" s="351" t="str">
        <f>INDEX('Policy Characteristics'!A:A,MATCH(PolicyLevers!$C648,'Policy Characteristics'!$C:$C,0))</f>
        <v>Industry</v>
      </c>
      <c r="B648" s="355" t="str">
        <f>INDEX('Policy Characteristics'!B:B,MATCH(PolicyLevers!$C648,'Policy Characteristics'!$C:$C,0))</f>
        <v>Industry Energy Efficiency Standards</v>
      </c>
      <c r="C648" s="190" t="str">
        <f t="shared" si="33"/>
        <v>Percentage Improvement in Eqpt Efficiency Standards above BAU</v>
      </c>
      <c r="D648" s="192" t="s">
        <v>2066</v>
      </c>
      <c r="E648" s="185" t="s">
        <v>812</v>
      </c>
      <c r="F648" s="182" t="s">
        <v>2116</v>
      </c>
      <c r="G648" s="185" t="s">
        <v>813</v>
      </c>
      <c r="H648" s="43">
        <v>1202</v>
      </c>
      <c r="I648" s="357" t="s">
        <v>310</v>
      </c>
      <c r="J648" s="190" t="str">
        <f>INDEX('Policy Characteristics'!D:D,MATCH(PolicyLevers!$C648,'Policy Characteristics'!$C:$C,0))</f>
        <v>Industry Energy Efficiency Standards</v>
      </c>
      <c r="K648" s="198" t="str">
        <f>INDEX('Policy Characteristics'!E:E,MATCH(PolicyLevers!$C648,'Policy Characteristics'!$C:$C,0))</f>
        <v>indst efficiency standards</v>
      </c>
      <c r="L648" s="198">
        <f>INDEX('Policy Characteristics'!F:F,MATCH(PolicyLevers!$C648,'Policy Characteristics'!$C:$C,0))</f>
        <v>0</v>
      </c>
      <c r="M648" s="198">
        <f>INDEX('Policy Characteristics'!G:G,MATCH(PolicyLevers!$C648,'Policy Characteristics'!$C:$C,0))</f>
        <v>0.25</v>
      </c>
      <c r="N648" s="198">
        <f>INDEX('Policy Characteristics'!H:H,MATCH(PolicyLevers!$C648,'Policy Characteristics'!$C:$C,0))</f>
        <v>0.01</v>
      </c>
      <c r="O648" s="200" t="str">
        <f>INDEX('Policy Characteristics'!I:I,MATCH(PolicyLevers!$C648,'Policy Characteristics'!$C:$C,0))</f>
        <v>% reduction in energy use</v>
      </c>
      <c r="P648" s="200"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0" t="str">
        <f>INDEX('Policy Characteristics'!K:K,MATCH(PolicyLevers!$C648,'Policy Characteristics'!$C:$C,0))</f>
        <v>industry-ag-main.html#eff-stds</v>
      </c>
      <c r="R648" s="200" t="str">
        <f>INDEX('Policy Characteristics'!L:L,MATCH(PolicyLevers!$C648,'Policy Characteristics'!$C:$C,0))</f>
        <v>industry-energy-efficiency-standards.html</v>
      </c>
      <c r="S648" s="220" t="str">
        <f>INDEX('Policy Characteristics'!M:M,MATCH(PolicyLevers!$C648,'Policy Characteristics'!$C:$C,0))</f>
        <v>U.S. DOE, 2016, Industrial Energy Efficiency Potential Analysis, https://energy.gov/sites/prod/files/2017/04/f34/energy-savings-by-state-industrial-methodology.pdf</v>
      </c>
      <c r="T648" s="200" t="str">
        <f>INDEX('Policy Characteristics'!N:N,MATCH(PolicyLevers!$C648,'Policy Characteristics'!$C:$C,0))</f>
        <v>U.S. DOE, 2016, Industrial Energy Efficiency Potential Analysis, https://energy.gov/sites/prod/files/2017/04/f34/energy-savings-by-state-industrial-methodology.pdf</v>
      </c>
      <c r="U648" s="182">
        <f>INDEX('Policy Characteristics'!O:O,MATCH(PolicyLevers!$C648,'Policy Characteristics'!$C:$C,0))</f>
        <v>0</v>
      </c>
    </row>
    <row r="649" spans="1:21" s="190" customFormat="1" x14ac:dyDescent="0.35">
      <c r="A649" s="351" t="str">
        <f>INDEX('Policy Characteristics'!A:A,MATCH(PolicyLevers!$C649,'Policy Characteristics'!$C:$C,0))</f>
        <v>Industry</v>
      </c>
      <c r="B649" s="355" t="str">
        <f>INDEX('Policy Characteristics'!B:B,MATCH(PolicyLevers!$C649,'Policy Characteristics'!$C:$C,0))</f>
        <v>Industry Energy Efficiency Standards</v>
      </c>
      <c r="C649" s="190" t="str">
        <f t="shared" si="33"/>
        <v>Percentage Improvement in Eqpt Efficiency Standards above BAU</v>
      </c>
      <c r="D649" s="192" t="s">
        <v>2066</v>
      </c>
      <c r="E649" s="185" t="s">
        <v>814</v>
      </c>
      <c r="F649" s="182" t="s">
        <v>2116</v>
      </c>
      <c r="G649" s="185" t="s">
        <v>815</v>
      </c>
      <c r="H649" s="43">
        <v>1203</v>
      </c>
      <c r="I649" s="357" t="s">
        <v>332</v>
      </c>
      <c r="J649" s="190" t="str">
        <f>INDEX('Policy Characteristics'!D:D,MATCH(PolicyLevers!$C649,'Policy Characteristics'!$C:$C,0))</f>
        <v>Industry Energy Efficiency Standards</v>
      </c>
      <c r="K649" s="198" t="str">
        <f>INDEX('Policy Characteristics'!E:E,MATCH(PolicyLevers!$C649,'Policy Characteristics'!$C:$C,0))</f>
        <v>indst efficiency standards</v>
      </c>
      <c r="L649" s="198">
        <f>INDEX('Policy Characteristics'!F:F,MATCH(PolicyLevers!$C649,'Policy Characteristics'!$C:$C,0))</f>
        <v>0</v>
      </c>
      <c r="M649" s="198">
        <f>INDEX('Policy Characteristics'!G:G,MATCH(PolicyLevers!$C649,'Policy Characteristics'!$C:$C,0))</f>
        <v>0.25</v>
      </c>
      <c r="N649" s="198">
        <f>INDEX('Policy Characteristics'!H:H,MATCH(PolicyLevers!$C649,'Policy Characteristics'!$C:$C,0))</f>
        <v>0.01</v>
      </c>
      <c r="O649" s="200" t="str">
        <f>INDEX('Policy Characteristics'!I:I,MATCH(PolicyLevers!$C649,'Policy Characteristics'!$C:$C,0))</f>
        <v>% reduction in energy use</v>
      </c>
      <c r="P649" s="200"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0" t="str">
        <f>INDEX('Policy Characteristics'!K:K,MATCH(PolicyLevers!$C649,'Policy Characteristics'!$C:$C,0))</f>
        <v>industry-ag-main.html#eff-stds</v>
      </c>
      <c r="R649" s="200" t="str">
        <f>INDEX('Policy Characteristics'!L:L,MATCH(PolicyLevers!$C649,'Policy Characteristics'!$C:$C,0))</f>
        <v>industry-energy-efficiency-standards.html</v>
      </c>
      <c r="S649" s="220" t="str">
        <f>INDEX('Policy Characteristics'!M:M,MATCH(PolicyLevers!$C649,'Policy Characteristics'!$C:$C,0))</f>
        <v>U.S. DOE, 2016, Industrial Energy Efficiency Potential Analysis, https://energy.gov/sites/prod/files/2017/04/f34/energy-savings-by-state-industrial-methodology.pdf</v>
      </c>
      <c r="T649" s="200" t="str">
        <f>INDEX('Policy Characteristics'!N:N,MATCH(PolicyLevers!$C649,'Policy Characteristics'!$C:$C,0))</f>
        <v>U.S. DOE, 2016, Industrial Energy Efficiency Potential Analysis, https://energy.gov/sites/prod/files/2017/04/f34/energy-savings-by-state-industrial-methodology.pdf</v>
      </c>
      <c r="U649" s="182">
        <f>INDEX('Policy Characteristics'!O:O,MATCH(PolicyLevers!$C649,'Policy Characteristics'!$C:$C,0))</f>
        <v>0</v>
      </c>
    </row>
    <row r="650" spans="1:21" s="190" customFormat="1" x14ac:dyDescent="0.35">
      <c r="A650" s="351" t="str">
        <f>INDEX('Policy Characteristics'!A:A,MATCH(PolicyLevers!$C650,'Policy Characteristics'!$C:$C,0))</f>
        <v>Industry</v>
      </c>
      <c r="B650" s="355" t="str">
        <f>INDEX('Policy Characteristics'!B:B,MATCH(PolicyLevers!$C650,'Policy Characteristics'!$C:$C,0))</f>
        <v>Industry Energy Efficiency Standards</v>
      </c>
      <c r="C650" s="190" t="str">
        <f t="shared" si="33"/>
        <v>Percentage Improvement in Eqpt Efficiency Standards above BAU</v>
      </c>
      <c r="D650" s="192" t="s">
        <v>2066</v>
      </c>
      <c r="E650" s="185" t="s">
        <v>816</v>
      </c>
      <c r="F650" s="182" t="s">
        <v>2116</v>
      </c>
      <c r="G650" s="185" t="s">
        <v>817</v>
      </c>
      <c r="H650" s="43">
        <v>1204</v>
      </c>
      <c r="I650" s="357" t="s">
        <v>332</v>
      </c>
      <c r="J650" s="190" t="str">
        <f>INDEX('Policy Characteristics'!D:D,MATCH(PolicyLevers!$C650,'Policy Characteristics'!$C:$C,0))</f>
        <v>Industry Energy Efficiency Standards</v>
      </c>
      <c r="K650" s="198" t="str">
        <f>INDEX('Policy Characteristics'!E:E,MATCH(PolicyLevers!$C650,'Policy Characteristics'!$C:$C,0))</f>
        <v>indst efficiency standards</v>
      </c>
      <c r="L650" s="198">
        <f>INDEX('Policy Characteristics'!F:F,MATCH(PolicyLevers!$C650,'Policy Characteristics'!$C:$C,0))</f>
        <v>0</v>
      </c>
      <c r="M650" s="198">
        <f>INDEX('Policy Characteristics'!G:G,MATCH(PolicyLevers!$C650,'Policy Characteristics'!$C:$C,0))</f>
        <v>0.25</v>
      </c>
      <c r="N650" s="198">
        <f>INDEX('Policy Characteristics'!H:H,MATCH(PolicyLevers!$C650,'Policy Characteristics'!$C:$C,0))</f>
        <v>0.01</v>
      </c>
      <c r="O650" s="200" t="str">
        <f>INDEX('Policy Characteristics'!I:I,MATCH(PolicyLevers!$C650,'Policy Characteristics'!$C:$C,0))</f>
        <v>% reduction in energy use</v>
      </c>
      <c r="P650" s="200"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0" t="str">
        <f>INDEX('Policy Characteristics'!K:K,MATCH(PolicyLevers!$C650,'Policy Characteristics'!$C:$C,0))</f>
        <v>industry-ag-main.html#eff-stds</v>
      </c>
      <c r="R650" s="200" t="str">
        <f>INDEX('Policy Characteristics'!L:L,MATCH(PolicyLevers!$C650,'Policy Characteristics'!$C:$C,0))</f>
        <v>industry-energy-efficiency-standards.html</v>
      </c>
      <c r="S650" s="220" t="str">
        <f>INDEX('Policy Characteristics'!M:M,MATCH(PolicyLevers!$C650,'Policy Characteristics'!$C:$C,0))</f>
        <v>U.S. DOE, 2016, Industrial Energy Efficiency Potential Analysis, https://energy.gov/sites/prod/files/2017/04/f34/energy-savings-by-state-industrial-methodology.pdf</v>
      </c>
      <c r="T650" s="200" t="str">
        <f>INDEX('Policy Characteristics'!N:N,MATCH(PolicyLevers!$C650,'Policy Characteristics'!$C:$C,0))</f>
        <v>U.S. DOE, 2016, Industrial Energy Efficiency Potential Analysis, https://energy.gov/sites/prod/files/2017/04/f34/energy-savings-by-state-industrial-methodology.pdf</v>
      </c>
      <c r="U650" s="182">
        <f>INDEX('Policy Characteristics'!O:O,MATCH(PolicyLevers!$C650,'Policy Characteristics'!$C:$C,0))</f>
        <v>0</v>
      </c>
    </row>
    <row r="651" spans="1:21" s="190" customFormat="1" x14ac:dyDescent="0.35">
      <c r="A651" s="351" t="str">
        <f>INDEX('Policy Characteristics'!A:A,MATCH(PolicyLevers!$C651,'Policy Characteristics'!$C:$C,0))</f>
        <v>Industry</v>
      </c>
      <c r="B651" s="355" t="str">
        <f>INDEX('Policy Characteristics'!B:B,MATCH(PolicyLevers!$C651,'Policy Characteristics'!$C:$C,0))</f>
        <v>Industry Energy Efficiency Standards</v>
      </c>
      <c r="C651" s="190" t="str">
        <f t="shared" si="33"/>
        <v>Percentage Improvement in Eqpt Efficiency Standards above BAU</v>
      </c>
      <c r="D651" s="192" t="s">
        <v>2066</v>
      </c>
      <c r="E651" s="185" t="s">
        <v>818</v>
      </c>
      <c r="F651" s="182" t="s">
        <v>2116</v>
      </c>
      <c r="G651" s="185" t="s">
        <v>819</v>
      </c>
      <c r="H651" s="43">
        <v>1205</v>
      </c>
      <c r="I651" s="357" t="s">
        <v>310</v>
      </c>
      <c r="J651" s="190" t="str">
        <f>INDEX('Policy Characteristics'!D:D,MATCH(PolicyLevers!$C651,'Policy Characteristics'!$C:$C,0))</f>
        <v>Industry Energy Efficiency Standards</v>
      </c>
      <c r="K651" s="198" t="str">
        <f>INDEX('Policy Characteristics'!E:E,MATCH(PolicyLevers!$C651,'Policy Characteristics'!$C:$C,0))</f>
        <v>indst efficiency standards</v>
      </c>
      <c r="L651" s="198">
        <f>INDEX('Policy Characteristics'!F:F,MATCH(PolicyLevers!$C651,'Policy Characteristics'!$C:$C,0))</f>
        <v>0</v>
      </c>
      <c r="M651" s="198">
        <f>INDEX('Policy Characteristics'!G:G,MATCH(PolicyLevers!$C651,'Policy Characteristics'!$C:$C,0))</f>
        <v>0.25</v>
      </c>
      <c r="N651" s="198">
        <f>INDEX('Policy Characteristics'!H:H,MATCH(PolicyLevers!$C651,'Policy Characteristics'!$C:$C,0))</f>
        <v>0.01</v>
      </c>
      <c r="O651" s="200" t="str">
        <f>INDEX('Policy Characteristics'!I:I,MATCH(PolicyLevers!$C651,'Policy Characteristics'!$C:$C,0))</f>
        <v>% reduction in energy use</v>
      </c>
      <c r="P651" s="200"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0" t="str">
        <f>INDEX('Policy Characteristics'!K:K,MATCH(PolicyLevers!$C651,'Policy Characteristics'!$C:$C,0))</f>
        <v>industry-ag-main.html#eff-stds</v>
      </c>
      <c r="R651" s="200" t="str">
        <f>INDEX('Policy Characteristics'!L:L,MATCH(PolicyLevers!$C651,'Policy Characteristics'!$C:$C,0))</f>
        <v>industry-energy-efficiency-standards.html</v>
      </c>
      <c r="S651" s="220" t="str">
        <f>INDEX('Policy Characteristics'!M:M,MATCH(PolicyLevers!$C651,'Policy Characteristics'!$C:$C,0))</f>
        <v>U.S. DOE, 2016, Industrial Energy Efficiency Potential Analysis, https://energy.gov/sites/prod/files/2017/04/f34/energy-savings-by-state-industrial-methodology.pdf</v>
      </c>
      <c r="T651" s="200" t="str">
        <f>INDEX('Policy Characteristics'!N:N,MATCH(PolicyLevers!$C651,'Policy Characteristics'!$C:$C,0))</f>
        <v>U.S. DOE, 2016, Industrial Energy Efficiency Potential Analysis, https://energy.gov/sites/prod/files/2017/04/f34/energy-savings-by-state-industrial-methodology.pdf</v>
      </c>
      <c r="U651" s="182">
        <f>INDEX('Policy Characteristics'!O:O,MATCH(PolicyLevers!$C651,'Policy Characteristics'!$C:$C,0))</f>
        <v>0</v>
      </c>
    </row>
    <row r="652" spans="1:21" s="190" customFormat="1" x14ac:dyDescent="0.35">
      <c r="A652" s="351" t="str">
        <f>INDEX('Policy Characteristics'!A:A,MATCH(PolicyLevers!$C652,'Policy Characteristics'!$C:$C,0))</f>
        <v>Industry</v>
      </c>
      <c r="B652" s="355" t="str">
        <f>INDEX('Policy Characteristics'!B:B,MATCH(PolicyLevers!$C652,'Policy Characteristics'!$C:$C,0))</f>
        <v>Industry Energy Efficiency Standards</v>
      </c>
      <c r="C652" s="190" t="str">
        <f t="shared" si="33"/>
        <v>Percentage Improvement in Eqpt Efficiency Standards above BAU</v>
      </c>
      <c r="D652" s="192" t="s">
        <v>2066</v>
      </c>
      <c r="E652" s="185" t="s">
        <v>820</v>
      </c>
      <c r="F652" s="182" t="s">
        <v>2116</v>
      </c>
      <c r="G652" s="185" t="s">
        <v>821</v>
      </c>
      <c r="H652" s="43">
        <v>1206</v>
      </c>
      <c r="I652" s="357" t="s">
        <v>310</v>
      </c>
      <c r="J652" s="190" t="str">
        <f>INDEX('Policy Characteristics'!D:D,MATCH(PolicyLevers!$C652,'Policy Characteristics'!$C:$C,0))</f>
        <v>Industry Energy Efficiency Standards</v>
      </c>
      <c r="K652" s="198" t="str">
        <f>INDEX('Policy Characteristics'!E:E,MATCH(PolicyLevers!$C652,'Policy Characteristics'!$C:$C,0))</f>
        <v>indst efficiency standards</v>
      </c>
      <c r="L652" s="198">
        <f>INDEX('Policy Characteristics'!F:F,MATCH(PolicyLevers!$C652,'Policy Characteristics'!$C:$C,0))</f>
        <v>0</v>
      </c>
      <c r="M652" s="198">
        <f>INDEX('Policy Characteristics'!G:G,MATCH(PolicyLevers!$C652,'Policy Characteristics'!$C:$C,0))</f>
        <v>0.25</v>
      </c>
      <c r="N652" s="198">
        <f>INDEX('Policy Characteristics'!H:H,MATCH(PolicyLevers!$C652,'Policy Characteristics'!$C:$C,0))</f>
        <v>0.01</v>
      </c>
      <c r="O652" s="200" t="str">
        <f>INDEX('Policy Characteristics'!I:I,MATCH(PolicyLevers!$C652,'Policy Characteristics'!$C:$C,0))</f>
        <v>% reduction in energy use</v>
      </c>
      <c r="P652" s="200"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0" t="str">
        <f>INDEX('Policy Characteristics'!K:K,MATCH(PolicyLevers!$C652,'Policy Characteristics'!$C:$C,0))</f>
        <v>industry-ag-main.html#eff-stds</v>
      </c>
      <c r="R652" s="200" t="str">
        <f>INDEX('Policy Characteristics'!L:L,MATCH(PolicyLevers!$C652,'Policy Characteristics'!$C:$C,0))</f>
        <v>industry-energy-efficiency-standards.html</v>
      </c>
      <c r="S652" s="220" t="str">
        <f>INDEX('Policy Characteristics'!M:M,MATCH(PolicyLevers!$C652,'Policy Characteristics'!$C:$C,0))</f>
        <v>U.S. DOE, 2016, Industrial Energy Efficiency Potential Analysis, https://energy.gov/sites/prod/files/2017/04/f34/energy-savings-by-state-industrial-methodology.pdf</v>
      </c>
      <c r="T652" s="200" t="str">
        <f>INDEX('Policy Characteristics'!N:N,MATCH(PolicyLevers!$C652,'Policy Characteristics'!$C:$C,0))</f>
        <v>U.S. DOE, 2016, Industrial Energy Efficiency Potential Analysis, https://energy.gov/sites/prod/files/2017/04/f34/energy-savings-by-state-industrial-methodology.pdf</v>
      </c>
      <c r="U652" s="182">
        <f>INDEX('Policy Characteristics'!O:O,MATCH(PolicyLevers!$C652,'Policy Characteristics'!$C:$C,0))</f>
        <v>0</v>
      </c>
    </row>
    <row r="653" spans="1:21" s="190" customFormat="1" x14ac:dyDescent="0.35">
      <c r="A653" s="351" t="str">
        <f>INDEX('Policy Characteristics'!A:A,MATCH(PolicyLevers!$C653,'Policy Characteristics'!$C:$C,0))</f>
        <v>Industry</v>
      </c>
      <c r="B653" s="355" t="str">
        <f>INDEX('Policy Characteristics'!B:B,MATCH(PolicyLevers!$C653,'Policy Characteristics'!$C:$C,0))</f>
        <v>Industry Energy Efficiency Standards</v>
      </c>
      <c r="C653" s="190" t="str">
        <f t="shared" si="33"/>
        <v>Percentage Improvement in Eqpt Efficiency Standards above BAU</v>
      </c>
      <c r="D653" s="192" t="s">
        <v>2066</v>
      </c>
      <c r="E653" s="185" t="s">
        <v>822</v>
      </c>
      <c r="F653" s="182" t="s">
        <v>2116</v>
      </c>
      <c r="G653" s="185" t="s">
        <v>823</v>
      </c>
      <c r="H653" s="43">
        <v>1207</v>
      </c>
      <c r="I653" s="357" t="s">
        <v>332</v>
      </c>
      <c r="J653" s="190" t="str">
        <f>INDEX('Policy Characteristics'!D:D,MATCH(PolicyLevers!$C653,'Policy Characteristics'!$C:$C,0))</f>
        <v>Industry Energy Efficiency Standards</v>
      </c>
      <c r="K653" s="198" t="str">
        <f>INDEX('Policy Characteristics'!E:E,MATCH(PolicyLevers!$C653,'Policy Characteristics'!$C:$C,0))</f>
        <v>indst efficiency standards</v>
      </c>
      <c r="L653" s="198">
        <f>INDEX('Policy Characteristics'!F:F,MATCH(PolicyLevers!$C653,'Policy Characteristics'!$C:$C,0))</f>
        <v>0</v>
      </c>
      <c r="M653" s="198">
        <f>INDEX('Policy Characteristics'!G:G,MATCH(PolicyLevers!$C653,'Policy Characteristics'!$C:$C,0))</f>
        <v>0.25</v>
      </c>
      <c r="N653" s="198">
        <f>INDEX('Policy Characteristics'!H:H,MATCH(PolicyLevers!$C653,'Policy Characteristics'!$C:$C,0))</f>
        <v>0.01</v>
      </c>
      <c r="O653" s="200" t="str">
        <f>INDEX('Policy Characteristics'!I:I,MATCH(PolicyLevers!$C653,'Policy Characteristics'!$C:$C,0))</f>
        <v>% reduction in energy use</v>
      </c>
      <c r="P653" s="200"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0" t="str">
        <f>INDEX('Policy Characteristics'!K:K,MATCH(PolicyLevers!$C653,'Policy Characteristics'!$C:$C,0))</f>
        <v>industry-ag-main.html#eff-stds</v>
      </c>
      <c r="R653" s="200" t="str">
        <f>INDEX('Policy Characteristics'!L:L,MATCH(PolicyLevers!$C653,'Policy Characteristics'!$C:$C,0))</f>
        <v>industry-energy-efficiency-standards.html</v>
      </c>
      <c r="S653" s="220" t="str">
        <f>INDEX('Policy Characteristics'!M:M,MATCH(PolicyLevers!$C653,'Policy Characteristics'!$C:$C,0))</f>
        <v>U.S. DOE, 2016, Industrial Energy Efficiency Potential Analysis, https://energy.gov/sites/prod/files/2017/04/f34/energy-savings-by-state-industrial-methodology.pdf</v>
      </c>
      <c r="T653" s="200" t="str">
        <f>INDEX('Policy Characteristics'!N:N,MATCH(PolicyLevers!$C653,'Policy Characteristics'!$C:$C,0))</f>
        <v>U.S. DOE, 2016, Industrial Energy Efficiency Potential Analysis, https://energy.gov/sites/prod/files/2017/04/f34/energy-savings-by-state-industrial-methodology.pdf</v>
      </c>
      <c r="U653" s="182">
        <f>INDEX('Policy Characteristics'!O:O,MATCH(PolicyLevers!$C653,'Policy Characteristics'!$C:$C,0))</f>
        <v>0</v>
      </c>
    </row>
    <row r="654" spans="1:21" s="190" customFormat="1" x14ac:dyDescent="0.35">
      <c r="A654" s="351" t="str">
        <f>INDEX('Policy Characteristics'!A:A,MATCH(PolicyLevers!$C654,'Policy Characteristics'!$C:$C,0))</f>
        <v>Industry</v>
      </c>
      <c r="B654" s="356" t="str">
        <f>INDEX('Policy Characteristics'!B:B,MATCH(PolicyLevers!$C654,'Policy Characteristics'!$C:$C,0))</f>
        <v>Improved System Design</v>
      </c>
      <c r="C654" s="182" t="s">
        <v>825</v>
      </c>
      <c r="D654" s="185"/>
      <c r="E654" s="185"/>
      <c r="F654" s="185"/>
      <c r="G654" s="185"/>
      <c r="H654" s="43">
        <v>54</v>
      </c>
      <c r="I654" s="357" t="s">
        <v>310</v>
      </c>
      <c r="J654" s="182" t="str">
        <f>INDEX('Policy Characteristics'!D:D,MATCH(PolicyLevers!$C654,'Policy Characteristics'!$C:$C,0))</f>
        <v>Improved System Design</v>
      </c>
      <c r="K654" s="182" t="str">
        <f>INDEX('Policy Characteristics'!E:E,MATCH(PolicyLevers!$C654,'Policy Characteristics'!$C:$C,0))</f>
        <v>indst system integration</v>
      </c>
      <c r="L654" s="204">
        <f>INDEX('Policy Characteristics'!F:F,MATCH(PolicyLevers!$C654,'Policy Characteristics'!$C:$C,0))</f>
        <v>0</v>
      </c>
      <c r="M654" s="205">
        <f>INDEX('Policy Characteristics'!G:G,MATCH(PolicyLevers!$C654,'Policy Characteristics'!$C:$C,0))</f>
        <v>1</v>
      </c>
      <c r="N654" s="205">
        <f>INDEX('Policy Characteristics'!H:H,MATCH(PolicyLevers!$C654,'Policy Characteristics'!$C:$C,0))</f>
        <v>0.01</v>
      </c>
      <c r="O654" s="185" t="str">
        <f>INDEX('Policy Characteristics'!I:I,MATCH(PolicyLevers!$C654,'Policy Characteristics'!$C:$C,0))</f>
        <v>% of potential achieved</v>
      </c>
      <c r="P654" s="187"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5" t="str">
        <f>INDEX('Policy Characteristics'!K:K,MATCH(PolicyLevers!$C654,'Policy Characteristics'!$C:$C,0))</f>
        <v>industry-ag-main.html#system-integ</v>
      </c>
      <c r="R654" s="192" t="str">
        <f>INDEX('Policy Characteristics'!L:L,MATCH(PolicyLevers!$C654,'Policy Characteristics'!$C:$C,0))</f>
        <v>improved-system-design.html</v>
      </c>
      <c r="S654" s="206" t="str">
        <f>INDEX('Policy Characteristics'!M:M,MATCH(PolicyLevers!$C654,'Policy Characteristics'!$C:$C,0))</f>
        <v>Calculated from model data; see the relevant variable(s) in the InputData folder for source information.</v>
      </c>
      <c r="T654" s="200">
        <f>INDEX('Policy Characteristics'!N:N,MATCH(PolicyLevers!$C654,'Policy Characteristics'!$C:$C,0))</f>
        <v>0</v>
      </c>
      <c r="U654" s="190">
        <f>INDEX('Policy Characteristics'!O:O,MATCH(PolicyLevers!$C654,'Policy Characteristics'!$C:$C,0))</f>
        <v>0</v>
      </c>
    </row>
    <row r="655" spans="1:21" x14ac:dyDescent="0.35">
      <c r="A655" s="351" t="str">
        <f>INDEX('Policy Characteristics'!A:A,MATCH(PolicyLevers!$C655,'Policy Characteristics'!$C:$C,0))</f>
        <v>Industry</v>
      </c>
      <c r="B655" s="356" t="str">
        <f>INDEX('Policy Characteristics'!B:B,MATCH(PolicyLevers!$C655,'Policy Characteristics'!$C:$C,0))</f>
        <v>Electrification + Hydrogen</v>
      </c>
      <c r="C655" s="182" t="s">
        <v>831</v>
      </c>
      <c r="D655" s="185" t="s">
        <v>2112</v>
      </c>
      <c r="E655" s="185" t="s">
        <v>799</v>
      </c>
      <c r="F655" s="182" t="s">
        <v>2144</v>
      </c>
      <c r="G655" s="185" t="s">
        <v>2125</v>
      </c>
      <c r="H655" s="43">
        <v>1208</v>
      </c>
      <c r="I655" s="357" t="s">
        <v>310</v>
      </c>
      <c r="J655" s="182" t="str">
        <f>INDEX('Policy Characteristics'!D:D,MATCH(PolicyLevers!$C655,'Policy Characteristics'!$C:$C,0))</f>
        <v>Electrification + Hydrogen</v>
      </c>
      <c r="K655" s="182" t="str">
        <f>INDEX('Policy Characteristics'!E:E,MATCH(PolicyLevers!$C655,'Policy Characteristics'!$C:$C,0))</f>
        <v>indst fuel type shifting</v>
      </c>
      <c r="L655" s="204">
        <f>INDEX('Policy Characteristics'!F:F,MATCH(PolicyLevers!$C655,'Policy Characteristics'!$C:$C,0))</f>
        <v>0</v>
      </c>
      <c r="M655" s="204">
        <f>INDEX('Policy Characteristics'!G:G,MATCH(PolicyLevers!$C655,'Policy Characteristics'!$C:$C,0))</f>
        <v>1</v>
      </c>
      <c r="N655" s="205">
        <f>INDEX('Policy Characteristics'!H:H,MATCH(PolicyLevers!$C655,'Policy Characteristics'!$C:$C,0))</f>
        <v>0.01</v>
      </c>
      <c r="O655" s="185" t="str">
        <f>INDEX('Policy Characteristics'!I:I,MATCH(PolicyLevers!$C655,'Policy Characteristics'!$C:$C,0))</f>
        <v>% of fuel shifted</v>
      </c>
      <c r="P655" s="185"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5" t="str">
        <f>INDEX('Policy Characteristics'!K:K,MATCH(PolicyLevers!$C655,'Policy Characteristics'!$C:$C,0))</f>
        <v>industry-ag-main.html#fuel-switching</v>
      </c>
      <c r="R655" s="192" t="str">
        <f>INDEX('Policy Characteristics'!L:L,MATCH(PolicyLevers!$C655,'Policy Characteristics'!$C:$C,0))</f>
        <v>industry-elec-and-hydrogen.html</v>
      </c>
      <c r="S655" s="206">
        <f>INDEX('Policy Characteristics'!M:M,MATCH(PolicyLevers!$C655,'Policy Characteristics'!$C:$C,0))</f>
        <v>0</v>
      </c>
      <c r="T655" s="185">
        <f>INDEX('Policy Characteristics'!N:N,MATCH(PolicyLevers!$C655,'Policy Characteristics'!$C:$C,0))</f>
        <v>0</v>
      </c>
      <c r="U655" s="182">
        <f>INDEX('Policy Characteristics'!O:O,MATCH(PolicyLevers!$C655,'Policy Characteristics'!$C:$C,0))</f>
        <v>0</v>
      </c>
    </row>
    <row r="656" spans="1:21" x14ac:dyDescent="0.35">
      <c r="A656" s="351" t="str">
        <f>INDEX('Policy Characteristics'!A:A,MATCH(PolicyLevers!$C656,'Policy Characteristics'!$C:$C,0))</f>
        <v>Industry</v>
      </c>
      <c r="B656" s="355" t="str">
        <f>INDEX('Policy Characteristics'!B:B,MATCH(PolicyLevers!$C656,'Policy Characteristics'!$C:$C,0))</f>
        <v>Electrification + Hydrogen</v>
      </c>
      <c r="C656" s="190" t="str">
        <f t="shared" ref="C656:C687" si="34">C$655</f>
        <v>Fraction of Industrial Fuel Use Shifted to Other Fuels</v>
      </c>
      <c r="D656" s="185" t="s">
        <v>2112</v>
      </c>
      <c r="E656" s="185" t="s">
        <v>806</v>
      </c>
      <c r="F656" s="182" t="s">
        <v>2144</v>
      </c>
      <c r="G656" s="185" t="s">
        <v>2124</v>
      </c>
      <c r="H656" s="43">
        <v>1209</v>
      </c>
      <c r="I656" s="357" t="s">
        <v>332</v>
      </c>
      <c r="J656" s="190" t="str">
        <f>INDEX('Policy Characteristics'!D:D,MATCH(PolicyLevers!$C656,'Policy Characteristics'!$C:$C,0))</f>
        <v>Electrification + Hydrogen</v>
      </c>
      <c r="K656" s="190" t="str">
        <f>INDEX('Policy Characteristics'!E:E,MATCH(PolicyLevers!$C656,'Policy Characteristics'!$C:$C,0))</f>
        <v>indst fuel type shifting</v>
      </c>
      <c r="L656" s="191">
        <f>INDEX('Policy Characteristics'!F:F,MATCH(PolicyLevers!$C656,'Policy Characteristics'!$C:$C,0))</f>
        <v>0</v>
      </c>
      <c r="M656" s="191">
        <f>INDEX('Policy Characteristics'!G:G,MATCH(PolicyLevers!$C656,'Policy Characteristics'!$C:$C,0))</f>
        <v>1</v>
      </c>
      <c r="N656" s="252">
        <f>INDEX('Policy Characteristics'!H:H,MATCH(PolicyLevers!$C656,'Policy Characteristics'!$C:$C,0))</f>
        <v>0.01</v>
      </c>
      <c r="O656" s="190" t="str">
        <f>INDEX('Policy Characteristics'!I:I,MATCH(PolicyLevers!$C656,'Policy Characteristics'!$C:$C,0))</f>
        <v>% of fuel shifted</v>
      </c>
      <c r="P656" s="185"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0" t="str">
        <f>INDEX('Policy Characteristics'!K:K,MATCH(PolicyLevers!$C656,'Policy Characteristics'!$C:$C,0))</f>
        <v>industry-ag-main.html#fuel-switching</v>
      </c>
      <c r="R656" s="190" t="str">
        <f>INDEX('Policy Characteristics'!L:L,MATCH(PolicyLevers!$C656,'Policy Characteristics'!$C:$C,0))</f>
        <v>industry-elec-and-hydrogen.html</v>
      </c>
      <c r="S656" s="206">
        <f>INDEX('Policy Characteristics'!M:M,MATCH(PolicyLevers!$C656,'Policy Characteristics'!$C:$C,0))</f>
        <v>0</v>
      </c>
      <c r="T656" s="185">
        <f>INDEX('Policy Characteristics'!N:N,MATCH(PolicyLevers!$C656,'Policy Characteristics'!$C:$C,0))</f>
        <v>0</v>
      </c>
      <c r="U656" s="182">
        <f>INDEX('Policy Characteristics'!O:O,MATCH(PolicyLevers!$C656,'Policy Characteristics'!$C:$C,0))</f>
        <v>0</v>
      </c>
    </row>
    <row r="657" spans="1:21" x14ac:dyDescent="0.35">
      <c r="A657" s="351" t="str">
        <f>INDEX('Policy Characteristics'!A:A,MATCH(PolicyLevers!$C657,'Policy Characteristics'!$C:$C,0))</f>
        <v>Industry</v>
      </c>
      <c r="B657" s="355" t="str">
        <f>INDEX('Policy Characteristics'!B:B,MATCH(PolicyLevers!$C657,'Policy Characteristics'!$C:$C,0))</f>
        <v>Electrification + Hydrogen</v>
      </c>
      <c r="C657" s="190" t="str">
        <f t="shared" si="34"/>
        <v>Fraction of Industrial Fuel Use Shifted to Other Fuels</v>
      </c>
      <c r="D657" s="185" t="s">
        <v>2112</v>
      </c>
      <c r="E657" s="185" t="s">
        <v>808</v>
      </c>
      <c r="F657" s="182" t="s">
        <v>2144</v>
      </c>
      <c r="G657" s="185" t="s">
        <v>2123</v>
      </c>
      <c r="H657" s="43">
        <v>1210</v>
      </c>
      <c r="I657" s="357" t="s">
        <v>332</v>
      </c>
      <c r="J657" s="190" t="str">
        <f>INDEX('Policy Characteristics'!D:D,MATCH(PolicyLevers!$C657,'Policy Characteristics'!$C:$C,0))</f>
        <v>Electrification + Hydrogen</v>
      </c>
      <c r="K657" s="190" t="str">
        <f>INDEX('Policy Characteristics'!E:E,MATCH(PolicyLevers!$C657,'Policy Characteristics'!$C:$C,0))</f>
        <v>indst fuel type shifting</v>
      </c>
      <c r="L657" s="191">
        <f>INDEX('Policy Characteristics'!F:F,MATCH(PolicyLevers!$C657,'Policy Characteristics'!$C:$C,0))</f>
        <v>0</v>
      </c>
      <c r="M657" s="191">
        <f>INDEX('Policy Characteristics'!G:G,MATCH(PolicyLevers!$C657,'Policy Characteristics'!$C:$C,0))</f>
        <v>1</v>
      </c>
      <c r="N657" s="252">
        <f>INDEX('Policy Characteristics'!H:H,MATCH(PolicyLevers!$C657,'Policy Characteristics'!$C:$C,0))</f>
        <v>0.01</v>
      </c>
      <c r="O657" s="190" t="str">
        <f>INDEX('Policy Characteristics'!I:I,MATCH(PolicyLevers!$C657,'Policy Characteristics'!$C:$C,0))</f>
        <v>% of fuel shifted</v>
      </c>
      <c r="P657" s="185"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0" t="str">
        <f>INDEX('Policy Characteristics'!K:K,MATCH(PolicyLevers!$C657,'Policy Characteristics'!$C:$C,0))</f>
        <v>industry-ag-main.html#fuel-switching</v>
      </c>
      <c r="R657" s="190" t="str">
        <f>INDEX('Policy Characteristics'!L:L,MATCH(PolicyLevers!$C657,'Policy Characteristics'!$C:$C,0))</f>
        <v>industry-elec-and-hydrogen.html</v>
      </c>
      <c r="S657" s="206">
        <f>INDEX('Policy Characteristics'!M:M,MATCH(PolicyLevers!$C657,'Policy Characteristics'!$C:$C,0))</f>
        <v>0</v>
      </c>
      <c r="T657" s="185">
        <f>INDEX('Policy Characteristics'!N:N,MATCH(PolicyLevers!$C657,'Policy Characteristics'!$C:$C,0))</f>
        <v>0</v>
      </c>
      <c r="U657" s="182">
        <f>INDEX('Policy Characteristics'!O:O,MATCH(PolicyLevers!$C657,'Policy Characteristics'!$C:$C,0))</f>
        <v>0</v>
      </c>
    </row>
    <row r="658" spans="1:21" x14ac:dyDescent="0.35">
      <c r="A658" s="351" t="str">
        <f>INDEX('Policy Characteristics'!A:A,MATCH(PolicyLevers!$C658,'Policy Characteristics'!$C:$C,0))</f>
        <v>Industry</v>
      </c>
      <c r="B658" s="355" t="str">
        <f>INDEX('Policy Characteristics'!B:B,MATCH(PolicyLevers!$C658,'Policy Characteristics'!$C:$C,0))</f>
        <v>Electrification + Hydrogen</v>
      </c>
      <c r="C658" s="190" t="str">
        <f t="shared" si="34"/>
        <v>Fraction of Industrial Fuel Use Shifted to Other Fuels</v>
      </c>
      <c r="D658" s="185" t="s">
        <v>2112</v>
      </c>
      <c r="E658" s="185" t="s">
        <v>810</v>
      </c>
      <c r="F658" s="182" t="s">
        <v>2144</v>
      </c>
      <c r="G658" s="185" t="s">
        <v>2122</v>
      </c>
      <c r="H658" s="43">
        <v>1211</v>
      </c>
      <c r="I658" s="357" t="s">
        <v>332</v>
      </c>
      <c r="J658" s="190" t="str">
        <f>INDEX('Policy Characteristics'!D:D,MATCH(PolicyLevers!$C658,'Policy Characteristics'!$C:$C,0))</f>
        <v>Electrification + Hydrogen</v>
      </c>
      <c r="K658" s="190" t="str">
        <f>INDEX('Policy Characteristics'!E:E,MATCH(PolicyLevers!$C658,'Policy Characteristics'!$C:$C,0))</f>
        <v>indst fuel type shifting</v>
      </c>
      <c r="L658" s="191">
        <f>INDEX('Policy Characteristics'!F:F,MATCH(PolicyLevers!$C658,'Policy Characteristics'!$C:$C,0))</f>
        <v>0</v>
      </c>
      <c r="M658" s="191">
        <f>INDEX('Policy Characteristics'!G:G,MATCH(PolicyLevers!$C658,'Policy Characteristics'!$C:$C,0))</f>
        <v>1</v>
      </c>
      <c r="N658" s="252">
        <f>INDEX('Policy Characteristics'!H:H,MATCH(PolicyLevers!$C658,'Policy Characteristics'!$C:$C,0))</f>
        <v>0.01</v>
      </c>
      <c r="O658" s="190" t="str">
        <f>INDEX('Policy Characteristics'!I:I,MATCH(PolicyLevers!$C658,'Policy Characteristics'!$C:$C,0))</f>
        <v>% of fuel shifted</v>
      </c>
      <c r="P658" s="185"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0" t="str">
        <f>INDEX('Policy Characteristics'!K:K,MATCH(PolicyLevers!$C658,'Policy Characteristics'!$C:$C,0))</f>
        <v>industry-ag-main.html#fuel-switching</v>
      </c>
      <c r="R658" s="190" t="str">
        <f>INDEX('Policy Characteristics'!L:L,MATCH(PolicyLevers!$C658,'Policy Characteristics'!$C:$C,0))</f>
        <v>industry-elec-and-hydrogen.html</v>
      </c>
      <c r="S658" s="206">
        <f>INDEX('Policy Characteristics'!M:M,MATCH(PolicyLevers!$C658,'Policy Characteristics'!$C:$C,0))</f>
        <v>0</v>
      </c>
      <c r="T658" s="185">
        <f>INDEX('Policy Characteristics'!N:N,MATCH(PolicyLevers!$C658,'Policy Characteristics'!$C:$C,0))</f>
        <v>0</v>
      </c>
      <c r="U658" s="182">
        <f>INDEX('Policy Characteristics'!O:O,MATCH(PolicyLevers!$C658,'Policy Characteristics'!$C:$C,0))</f>
        <v>0</v>
      </c>
    </row>
    <row r="659" spans="1:21" x14ac:dyDescent="0.35">
      <c r="A659" s="351" t="str">
        <f>INDEX('Policy Characteristics'!A:A,MATCH(PolicyLevers!$C659,'Policy Characteristics'!$C:$C,0))</f>
        <v>Industry</v>
      </c>
      <c r="B659" s="355" t="str">
        <f>INDEX('Policy Characteristics'!B:B,MATCH(PolicyLevers!$C659,'Policy Characteristics'!$C:$C,0))</f>
        <v>Electrification + Hydrogen</v>
      </c>
      <c r="C659" s="190" t="str">
        <f t="shared" si="34"/>
        <v>Fraction of Industrial Fuel Use Shifted to Other Fuels</v>
      </c>
      <c r="D659" s="185" t="s">
        <v>2112</v>
      </c>
      <c r="E659" s="185" t="s">
        <v>812</v>
      </c>
      <c r="F659" s="182" t="s">
        <v>2144</v>
      </c>
      <c r="G659" s="185" t="s">
        <v>2121</v>
      </c>
      <c r="H659" s="43">
        <v>1212</v>
      </c>
      <c r="I659" s="357" t="s">
        <v>332</v>
      </c>
      <c r="J659" s="190" t="str">
        <f>INDEX('Policy Characteristics'!D:D,MATCH(PolicyLevers!$C659,'Policy Characteristics'!$C:$C,0))</f>
        <v>Electrification + Hydrogen</v>
      </c>
      <c r="K659" s="190" t="str">
        <f>INDEX('Policy Characteristics'!E:E,MATCH(PolicyLevers!$C659,'Policy Characteristics'!$C:$C,0))</f>
        <v>indst fuel type shifting</v>
      </c>
      <c r="L659" s="191">
        <f>INDEX('Policy Characteristics'!F:F,MATCH(PolicyLevers!$C659,'Policy Characteristics'!$C:$C,0))</f>
        <v>0</v>
      </c>
      <c r="M659" s="191">
        <f>INDEX('Policy Characteristics'!G:G,MATCH(PolicyLevers!$C659,'Policy Characteristics'!$C:$C,0))</f>
        <v>1</v>
      </c>
      <c r="N659" s="252">
        <f>INDEX('Policy Characteristics'!H:H,MATCH(PolicyLevers!$C659,'Policy Characteristics'!$C:$C,0))</f>
        <v>0.01</v>
      </c>
      <c r="O659" s="190" t="str">
        <f>INDEX('Policy Characteristics'!I:I,MATCH(PolicyLevers!$C659,'Policy Characteristics'!$C:$C,0))</f>
        <v>% of fuel shifted</v>
      </c>
      <c r="P659" s="185"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0" t="str">
        <f>INDEX('Policy Characteristics'!K:K,MATCH(PolicyLevers!$C659,'Policy Characteristics'!$C:$C,0))</f>
        <v>industry-ag-main.html#fuel-switching</v>
      </c>
      <c r="R659" s="190" t="str">
        <f>INDEX('Policy Characteristics'!L:L,MATCH(PolicyLevers!$C659,'Policy Characteristics'!$C:$C,0))</f>
        <v>industry-elec-and-hydrogen.html</v>
      </c>
      <c r="S659" s="206">
        <f>INDEX('Policy Characteristics'!M:M,MATCH(PolicyLevers!$C659,'Policy Characteristics'!$C:$C,0))</f>
        <v>0</v>
      </c>
      <c r="T659" s="185">
        <f>INDEX('Policy Characteristics'!N:N,MATCH(PolicyLevers!$C659,'Policy Characteristics'!$C:$C,0))</f>
        <v>0</v>
      </c>
      <c r="U659" s="182">
        <f>INDEX('Policy Characteristics'!O:O,MATCH(PolicyLevers!$C659,'Policy Characteristics'!$C:$C,0))</f>
        <v>0</v>
      </c>
    </row>
    <row r="660" spans="1:21" x14ac:dyDescent="0.35">
      <c r="A660" s="351" t="str">
        <f>INDEX('Policy Characteristics'!A:A,MATCH(PolicyLevers!$C660,'Policy Characteristics'!$C:$C,0))</f>
        <v>Industry</v>
      </c>
      <c r="B660" s="355" t="str">
        <f>INDEX('Policy Characteristics'!B:B,MATCH(PolicyLevers!$C660,'Policy Characteristics'!$C:$C,0))</f>
        <v>Electrification + Hydrogen</v>
      </c>
      <c r="C660" s="190" t="str">
        <f t="shared" si="34"/>
        <v>Fraction of Industrial Fuel Use Shifted to Other Fuels</v>
      </c>
      <c r="D660" s="185" t="s">
        <v>2112</v>
      </c>
      <c r="E660" s="185" t="s">
        <v>814</v>
      </c>
      <c r="F660" s="182" t="s">
        <v>2144</v>
      </c>
      <c r="G660" s="185" t="s">
        <v>2120</v>
      </c>
      <c r="H660" s="43">
        <v>1213</v>
      </c>
      <c r="I660" s="357" t="s">
        <v>332</v>
      </c>
      <c r="J660" s="190" t="str">
        <f>INDEX('Policy Characteristics'!D:D,MATCH(PolicyLevers!$C660,'Policy Characteristics'!$C:$C,0))</f>
        <v>Electrification + Hydrogen</v>
      </c>
      <c r="K660" s="190" t="str">
        <f>INDEX('Policy Characteristics'!E:E,MATCH(PolicyLevers!$C660,'Policy Characteristics'!$C:$C,0))</f>
        <v>indst fuel type shifting</v>
      </c>
      <c r="L660" s="191">
        <f>INDEX('Policy Characteristics'!F:F,MATCH(PolicyLevers!$C660,'Policy Characteristics'!$C:$C,0))</f>
        <v>0</v>
      </c>
      <c r="M660" s="191">
        <f>INDEX('Policy Characteristics'!G:G,MATCH(PolicyLevers!$C660,'Policy Characteristics'!$C:$C,0))</f>
        <v>1</v>
      </c>
      <c r="N660" s="252">
        <f>INDEX('Policy Characteristics'!H:H,MATCH(PolicyLevers!$C660,'Policy Characteristics'!$C:$C,0))</f>
        <v>0.01</v>
      </c>
      <c r="O660" s="190" t="str">
        <f>INDEX('Policy Characteristics'!I:I,MATCH(PolicyLevers!$C660,'Policy Characteristics'!$C:$C,0))</f>
        <v>% of fuel shifted</v>
      </c>
      <c r="P660" s="185"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0" t="str">
        <f>INDEX('Policy Characteristics'!K:K,MATCH(PolicyLevers!$C660,'Policy Characteristics'!$C:$C,0))</f>
        <v>industry-ag-main.html#fuel-switching</v>
      </c>
      <c r="R660" s="190" t="str">
        <f>INDEX('Policy Characteristics'!L:L,MATCH(PolicyLevers!$C660,'Policy Characteristics'!$C:$C,0))</f>
        <v>industry-elec-and-hydrogen.html</v>
      </c>
      <c r="S660" s="206">
        <f>INDEX('Policy Characteristics'!M:M,MATCH(PolicyLevers!$C660,'Policy Characteristics'!$C:$C,0))</f>
        <v>0</v>
      </c>
      <c r="T660" s="185">
        <f>INDEX('Policy Characteristics'!N:N,MATCH(PolicyLevers!$C660,'Policy Characteristics'!$C:$C,0))</f>
        <v>0</v>
      </c>
      <c r="U660" s="182">
        <f>INDEX('Policy Characteristics'!O:O,MATCH(PolicyLevers!$C660,'Policy Characteristics'!$C:$C,0))</f>
        <v>0</v>
      </c>
    </row>
    <row r="661" spans="1:21" x14ac:dyDescent="0.35">
      <c r="A661" s="351" t="str">
        <f>INDEX('Policy Characteristics'!A:A,MATCH(PolicyLevers!$C661,'Policy Characteristics'!$C:$C,0))</f>
        <v>Industry</v>
      </c>
      <c r="B661" s="355" t="str">
        <f>INDEX('Policy Characteristics'!B:B,MATCH(PolicyLevers!$C661,'Policy Characteristics'!$C:$C,0))</f>
        <v>Electrification + Hydrogen</v>
      </c>
      <c r="C661" s="190" t="str">
        <f t="shared" si="34"/>
        <v>Fraction of Industrial Fuel Use Shifted to Other Fuels</v>
      </c>
      <c r="D661" s="185" t="s">
        <v>2112</v>
      </c>
      <c r="E661" s="185" t="s">
        <v>816</v>
      </c>
      <c r="F661" s="182" t="s">
        <v>2144</v>
      </c>
      <c r="G661" s="185" t="s">
        <v>2119</v>
      </c>
      <c r="H661" s="43">
        <v>1214</v>
      </c>
      <c r="I661" s="357" t="s">
        <v>332</v>
      </c>
      <c r="J661" s="190" t="str">
        <f>INDEX('Policy Characteristics'!D:D,MATCH(PolicyLevers!$C661,'Policy Characteristics'!$C:$C,0))</f>
        <v>Electrification + Hydrogen</v>
      </c>
      <c r="K661" s="190" t="str">
        <f>INDEX('Policy Characteristics'!E:E,MATCH(PolicyLevers!$C661,'Policy Characteristics'!$C:$C,0))</f>
        <v>indst fuel type shifting</v>
      </c>
      <c r="L661" s="191">
        <f>INDEX('Policy Characteristics'!F:F,MATCH(PolicyLevers!$C661,'Policy Characteristics'!$C:$C,0))</f>
        <v>0</v>
      </c>
      <c r="M661" s="191">
        <f>INDEX('Policy Characteristics'!G:G,MATCH(PolicyLevers!$C661,'Policy Characteristics'!$C:$C,0))</f>
        <v>1</v>
      </c>
      <c r="N661" s="252">
        <f>INDEX('Policy Characteristics'!H:H,MATCH(PolicyLevers!$C661,'Policy Characteristics'!$C:$C,0))</f>
        <v>0.01</v>
      </c>
      <c r="O661" s="190" t="str">
        <f>INDEX('Policy Characteristics'!I:I,MATCH(PolicyLevers!$C661,'Policy Characteristics'!$C:$C,0))</f>
        <v>% of fuel shifted</v>
      </c>
      <c r="P661" s="185"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0" t="str">
        <f>INDEX('Policy Characteristics'!K:K,MATCH(PolicyLevers!$C661,'Policy Characteristics'!$C:$C,0))</f>
        <v>industry-ag-main.html#fuel-switching</v>
      </c>
      <c r="R661" s="190" t="str">
        <f>INDEX('Policy Characteristics'!L:L,MATCH(PolicyLevers!$C661,'Policy Characteristics'!$C:$C,0))</f>
        <v>industry-elec-and-hydrogen.html</v>
      </c>
      <c r="S661" s="206">
        <f>INDEX('Policy Characteristics'!M:M,MATCH(PolicyLevers!$C661,'Policy Characteristics'!$C:$C,0))</f>
        <v>0</v>
      </c>
      <c r="T661" s="185">
        <f>INDEX('Policy Characteristics'!N:N,MATCH(PolicyLevers!$C661,'Policy Characteristics'!$C:$C,0))</f>
        <v>0</v>
      </c>
      <c r="U661" s="182">
        <f>INDEX('Policy Characteristics'!O:O,MATCH(PolicyLevers!$C661,'Policy Characteristics'!$C:$C,0))</f>
        <v>0</v>
      </c>
    </row>
    <row r="662" spans="1:21" x14ac:dyDescent="0.35">
      <c r="A662" s="351" t="str">
        <f>INDEX('Policy Characteristics'!A:A,MATCH(PolicyLevers!$C662,'Policy Characteristics'!$C:$C,0))</f>
        <v>Industry</v>
      </c>
      <c r="B662" s="355" t="str">
        <f>INDEX('Policy Characteristics'!B:B,MATCH(PolicyLevers!$C662,'Policy Characteristics'!$C:$C,0))</f>
        <v>Electrification + Hydrogen</v>
      </c>
      <c r="C662" s="190" t="str">
        <f t="shared" si="34"/>
        <v>Fraction of Industrial Fuel Use Shifted to Other Fuels</v>
      </c>
      <c r="D662" s="185" t="s">
        <v>2112</v>
      </c>
      <c r="E662" s="185" t="s">
        <v>818</v>
      </c>
      <c r="F662" s="182" t="s">
        <v>2144</v>
      </c>
      <c r="G662" s="185" t="s">
        <v>2118</v>
      </c>
      <c r="H662" s="43">
        <v>1215</v>
      </c>
      <c r="I662" s="357" t="s">
        <v>332</v>
      </c>
      <c r="J662" s="190" t="str">
        <f>INDEX('Policy Characteristics'!D:D,MATCH(PolicyLevers!$C662,'Policy Characteristics'!$C:$C,0))</f>
        <v>Electrification + Hydrogen</v>
      </c>
      <c r="K662" s="190" t="str">
        <f>INDEX('Policy Characteristics'!E:E,MATCH(PolicyLevers!$C662,'Policy Characteristics'!$C:$C,0))</f>
        <v>indst fuel type shifting</v>
      </c>
      <c r="L662" s="191">
        <f>INDEX('Policy Characteristics'!F:F,MATCH(PolicyLevers!$C662,'Policy Characteristics'!$C:$C,0))</f>
        <v>0</v>
      </c>
      <c r="M662" s="191">
        <f>INDEX('Policy Characteristics'!G:G,MATCH(PolicyLevers!$C662,'Policy Characteristics'!$C:$C,0))</f>
        <v>1</v>
      </c>
      <c r="N662" s="252">
        <f>INDEX('Policy Characteristics'!H:H,MATCH(PolicyLevers!$C662,'Policy Characteristics'!$C:$C,0))</f>
        <v>0.01</v>
      </c>
      <c r="O662" s="190" t="str">
        <f>INDEX('Policy Characteristics'!I:I,MATCH(PolicyLevers!$C662,'Policy Characteristics'!$C:$C,0))</f>
        <v>% of fuel shifted</v>
      </c>
      <c r="P662" s="185"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0" t="str">
        <f>INDEX('Policy Characteristics'!K:K,MATCH(PolicyLevers!$C662,'Policy Characteristics'!$C:$C,0))</f>
        <v>industry-ag-main.html#fuel-switching</v>
      </c>
      <c r="R662" s="190" t="str">
        <f>INDEX('Policy Characteristics'!L:L,MATCH(PolicyLevers!$C662,'Policy Characteristics'!$C:$C,0))</f>
        <v>industry-elec-and-hydrogen.html</v>
      </c>
      <c r="S662" s="206">
        <f>INDEX('Policy Characteristics'!M:M,MATCH(PolicyLevers!$C662,'Policy Characteristics'!$C:$C,0))</f>
        <v>0</v>
      </c>
      <c r="T662" s="185">
        <f>INDEX('Policy Characteristics'!N:N,MATCH(PolicyLevers!$C662,'Policy Characteristics'!$C:$C,0))</f>
        <v>0</v>
      </c>
      <c r="U662" s="182">
        <f>INDEX('Policy Characteristics'!O:O,MATCH(PolicyLevers!$C662,'Policy Characteristics'!$C:$C,0))</f>
        <v>0</v>
      </c>
    </row>
    <row r="663" spans="1:21" x14ac:dyDescent="0.35">
      <c r="A663" s="351" t="str">
        <f>INDEX('Policy Characteristics'!A:A,MATCH(PolicyLevers!$C663,'Policy Characteristics'!$C:$C,0))</f>
        <v>Industry</v>
      </c>
      <c r="B663" s="355" t="str">
        <f>INDEX('Policy Characteristics'!B:B,MATCH(PolicyLevers!$C663,'Policy Characteristics'!$C:$C,0))</f>
        <v>Electrification + Hydrogen</v>
      </c>
      <c r="C663" s="190" t="str">
        <f t="shared" si="34"/>
        <v>Fraction of Industrial Fuel Use Shifted to Other Fuels</v>
      </c>
      <c r="D663" s="185" t="s">
        <v>2112</v>
      </c>
      <c r="E663" s="185" t="s">
        <v>820</v>
      </c>
      <c r="F663" s="182" t="s">
        <v>2144</v>
      </c>
      <c r="G663" s="185" t="s">
        <v>2117</v>
      </c>
      <c r="H663" s="43">
        <v>1216</v>
      </c>
      <c r="I663" s="357" t="s">
        <v>332</v>
      </c>
      <c r="J663" s="190" t="str">
        <f>INDEX('Policy Characteristics'!D:D,MATCH(PolicyLevers!$C663,'Policy Characteristics'!$C:$C,0))</f>
        <v>Electrification + Hydrogen</v>
      </c>
      <c r="K663" s="190" t="str">
        <f>INDEX('Policy Characteristics'!E:E,MATCH(PolicyLevers!$C663,'Policy Characteristics'!$C:$C,0))</f>
        <v>indst fuel type shifting</v>
      </c>
      <c r="L663" s="191">
        <f>INDEX('Policy Characteristics'!F:F,MATCH(PolicyLevers!$C663,'Policy Characteristics'!$C:$C,0))</f>
        <v>0</v>
      </c>
      <c r="M663" s="191">
        <f>INDEX('Policy Characteristics'!G:G,MATCH(PolicyLevers!$C663,'Policy Characteristics'!$C:$C,0))</f>
        <v>1</v>
      </c>
      <c r="N663" s="252">
        <f>INDEX('Policy Characteristics'!H:H,MATCH(PolicyLevers!$C663,'Policy Characteristics'!$C:$C,0))</f>
        <v>0.01</v>
      </c>
      <c r="O663" s="190" t="str">
        <f>INDEX('Policy Characteristics'!I:I,MATCH(PolicyLevers!$C663,'Policy Characteristics'!$C:$C,0))</f>
        <v>% of fuel shifted</v>
      </c>
      <c r="P663" s="185"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0" t="str">
        <f>INDEX('Policy Characteristics'!K:K,MATCH(PolicyLevers!$C663,'Policy Characteristics'!$C:$C,0))</f>
        <v>industry-ag-main.html#fuel-switching</v>
      </c>
      <c r="R663" s="190" t="str">
        <f>INDEX('Policy Characteristics'!L:L,MATCH(PolicyLevers!$C663,'Policy Characteristics'!$C:$C,0))</f>
        <v>industry-elec-and-hydrogen.html</v>
      </c>
      <c r="S663" s="206">
        <f>INDEX('Policy Characteristics'!M:M,MATCH(PolicyLevers!$C663,'Policy Characteristics'!$C:$C,0))</f>
        <v>0</v>
      </c>
      <c r="T663" s="185">
        <f>INDEX('Policy Characteristics'!N:N,MATCH(PolicyLevers!$C663,'Policy Characteristics'!$C:$C,0))</f>
        <v>0</v>
      </c>
      <c r="U663" s="182">
        <f>INDEX('Policy Characteristics'!O:O,MATCH(PolicyLevers!$C663,'Policy Characteristics'!$C:$C,0))</f>
        <v>0</v>
      </c>
    </row>
    <row r="664" spans="1:21" x14ac:dyDescent="0.35">
      <c r="A664" s="351" t="str">
        <f>INDEX('Policy Characteristics'!A:A,MATCH(PolicyLevers!$C664,'Policy Characteristics'!$C:$C,0))</f>
        <v>Industry</v>
      </c>
      <c r="B664" s="355" t="str">
        <f>INDEX('Policy Characteristics'!B:B,MATCH(PolicyLevers!$C664,'Policy Characteristics'!$C:$C,0))</f>
        <v>Electrification + Hydrogen</v>
      </c>
      <c r="C664" s="190" t="str">
        <f t="shared" si="34"/>
        <v>Fraction of Industrial Fuel Use Shifted to Other Fuels</v>
      </c>
      <c r="D664" s="185" t="s">
        <v>2112</v>
      </c>
      <c r="E664" s="185" t="s">
        <v>822</v>
      </c>
      <c r="F664" s="182" t="s">
        <v>2144</v>
      </c>
      <c r="G664" s="185" t="s">
        <v>2115</v>
      </c>
      <c r="H664" s="43">
        <v>1217</v>
      </c>
      <c r="I664" s="357" t="s">
        <v>310</v>
      </c>
      <c r="J664" s="190" t="str">
        <f>INDEX('Policy Characteristics'!D:D,MATCH(PolicyLevers!$C664,'Policy Characteristics'!$C:$C,0))</f>
        <v>Electrification + Hydrogen</v>
      </c>
      <c r="K664" s="190" t="str">
        <f>INDEX('Policy Characteristics'!E:E,MATCH(PolicyLevers!$C664,'Policy Characteristics'!$C:$C,0))</f>
        <v>indst fuel type shifting</v>
      </c>
      <c r="L664" s="191">
        <f>INDEX('Policy Characteristics'!F:F,MATCH(PolicyLevers!$C664,'Policy Characteristics'!$C:$C,0))</f>
        <v>0</v>
      </c>
      <c r="M664" s="191">
        <f>INDEX('Policy Characteristics'!G:G,MATCH(PolicyLevers!$C664,'Policy Characteristics'!$C:$C,0))</f>
        <v>1</v>
      </c>
      <c r="N664" s="252">
        <f>INDEX('Policy Characteristics'!H:H,MATCH(PolicyLevers!$C664,'Policy Characteristics'!$C:$C,0))</f>
        <v>0.01</v>
      </c>
      <c r="O664" s="190" t="str">
        <f>INDEX('Policy Characteristics'!I:I,MATCH(PolicyLevers!$C664,'Policy Characteristics'!$C:$C,0))</f>
        <v>% of fuel shifted</v>
      </c>
      <c r="P664" s="190"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0" t="str">
        <f>INDEX('Policy Characteristics'!K:K,MATCH(PolicyLevers!$C664,'Policy Characteristics'!$C:$C,0))</f>
        <v>industry-ag-main.html#fuel-switching</v>
      </c>
      <c r="R664" s="190" t="str">
        <f>INDEX('Policy Characteristics'!L:L,MATCH(PolicyLevers!$C664,'Policy Characteristics'!$C:$C,0))</f>
        <v>industry-elec-and-hydrogen.html</v>
      </c>
      <c r="S664" s="206">
        <f>INDEX('Policy Characteristics'!M:M,MATCH(PolicyLevers!$C664,'Policy Characteristics'!$C:$C,0))</f>
        <v>0</v>
      </c>
      <c r="T664" s="185">
        <f>INDEX('Policy Characteristics'!N:N,MATCH(PolicyLevers!$C664,'Policy Characteristics'!$C:$C,0))</f>
        <v>0</v>
      </c>
      <c r="U664" s="182">
        <f>INDEX('Policy Characteristics'!O:O,MATCH(PolicyLevers!$C664,'Policy Characteristics'!$C:$C,0))</f>
        <v>0</v>
      </c>
    </row>
    <row r="665" spans="1:21" x14ac:dyDescent="0.35">
      <c r="A665" s="351" t="str">
        <f>INDEX('Policy Characteristics'!A:A,MATCH(PolicyLevers!$C665,'Policy Characteristics'!$C:$C,0))</f>
        <v>Industry</v>
      </c>
      <c r="B665" s="355" t="str">
        <f>INDEX('Policy Characteristics'!B:B,MATCH(PolicyLevers!$C665,'Policy Characteristics'!$C:$C,0))</f>
        <v>Electrification + Hydrogen</v>
      </c>
      <c r="C665" s="190" t="str">
        <f t="shared" si="34"/>
        <v>Fraction of Industrial Fuel Use Shifted to Other Fuels</v>
      </c>
      <c r="D665" s="192" t="s">
        <v>2110</v>
      </c>
      <c r="E665" s="185" t="s">
        <v>799</v>
      </c>
      <c r="F665" s="182" t="s">
        <v>1824</v>
      </c>
      <c r="G665" s="185" t="s">
        <v>2125</v>
      </c>
      <c r="H665" s="43">
        <v>1218</v>
      </c>
      <c r="I665" s="357" t="s">
        <v>310</v>
      </c>
      <c r="J665" s="190" t="str">
        <f>INDEX('Policy Characteristics'!D:D,MATCH(PolicyLevers!$C665,'Policy Characteristics'!$C:$C,0))</f>
        <v>Electrification + Hydrogen</v>
      </c>
      <c r="K665" s="190" t="str">
        <f>INDEX('Policy Characteristics'!E:E,MATCH(PolicyLevers!$C665,'Policy Characteristics'!$C:$C,0))</f>
        <v>indst fuel type shifting</v>
      </c>
      <c r="L665" s="191">
        <f>INDEX('Policy Characteristics'!F:F,MATCH(PolicyLevers!$C665,'Policy Characteristics'!$C:$C,0))</f>
        <v>0</v>
      </c>
      <c r="M665" s="191">
        <f>INDEX('Policy Characteristics'!G:G,MATCH(PolicyLevers!$C665,'Policy Characteristics'!$C:$C,0))</f>
        <v>1</v>
      </c>
      <c r="N665" s="252">
        <f>INDEX('Policy Characteristics'!H:H,MATCH(PolicyLevers!$C665,'Policy Characteristics'!$C:$C,0))</f>
        <v>0.01</v>
      </c>
      <c r="O665" s="190" t="str">
        <f>INDEX('Policy Characteristics'!I:I,MATCH(PolicyLevers!$C665,'Policy Characteristics'!$C:$C,0))</f>
        <v>% of fuel shifted</v>
      </c>
      <c r="P665" s="190"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0" t="str">
        <f>INDEX('Policy Characteristics'!K:K,MATCH(PolicyLevers!$C665,'Policy Characteristics'!$C:$C,0))</f>
        <v>industry-ag-main.html#fuel-switching</v>
      </c>
      <c r="R665" s="190" t="str">
        <f>INDEX('Policy Characteristics'!L:L,MATCH(PolicyLevers!$C665,'Policy Characteristics'!$C:$C,0))</f>
        <v>industry-elec-and-hydrogen.html</v>
      </c>
      <c r="S665" s="206">
        <f>INDEX('Policy Characteristics'!M:M,MATCH(PolicyLevers!$C665,'Policy Characteristics'!$C:$C,0))</f>
        <v>0</v>
      </c>
      <c r="T665" s="185">
        <f>INDEX('Policy Characteristics'!N:N,MATCH(PolicyLevers!$C665,'Policy Characteristics'!$C:$C,0))</f>
        <v>0</v>
      </c>
      <c r="U665" s="182">
        <f>INDEX('Policy Characteristics'!O:O,MATCH(PolicyLevers!$C665,'Policy Characteristics'!$C:$C,0))</f>
        <v>0</v>
      </c>
    </row>
    <row r="666" spans="1:21" x14ac:dyDescent="0.35">
      <c r="A666" s="351" t="str">
        <f>INDEX('Policy Characteristics'!A:A,MATCH(PolicyLevers!$C666,'Policy Characteristics'!$C:$C,0))</f>
        <v>Industry</v>
      </c>
      <c r="B666" s="355" t="str">
        <f>INDEX('Policy Characteristics'!B:B,MATCH(PolicyLevers!$C666,'Policy Characteristics'!$C:$C,0))</f>
        <v>Electrification + Hydrogen</v>
      </c>
      <c r="C666" s="190" t="str">
        <f t="shared" si="34"/>
        <v>Fraction of Industrial Fuel Use Shifted to Other Fuels</v>
      </c>
      <c r="D666" s="192" t="s">
        <v>2110</v>
      </c>
      <c r="E666" s="185" t="s">
        <v>806</v>
      </c>
      <c r="F666" s="182" t="s">
        <v>1824</v>
      </c>
      <c r="G666" s="185" t="s">
        <v>2124</v>
      </c>
      <c r="H666" s="43">
        <v>1219</v>
      </c>
      <c r="I666" s="357" t="s">
        <v>332</v>
      </c>
      <c r="J666" s="190" t="str">
        <f>INDEX('Policy Characteristics'!D:D,MATCH(PolicyLevers!$C666,'Policy Characteristics'!$C:$C,0))</f>
        <v>Electrification + Hydrogen</v>
      </c>
      <c r="K666" s="190" t="str">
        <f>INDEX('Policy Characteristics'!E:E,MATCH(PolicyLevers!$C666,'Policy Characteristics'!$C:$C,0))</f>
        <v>indst fuel type shifting</v>
      </c>
      <c r="L666" s="191">
        <f>INDEX('Policy Characteristics'!F:F,MATCH(PolicyLevers!$C666,'Policy Characteristics'!$C:$C,0))</f>
        <v>0</v>
      </c>
      <c r="M666" s="191">
        <f>INDEX('Policy Characteristics'!G:G,MATCH(PolicyLevers!$C666,'Policy Characteristics'!$C:$C,0))</f>
        <v>1</v>
      </c>
      <c r="N666" s="252">
        <f>INDEX('Policy Characteristics'!H:H,MATCH(PolicyLevers!$C666,'Policy Characteristics'!$C:$C,0))</f>
        <v>0.01</v>
      </c>
      <c r="O666" s="190" t="str">
        <f>INDEX('Policy Characteristics'!I:I,MATCH(PolicyLevers!$C666,'Policy Characteristics'!$C:$C,0))</f>
        <v>% of fuel shifted</v>
      </c>
      <c r="P666" s="185"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0" t="str">
        <f>INDEX('Policy Characteristics'!K:K,MATCH(PolicyLevers!$C666,'Policy Characteristics'!$C:$C,0))</f>
        <v>industry-ag-main.html#fuel-switching</v>
      </c>
      <c r="R666" s="190" t="str">
        <f>INDEX('Policy Characteristics'!L:L,MATCH(PolicyLevers!$C666,'Policy Characteristics'!$C:$C,0))</f>
        <v>industry-elec-and-hydrogen.html</v>
      </c>
      <c r="S666" s="206">
        <f>INDEX('Policy Characteristics'!M:M,MATCH(PolicyLevers!$C666,'Policy Characteristics'!$C:$C,0))</f>
        <v>0</v>
      </c>
      <c r="T666" s="185">
        <f>INDEX('Policy Characteristics'!N:N,MATCH(PolicyLevers!$C666,'Policy Characteristics'!$C:$C,0))</f>
        <v>0</v>
      </c>
      <c r="U666" s="182">
        <f>INDEX('Policy Characteristics'!O:O,MATCH(PolicyLevers!$C666,'Policy Characteristics'!$C:$C,0))</f>
        <v>0</v>
      </c>
    </row>
    <row r="667" spans="1:21" x14ac:dyDescent="0.35">
      <c r="A667" s="351" t="str">
        <f>INDEX('Policy Characteristics'!A:A,MATCH(PolicyLevers!$C667,'Policy Characteristics'!$C:$C,0))</f>
        <v>Industry</v>
      </c>
      <c r="B667" s="355" t="str">
        <f>INDEX('Policy Characteristics'!B:B,MATCH(PolicyLevers!$C667,'Policy Characteristics'!$C:$C,0))</f>
        <v>Electrification + Hydrogen</v>
      </c>
      <c r="C667" s="190" t="str">
        <f t="shared" si="34"/>
        <v>Fraction of Industrial Fuel Use Shifted to Other Fuels</v>
      </c>
      <c r="D667" s="192" t="s">
        <v>2110</v>
      </c>
      <c r="E667" s="185" t="s">
        <v>808</v>
      </c>
      <c r="F667" s="182" t="s">
        <v>1824</v>
      </c>
      <c r="G667" s="185" t="s">
        <v>2123</v>
      </c>
      <c r="H667" s="43">
        <v>1220</v>
      </c>
      <c r="I667" s="357" t="s">
        <v>332</v>
      </c>
      <c r="J667" s="190" t="str">
        <f>INDEX('Policy Characteristics'!D:D,MATCH(PolicyLevers!$C667,'Policy Characteristics'!$C:$C,0))</f>
        <v>Electrification + Hydrogen</v>
      </c>
      <c r="K667" s="190" t="str">
        <f>INDEX('Policy Characteristics'!E:E,MATCH(PolicyLevers!$C667,'Policy Characteristics'!$C:$C,0))</f>
        <v>indst fuel type shifting</v>
      </c>
      <c r="L667" s="191">
        <f>INDEX('Policy Characteristics'!F:F,MATCH(PolicyLevers!$C667,'Policy Characteristics'!$C:$C,0))</f>
        <v>0</v>
      </c>
      <c r="M667" s="191">
        <f>INDEX('Policy Characteristics'!G:G,MATCH(PolicyLevers!$C667,'Policy Characteristics'!$C:$C,0))</f>
        <v>1</v>
      </c>
      <c r="N667" s="252">
        <f>INDEX('Policy Characteristics'!H:H,MATCH(PolicyLevers!$C667,'Policy Characteristics'!$C:$C,0))</f>
        <v>0.01</v>
      </c>
      <c r="O667" s="190" t="str">
        <f>INDEX('Policy Characteristics'!I:I,MATCH(PolicyLevers!$C667,'Policy Characteristics'!$C:$C,0))</f>
        <v>% of fuel shifted</v>
      </c>
      <c r="P667" s="185"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0" t="str">
        <f>INDEX('Policy Characteristics'!K:K,MATCH(PolicyLevers!$C667,'Policy Characteristics'!$C:$C,0))</f>
        <v>industry-ag-main.html#fuel-switching</v>
      </c>
      <c r="R667" s="190" t="str">
        <f>INDEX('Policy Characteristics'!L:L,MATCH(PolicyLevers!$C667,'Policy Characteristics'!$C:$C,0))</f>
        <v>industry-elec-and-hydrogen.html</v>
      </c>
      <c r="S667" s="206">
        <f>INDEX('Policy Characteristics'!M:M,MATCH(PolicyLevers!$C667,'Policy Characteristics'!$C:$C,0))</f>
        <v>0</v>
      </c>
      <c r="T667" s="185">
        <f>INDEX('Policy Characteristics'!N:N,MATCH(PolicyLevers!$C667,'Policy Characteristics'!$C:$C,0))</f>
        <v>0</v>
      </c>
      <c r="U667" s="182">
        <f>INDEX('Policy Characteristics'!O:O,MATCH(PolicyLevers!$C667,'Policy Characteristics'!$C:$C,0))</f>
        <v>0</v>
      </c>
    </row>
    <row r="668" spans="1:21" x14ac:dyDescent="0.35">
      <c r="A668" s="351" t="str">
        <f>INDEX('Policy Characteristics'!A:A,MATCH(PolicyLevers!$C668,'Policy Characteristics'!$C:$C,0))</f>
        <v>Industry</v>
      </c>
      <c r="B668" s="355" t="str">
        <f>INDEX('Policy Characteristics'!B:B,MATCH(PolicyLevers!$C668,'Policy Characteristics'!$C:$C,0))</f>
        <v>Electrification + Hydrogen</v>
      </c>
      <c r="C668" s="190" t="str">
        <f t="shared" si="34"/>
        <v>Fraction of Industrial Fuel Use Shifted to Other Fuels</v>
      </c>
      <c r="D668" s="192" t="s">
        <v>2110</v>
      </c>
      <c r="E668" s="185" t="s">
        <v>810</v>
      </c>
      <c r="F668" s="182" t="s">
        <v>1824</v>
      </c>
      <c r="G668" s="185" t="s">
        <v>2122</v>
      </c>
      <c r="H668" s="43">
        <v>1221</v>
      </c>
      <c r="I668" s="357" t="s">
        <v>332</v>
      </c>
      <c r="J668" s="190" t="str">
        <f>INDEX('Policy Characteristics'!D:D,MATCH(PolicyLevers!$C668,'Policy Characteristics'!$C:$C,0))</f>
        <v>Electrification + Hydrogen</v>
      </c>
      <c r="K668" s="190" t="str">
        <f>INDEX('Policy Characteristics'!E:E,MATCH(PolicyLevers!$C668,'Policy Characteristics'!$C:$C,0))</f>
        <v>indst fuel type shifting</v>
      </c>
      <c r="L668" s="191">
        <f>INDEX('Policy Characteristics'!F:F,MATCH(PolicyLevers!$C668,'Policy Characteristics'!$C:$C,0))</f>
        <v>0</v>
      </c>
      <c r="M668" s="191">
        <f>INDEX('Policy Characteristics'!G:G,MATCH(PolicyLevers!$C668,'Policy Characteristics'!$C:$C,0))</f>
        <v>1</v>
      </c>
      <c r="N668" s="252">
        <f>INDEX('Policy Characteristics'!H:H,MATCH(PolicyLevers!$C668,'Policy Characteristics'!$C:$C,0))</f>
        <v>0.01</v>
      </c>
      <c r="O668" s="190" t="str">
        <f>INDEX('Policy Characteristics'!I:I,MATCH(PolicyLevers!$C668,'Policy Characteristics'!$C:$C,0))</f>
        <v>% of fuel shifted</v>
      </c>
      <c r="P668" s="185"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0" t="str">
        <f>INDEX('Policy Characteristics'!K:K,MATCH(PolicyLevers!$C668,'Policy Characteristics'!$C:$C,0))</f>
        <v>industry-ag-main.html#fuel-switching</v>
      </c>
      <c r="R668" s="190" t="str">
        <f>INDEX('Policy Characteristics'!L:L,MATCH(PolicyLevers!$C668,'Policy Characteristics'!$C:$C,0))</f>
        <v>industry-elec-and-hydrogen.html</v>
      </c>
      <c r="S668" s="206">
        <f>INDEX('Policy Characteristics'!M:M,MATCH(PolicyLevers!$C668,'Policy Characteristics'!$C:$C,0))</f>
        <v>0</v>
      </c>
      <c r="T668" s="185">
        <f>INDEX('Policy Characteristics'!N:N,MATCH(PolicyLevers!$C668,'Policy Characteristics'!$C:$C,0))</f>
        <v>0</v>
      </c>
      <c r="U668" s="182">
        <f>INDEX('Policy Characteristics'!O:O,MATCH(PolicyLevers!$C668,'Policy Characteristics'!$C:$C,0))</f>
        <v>0</v>
      </c>
    </row>
    <row r="669" spans="1:21" x14ac:dyDescent="0.35">
      <c r="A669" s="351" t="str">
        <f>INDEX('Policy Characteristics'!A:A,MATCH(PolicyLevers!$C669,'Policy Characteristics'!$C:$C,0))</f>
        <v>Industry</v>
      </c>
      <c r="B669" s="355" t="str">
        <f>INDEX('Policy Characteristics'!B:B,MATCH(PolicyLevers!$C669,'Policy Characteristics'!$C:$C,0))</f>
        <v>Electrification + Hydrogen</v>
      </c>
      <c r="C669" s="190" t="str">
        <f t="shared" si="34"/>
        <v>Fraction of Industrial Fuel Use Shifted to Other Fuels</v>
      </c>
      <c r="D669" s="192" t="s">
        <v>2110</v>
      </c>
      <c r="E669" s="185" t="s">
        <v>812</v>
      </c>
      <c r="F669" s="182" t="s">
        <v>1824</v>
      </c>
      <c r="G669" s="185" t="s">
        <v>2121</v>
      </c>
      <c r="H669" s="43">
        <v>1222</v>
      </c>
      <c r="I669" s="357" t="s">
        <v>332</v>
      </c>
      <c r="J669" s="190" t="str">
        <f>INDEX('Policy Characteristics'!D:D,MATCH(PolicyLevers!$C669,'Policy Characteristics'!$C:$C,0))</f>
        <v>Electrification + Hydrogen</v>
      </c>
      <c r="K669" s="190" t="str">
        <f>INDEX('Policy Characteristics'!E:E,MATCH(PolicyLevers!$C669,'Policy Characteristics'!$C:$C,0))</f>
        <v>indst fuel type shifting</v>
      </c>
      <c r="L669" s="191">
        <f>INDEX('Policy Characteristics'!F:F,MATCH(PolicyLevers!$C669,'Policy Characteristics'!$C:$C,0))</f>
        <v>0</v>
      </c>
      <c r="M669" s="191">
        <f>INDEX('Policy Characteristics'!G:G,MATCH(PolicyLevers!$C669,'Policy Characteristics'!$C:$C,0))</f>
        <v>1</v>
      </c>
      <c r="N669" s="252">
        <f>INDEX('Policy Characteristics'!H:H,MATCH(PolicyLevers!$C669,'Policy Characteristics'!$C:$C,0))</f>
        <v>0.01</v>
      </c>
      <c r="O669" s="190" t="str">
        <f>INDEX('Policy Characteristics'!I:I,MATCH(PolicyLevers!$C669,'Policy Characteristics'!$C:$C,0))</f>
        <v>% of fuel shifted</v>
      </c>
      <c r="P669" s="185"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0" t="str">
        <f>INDEX('Policy Characteristics'!K:K,MATCH(PolicyLevers!$C669,'Policy Characteristics'!$C:$C,0))</f>
        <v>industry-ag-main.html#fuel-switching</v>
      </c>
      <c r="R669" s="190" t="str">
        <f>INDEX('Policy Characteristics'!L:L,MATCH(PolicyLevers!$C669,'Policy Characteristics'!$C:$C,0))</f>
        <v>industry-elec-and-hydrogen.html</v>
      </c>
      <c r="S669" s="206">
        <f>INDEX('Policy Characteristics'!M:M,MATCH(PolicyLevers!$C669,'Policy Characteristics'!$C:$C,0))</f>
        <v>0</v>
      </c>
      <c r="T669" s="185">
        <f>INDEX('Policy Characteristics'!N:N,MATCH(PolicyLevers!$C669,'Policy Characteristics'!$C:$C,0))</f>
        <v>0</v>
      </c>
      <c r="U669" s="182">
        <f>INDEX('Policy Characteristics'!O:O,MATCH(PolicyLevers!$C669,'Policy Characteristics'!$C:$C,0))</f>
        <v>0</v>
      </c>
    </row>
    <row r="670" spans="1:21" x14ac:dyDescent="0.35">
      <c r="A670" s="351" t="str">
        <f>INDEX('Policy Characteristics'!A:A,MATCH(PolicyLevers!$C670,'Policy Characteristics'!$C:$C,0))</f>
        <v>Industry</v>
      </c>
      <c r="B670" s="355" t="str">
        <f>INDEX('Policy Characteristics'!B:B,MATCH(PolicyLevers!$C670,'Policy Characteristics'!$C:$C,0))</f>
        <v>Electrification + Hydrogen</v>
      </c>
      <c r="C670" s="190" t="str">
        <f t="shared" si="34"/>
        <v>Fraction of Industrial Fuel Use Shifted to Other Fuels</v>
      </c>
      <c r="D670" s="192" t="s">
        <v>2110</v>
      </c>
      <c r="E670" s="185" t="s">
        <v>814</v>
      </c>
      <c r="F670" s="182" t="s">
        <v>1824</v>
      </c>
      <c r="G670" s="185" t="s">
        <v>2120</v>
      </c>
      <c r="H670" s="43">
        <v>1223</v>
      </c>
      <c r="I670" s="357" t="s">
        <v>332</v>
      </c>
      <c r="J670" s="190" t="str">
        <f>INDEX('Policy Characteristics'!D:D,MATCH(PolicyLevers!$C670,'Policy Characteristics'!$C:$C,0))</f>
        <v>Electrification + Hydrogen</v>
      </c>
      <c r="K670" s="190" t="str">
        <f>INDEX('Policy Characteristics'!E:E,MATCH(PolicyLevers!$C670,'Policy Characteristics'!$C:$C,0))</f>
        <v>indst fuel type shifting</v>
      </c>
      <c r="L670" s="191">
        <f>INDEX('Policy Characteristics'!F:F,MATCH(PolicyLevers!$C670,'Policy Characteristics'!$C:$C,0))</f>
        <v>0</v>
      </c>
      <c r="M670" s="191">
        <f>INDEX('Policy Characteristics'!G:G,MATCH(PolicyLevers!$C670,'Policy Characteristics'!$C:$C,0))</f>
        <v>1</v>
      </c>
      <c r="N670" s="252">
        <f>INDEX('Policy Characteristics'!H:H,MATCH(PolicyLevers!$C670,'Policy Characteristics'!$C:$C,0))</f>
        <v>0.01</v>
      </c>
      <c r="O670" s="190" t="str">
        <f>INDEX('Policy Characteristics'!I:I,MATCH(PolicyLevers!$C670,'Policy Characteristics'!$C:$C,0))</f>
        <v>% of fuel shifted</v>
      </c>
      <c r="P670" s="185"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0" t="str">
        <f>INDEX('Policy Characteristics'!K:K,MATCH(PolicyLevers!$C670,'Policy Characteristics'!$C:$C,0))</f>
        <v>industry-ag-main.html#fuel-switching</v>
      </c>
      <c r="R670" s="190" t="str">
        <f>INDEX('Policy Characteristics'!L:L,MATCH(PolicyLevers!$C670,'Policy Characteristics'!$C:$C,0))</f>
        <v>industry-elec-and-hydrogen.html</v>
      </c>
      <c r="S670" s="206">
        <f>INDEX('Policy Characteristics'!M:M,MATCH(PolicyLevers!$C670,'Policy Characteristics'!$C:$C,0))</f>
        <v>0</v>
      </c>
      <c r="T670" s="185">
        <f>INDEX('Policy Characteristics'!N:N,MATCH(PolicyLevers!$C670,'Policy Characteristics'!$C:$C,0))</f>
        <v>0</v>
      </c>
      <c r="U670" s="182">
        <f>INDEX('Policy Characteristics'!O:O,MATCH(PolicyLevers!$C670,'Policy Characteristics'!$C:$C,0))</f>
        <v>0</v>
      </c>
    </row>
    <row r="671" spans="1:21" x14ac:dyDescent="0.35">
      <c r="A671" s="351" t="str">
        <f>INDEX('Policy Characteristics'!A:A,MATCH(PolicyLevers!$C671,'Policy Characteristics'!$C:$C,0))</f>
        <v>Industry</v>
      </c>
      <c r="B671" s="355" t="str">
        <f>INDEX('Policy Characteristics'!B:B,MATCH(PolicyLevers!$C671,'Policy Characteristics'!$C:$C,0))</f>
        <v>Electrification + Hydrogen</v>
      </c>
      <c r="C671" s="190" t="str">
        <f t="shared" si="34"/>
        <v>Fraction of Industrial Fuel Use Shifted to Other Fuels</v>
      </c>
      <c r="D671" s="192" t="s">
        <v>2110</v>
      </c>
      <c r="E671" s="185" t="s">
        <v>816</v>
      </c>
      <c r="F671" s="182" t="s">
        <v>1824</v>
      </c>
      <c r="G671" s="185" t="s">
        <v>2119</v>
      </c>
      <c r="H671" s="43">
        <v>1224</v>
      </c>
      <c r="I671" s="357" t="s">
        <v>332</v>
      </c>
      <c r="J671" s="190" t="str">
        <f>INDEX('Policy Characteristics'!D:D,MATCH(PolicyLevers!$C671,'Policy Characteristics'!$C:$C,0))</f>
        <v>Electrification + Hydrogen</v>
      </c>
      <c r="K671" s="190" t="str">
        <f>INDEX('Policy Characteristics'!E:E,MATCH(PolicyLevers!$C671,'Policy Characteristics'!$C:$C,0))</f>
        <v>indst fuel type shifting</v>
      </c>
      <c r="L671" s="191">
        <f>INDEX('Policy Characteristics'!F:F,MATCH(PolicyLevers!$C671,'Policy Characteristics'!$C:$C,0))</f>
        <v>0</v>
      </c>
      <c r="M671" s="191">
        <f>INDEX('Policy Characteristics'!G:G,MATCH(PolicyLevers!$C671,'Policy Characteristics'!$C:$C,0))</f>
        <v>1</v>
      </c>
      <c r="N671" s="252">
        <f>INDEX('Policy Characteristics'!H:H,MATCH(PolicyLevers!$C671,'Policy Characteristics'!$C:$C,0))</f>
        <v>0.01</v>
      </c>
      <c r="O671" s="190" t="str">
        <f>INDEX('Policy Characteristics'!I:I,MATCH(PolicyLevers!$C671,'Policy Characteristics'!$C:$C,0))</f>
        <v>% of fuel shifted</v>
      </c>
      <c r="P671" s="185"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0" t="str">
        <f>INDEX('Policy Characteristics'!K:K,MATCH(PolicyLevers!$C671,'Policy Characteristics'!$C:$C,0))</f>
        <v>industry-ag-main.html#fuel-switching</v>
      </c>
      <c r="R671" s="190" t="str">
        <f>INDEX('Policy Characteristics'!L:L,MATCH(PolicyLevers!$C671,'Policy Characteristics'!$C:$C,0))</f>
        <v>industry-elec-and-hydrogen.html</v>
      </c>
      <c r="S671" s="206">
        <f>INDEX('Policy Characteristics'!M:M,MATCH(PolicyLevers!$C671,'Policy Characteristics'!$C:$C,0))</f>
        <v>0</v>
      </c>
      <c r="T671" s="185">
        <f>INDEX('Policy Characteristics'!N:N,MATCH(PolicyLevers!$C671,'Policy Characteristics'!$C:$C,0))</f>
        <v>0</v>
      </c>
      <c r="U671" s="182">
        <f>INDEX('Policy Characteristics'!O:O,MATCH(PolicyLevers!$C671,'Policy Characteristics'!$C:$C,0))</f>
        <v>0</v>
      </c>
    </row>
    <row r="672" spans="1:21" x14ac:dyDescent="0.35">
      <c r="A672" s="351" t="str">
        <f>INDEX('Policy Characteristics'!A:A,MATCH(PolicyLevers!$C672,'Policy Characteristics'!$C:$C,0))</f>
        <v>Industry</v>
      </c>
      <c r="B672" s="355" t="str">
        <f>INDEX('Policy Characteristics'!B:B,MATCH(PolicyLevers!$C672,'Policy Characteristics'!$C:$C,0))</f>
        <v>Electrification + Hydrogen</v>
      </c>
      <c r="C672" s="190" t="str">
        <f t="shared" si="34"/>
        <v>Fraction of Industrial Fuel Use Shifted to Other Fuels</v>
      </c>
      <c r="D672" s="192" t="s">
        <v>2110</v>
      </c>
      <c r="E672" s="185" t="s">
        <v>818</v>
      </c>
      <c r="F672" s="182" t="s">
        <v>1824</v>
      </c>
      <c r="G672" s="185" t="s">
        <v>2118</v>
      </c>
      <c r="H672" s="43">
        <v>1225</v>
      </c>
      <c r="I672" s="357" t="s">
        <v>332</v>
      </c>
      <c r="J672" s="190" t="str">
        <f>INDEX('Policy Characteristics'!D:D,MATCH(PolicyLevers!$C672,'Policy Characteristics'!$C:$C,0))</f>
        <v>Electrification + Hydrogen</v>
      </c>
      <c r="K672" s="190" t="str">
        <f>INDEX('Policy Characteristics'!E:E,MATCH(PolicyLevers!$C672,'Policy Characteristics'!$C:$C,0))</f>
        <v>indst fuel type shifting</v>
      </c>
      <c r="L672" s="191">
        <f>INDEX('Policy Characteristics'!F:F,MATCH(PolicyLevers!$C672,'Policy Characteristics'!$C:$C,0))</f>
        <v>0</v>
      </c>
      <c r="M672" s="191">
        <f>INDEX('Policy Characteristics'!G:G,MATCH(PolicyLevers!$C672,'Policy Characteristics'!$C:$C,0))</f>
        <v>1</v>
      </c>
      <c r="N672" s="252">
        <f>INDEX('Policy Characteristics'!H:H,MATCH(PolicyLevers!$C672,'Policy Characteristics'!$C:$C,0))</f>
        <v>0.01</v>
      </c>
      <c r="O672" s="190" t="str">
        <f>INDEX('Policy Characteristics'!I:I,MATCH(PolicyLevers!$C672,'Policy Characteristics'!$C:$C,0))</f>
        <v>% of fuel shifted</v>
      </c>
      <c r="P672" s="185"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0" t="str">
        <f>INDEX('Policy Characteristics'!K:K,MATCH(PolicyLevers!$C672,'Policy Characteristics'!$C:$C,0))</f>
        <v>industry-ag-main.html#fuel-switching</v>
      </c>
      <c r="R672" s="190" t="str">
        <f>INDEX('Policy Characteristics'!L:L,MATCH(PolicyLevers!$C672,'Policy Characteristics'!$C:$C,0))</f>
        <v>industry-elec-and-hydrogen.html</v>
      </c>
      <c r="S672" s="206">
        <f>INDEX('Policy Characteristics'!M:M,MATCH(PolicyLevers!$C672,'Policy Characteristics'!$C:$C,0))</f>
        <v>0</v>
      </c>
      <c r="T672" s="185">
        <f>INDEX('Policy Characteristics'!N:N,MATCH(PolicyLevers!$C672,'Policy Characteristics'!$C:$C,0))</f>
        <v>0</v>
      </c>
      <c r="U672" s="182">
        <f>INDEX('Policy Characteristics'!O:O,MATCH(PolicyLevers!$C672,'Policy Characteristics'!$C:$C,0))</f>
        <v>0</v>
      </c>
    </row>
    <row r="673" spans="1:21" x14ac:dyDescent="0.35">
      <c r="A673" s="351" t="str">
        <f>INDEX('Policy Characteristics'!A:A,MATCH(PolicyLevers!$C673,'Policy Characteristics'!$C:$C,0))</f>
        <v>Industry</v>
      </c>
      <c r="B673" s="355" t="str">
        <f>INDEX('Policy Characteristics'!B:B,MATCH(PolicyLevers!$C673,'Policy Characteristics'!$C:$C,0))</f>
        <v>Electrification + Hydrogen</v>
      </c>
      <c r="C673" s="190" t="str">
        <f t="shared" si="34"/>
        <v>Fraction of Industrial Fuel Use Shifted to Other Fuels</v>
      </c>
      <c r="D673" s="192" t="s">
        <v>2110</v>
      </c>
      <c r="E673" s="185" t="s">
        <v>820</v>
      </c>
      <c r="F673" s="182" t="s">
        <v>1824</v>
      </c>
      <c r="G673" s="185" t="s">
        <v>2117</v>
      </c>
      <c r="H673" s="43">
        <v>1226</v>
      </c>
      <c r="I673" s="357" t="s">
        <v>332</v>
      </c>
      <c r="J673" s="190" t="str">
        <f>INDEX('Policy Characteristics'!D:D,MATCH(PolicyLevers!$C673,'Policy Characteristics'!$C:$C,0))</f>
        <v>Electrification + Hydrogen</v>
      </c>
      <c r="K673" s="190" t="str">
        <f>INDEX('Policy Characteristics'!E:E,MATCH(PolicyLevers!$C673,'Policy Characteristics'!$C:$C,0))</f>
        <v>indst fuel type shifting</v>
      </c>
      <c r="L673" s="191">
        <f>INDEX('Policy Characteristics'!F:F,MATCH(PolicyLevers!$C673,'Policy Characteristics'!$C:$C,0))</f>
        <v>0</v>
      </c>
      <c r="M673" s="191">
        <f>INDEX('Policy Characteristics'!G:G,MATCH(PolicyLevers!$C673,'Policy Characteristics'!$C:$C,0))</f>
        <v>1</v>
      </c>
      <c r="N673" s="252">
        <f>INDEX('Policy Characteristics'!H:H,MATCH(PolicyLevers!$C673,'Policy Characteristics'!$C:$C,0))</f>
        <v>0.01</v>
      </c>
      <c r="O673" s="190" t="str">
        <f>INDEX('Policy Characteristics'!I:I,MATCH(PolicyLevers!$C673,'Policy Characteristics'!$C:$C,0))</f>
        <v>% of fuel shifted</v>
      </c>
      <c r="P673" s="185"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0" t="str">
        <f>INDEX('Policy Characteristics'!K:K,MATCH(PolicyLevers!$C673,'Policy Characteristics'!$C:$C,0))</f>
        <v>industry-ag-main.html#fuel-switching</v>
      </c>
      <c r="R673" s="190" t="str">
        <f>INDEX('Policy Characteristics'!L:L,MATCH(PolicyLevers!$C673,'Policy Characteristics'!$C:$C,0))</f>
        <v>industry-elec-and-hydrogen.html</v>
      </c>
      <c r="S673" s="206">
        <f>INDEX('Policy Characteristics'!M:M,MATCH(PolicyLevers!$C673,'Policy Characteristics'!$C:$C,0))</f>
        <v>0</v>
      </c>
      <c r="T673" s="185">
        <f>INDEX('Policy Characteristics'!N:N,MATCH(PolicyLevers!$C673,'Policy Characteristics'!$C:$C,0))</f>
        <v>0</v>
      </c>
      <c r="U673" s="182">
        <f>INDEX('Policy Characteristics'!O:O,MATCH(PolicyLevers!$C673,'Policy Characteristics'!$C:$C,0))</f>
        <v>0</v>
      </c>
    </row>
    <row r="674" spans="1:21" x14ac:dyDescent="0.35">
      <c r="A674" s="351" t="str">
        <f>INDEX('Policy Characteristics'!A:A,MATCH(PolicyLevers!$C674,'Policy Characteristics'!$C:$C,0))</f>
        <v>Industry</v>
      </c>
      <c r="B674" s="355" t="str">
        <f>INDEX('Policy Characteristics'!B:B,MATCH(PolicyLevers!$C674,'Policy Characteristics'!$C:$C,0))</f>
        <v>Electrification + Hydrogen</v>
      </c>
      <c r="C674" s="190" t="str">
        <f t="shared" si="34"/>
        <v>Fraction of Industrial Fuel Use Shifted to Other Fuels</v>
      </c>
      <c r="D674" s="192" t="s">
        <v>2110</v>
      </c>
      <c r="E674" s="185" t="s">
        <v>822</v>
      </c>
      <c r="F674" s="182" t="s">
        <v>1824</v>
      </c>
      <c r="G674" s="185" t="s">
        <v>2115</v>
      </c>
      <c r="H674" s="43">
        <v>1227</v>
      </c>
      <c r="I674" s="357" t="s">
        <v>310</v>
      </c>
      <c r="J674" s="190" t="str">
        <f>INDEX('Policy Characteristics'!D:D,MATCH(PolicyLevers!$C674,'Policy Characteristics'!$C:$C,0))</f>
        <v>Electrification + Hydrogen</v>
      </c>
      <c r="K674" s="190" t="str">
        <f>INDEX('Policy Characteristics'!E:E,MATCH(PolicyLevers!$C674,'Policy Characteristics'!$C:$C,0))</f>
        <v>indst fuel type shifting</v>
      </c>
      <c r="L674" s="191">
        <f>INDEX('Policy Characteristics'!F:F,MATCH(PolicyLevers!$C674,'Policy Characteristics'!$C:$C,0))</f>
        <v>0</v>
      </c>
      <c r="M674" s="191">
        <f>INDEX('Policy Characteristics'!G:G,MATCH(PolicyLevers!$C674,'Policy Characteristics'!$C:$C,0))</f>
        <v>1</v>
      </c>
      <c r="N674" s="252">
        <f>INDEX('Policy Characteristics'!H:H,MATCH(PolicyLevers!$C674,'Policy Characteristics'!$C:$C,0))</f>
        <v>0.01</v>
      </c>
      <c r="O674" s="190" t="str">
        <f>INDEX('Policy Characteristics'!I:I,MATCH(PolicyLevers!$C674,'Policy Characteristics'!$C:$C,0))</f>
        <v>% of fuel shifted</v>
      </c>
      <c r="P674" s="190"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0" t="str">
        <f>INDEX('Policy Characteristics'!K:K,MATCH(PolicyLevers!$C674,'Policy Characteristics'!$C:$C,0))</f>
        <v>industry-ag-main.html#fuel-switching</v>
      </c>
      <c r="R674" s="190" t="str">
        <f>INDEX('Policy Characteristics'!L:L,MATCH(PolicyLevers!$C674,'Policy Characteristics'!$C:$C,0))</f>
        <v>industry-elec-and-hydrogen.html</v>
      </c>
      <c r="S674" s="206">
        <f>INDEX('Policy Characteristics'!M:M,MATCH(PolicyLevers!$C674,'Policy Characteristics'!$C:$C,0))</f>
        <v>0</v>
      </c>
      <c r="T674" s="185">
        <f>INDEX('Policy Characteristics'!N:N,MATCH(PolicyLevers!$C674,'Policy Characteristics'!$C:$C,0))</f>
        <v>0</v>
      </c>
      <c r="U674" s="182">
        <f>INDEX('Policy Characteristics'!O:O,MATCH(PolicyLevers!$C674,'Policy Characteristics'!$C:$C,0))</f>
        <v>0</v>
      </c>
    </row>
    <row r="675" spans="1:21" x14ac:dyDescent="0.35">
      <c r="A675" s="351" t="str">
        <f>INDEX('Policy Characteristics'!A:A,MATCH(PolicyLevers!$C675,'Policy Characteristics'!$C:$C,0))</f>
        <v>Industry</v>
      </c>
      <c r="B675" s="355" t="str">
        <f>INDEX('Policy Characteristics'!B:B,MATCH(PolicyLevers!$C675,'Policy Characteristics'!$C:$C,0))</f>
        <v>Electrification + Hydrogen</v>
      </c>
      <c r="C675" s="190" t="str">
        <f t="shared" si="34"/>
        <v>Fraction of Industrial Fuel Use Shifted to Other Fuels</v>
      </c>
      <c r="D675" s="192" t="s">
        <v>2108</v>
      </c>
      <c r="E675" s="185" t="s">
        <v>799</v>
      </c>
      <c r="F675" s="182" t="s">
        <v>2114</v>
      </c>
      <c r="G675" s="185" t="s">
        <v>2125</v>
      </c>
      <c r="H675" s="43">
        <v>1228</v>
      </c>
      <c r="I675" s="357" t="s">
        <v>310</v>
      </c>
      <c r="J675" s="190" t="str">
        <f>INDEX('Policy Characteristics'!D:D,MATCH(PolicyLevers!$C675,'Policy Characteristics'!$C:$C,0))</f>
        <v>Electrification + Hydrogen</v>
      </c>
      <c r="K675" s="190" t="str">
        <f>INDEX('Policy Characteristics'!E:E,MATCH(PolicyLevers!$C675,'Policy Characteristics'!$C:$C,0))</f>
        <v>indst fuel type shifting</v>
      </c>
      <c r="L675" s="191">
        <f>INDEX('Policy Characteristics'!F:F,MATCH(PolicyLevers!$C675,'Policy Characteristics'!$C:$C,0))</f>
        <v>0</v>
      </c>
      <c r="M675" s="191">
        <f>INDEX('Policy Characteristics'!G:G,MATCH(PolicyLevers!$C675,'Policy Characteristics'!$C:$C,0))</f>
        <v>1</v>
      </c>
      <c r="N675" s="252">
        <f>INDEX('Policy Characteristics'!H:H,MATCH(PolicyLevers!$C675,'Policy Characteristics'!$C:$C,0))</f>
        <v>0.01</v>
      </c>
      <c r="O675" s="190" t="str">
        <f>INDEX('Policy Characteristics'!I:I,MATCH(PolicyLevers!$C675,'Policy Characteristics'!$C:$C,0))</f>
        <v>% of fuel shifted</v>
      </c>
      <c r="P675" s="190"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0" t="str">
        <f>INDEX('Policy Characteristics'!K:K,MATCH(PolicyLevers!$C675,'Policy Characteristics'!$C:$C,0))</f>
        <v>industry-ag-main.html#fuel-switching</v>
      </c>
      <c r="R675" s="190" t="str">
        <f>INDEX('Policy Characteristics'!L:L,MATCH(PolicyLevers!$C675,'Policy Characteristics'!$C:$C,0))</f>
        <v>industry-elec-and-hydrogen.html</v>
      </c>
      <c r="S675" s="206">
        <f>INDEX('Policy Characteristics'!M:M,MATCH(PolicyLevers!$C675,'Policy Characteristics'!$C:$C,0))</f>
        <v>0</v>
      </c>
      <c r="T675" s="185">
        <f>INDEX('Policy Characteristics'!N:N,MATCH(PolicyLevers!$C675,'Policy Characteristics'!$C:$C,0))</f>
        <v>0</v>
      </c>
      <c r="U675" s="182">
        <f>INDEX('Policy Characteristics'!O:O,MATCH(PolicyLevers!$C675,'Policy Characteristics'!$C:$C,0))</f>
        <v>0</v>
      </c>
    </row>
    <row r="676" spans="1:21" x14ac:dyDescent="0.35">
      <c r="A676" s="351" t="str">
        <f>INDEX('Policy Characteristics'!A:A,MATCH(PolicyLevers!$C676,'Policy Characteristics'!$C:$C,0))</f>
        <v>Industry</v>
      </c>
      <c r="B676" s="355" t="str">
        <f>INDEX('Policy Characteristics'!B:B,MATCH(PolicyLevers!$C676,'Policy Characteristics'!$C:$C,0))</f>
        <v>Electrification + Hydrogen</v>
      </c>
      <c r="C676" s="190" t="str">
        <f t="shared" si="34"/>
        <v>Fraction of Industrial Fuel Use Shifted to Other Fuels</v>
      </c>
      <c r="D676" s="192" t="s">
        <v>2108</v>
      </c>
      <c r="E676" s="185" t="s">
        <v>806</v>
      </c>
      <c r="F676" s="182" t="s">
        <v>2114</v>
      </c>
      <c r="G676" s="185" t="s">
        <v>2124</v>
      </c>
      <c r="H676" s="43">
        <v>1229</v>
      </c>
      <c r="I676" s="357" t="s">
        <v>332</v>
      </c>
      <c r="J676" s="190" t="str">
        <f>INDEX('Policy Characteristics'!D:D,MATCH(PolicyLevers!$C676,'Policy Characteristics'!$C:$C,0))</f>
        <v>Electrification + Hydrogen</v>
      </c>
      <c r="K676" s="190" t="str">
        <f>INDEX('Policy Characteristics'!E:E,MATCH(PolicyLevers!$C676,'Policy Characteristics'!$C:$C,0))</f>
        <v>indst fuel type shifting</v>
      </c>
      <c r="L676" s="191">
        <f>INDEX('Policy Characteristics'!F:F,MATCH(PolicyLevers!$C676,'Policy Characteristics'!$C:$C,0))</f>
        <v>0</v>
      </c>
      <c r="M676" s="191">
        <f>INDEX('Policy Characteristics'!G:G,MATCH(PolicyLevers!$C676,'Policy Characteristics'!$C:$C,0))</f>
        <v>1</v>
      </c>
      <c r="N676" s="252">
        <f>INDEX('Policy Characteristics'!H:H,MATCH(PolicyLevers!$C676,'Policy Characteristics'!$C:$C,0))</f>
        <v>0.01</v>
      </c>
      <c r="O676" s="190" t="str">
        <f>INDEX('Policy Characteristics'!I:I,MATCH(PolicyLevers!$C676,'Policy Characteristics'!$C:$C,0))</f>
        <v>% of fuel shifted</v>
      </c>
      <c r="P676" s="185"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0" t="str">
        <f>INDEX('Policy Characteristics'!K:K,MATCH(PolicyLevers!$C676,'Policy Characteristics'!$C:$C,0))</f>
        <v>industry-ag-main.html#fuel-switching</v>
      </c>
      <c r="R676" s="190" t="str">
        <f>INDEX('Policy Characteristics'!L:L,MATCH(PolicyLevers!$C676,'Policy Characteristics'!$C:$C,0))</f>
        <v>industry-elec-and-hydrogen.html</v>
      </c>
      <c r="S676" s="206">
        <f>INDEX('Policy Characteristics'!M:M,MATCH(PolicyLevers!$C676,'Policy Characteristics'!$C:$C,0))</f>
        <v>0</v>
      </c>
      <c r="T676" s="185">
        <f>INDEX('Policy Characteristics'!N:N,MATCH(PolicyLevers!$C676,'Policy Characteristics'!$C:$C,0))</f>
        <v>0</v>
      </c>
      <c r="U676" s="182">
        <f>INDEX('Policy Characteristics'!O:O,MATCH(PolicyLevers!$C676,'Policy Characteristics'!$C:$C,0))</f>
        <v>0</v>
      </c>
    </row>
    <row r="677" spans="1:21" x14ac:dyDescent="0.35">
      <c r="A677" s="351" t="str">
        <f>INDEX('Policy Characteristics'!A:A,MATCH(PolicyLevers!$C677,'Policy Characteristics'!$C:$C,0))</f>
        <v>Industry</v>
      </c>
      <c r="B677" s="355" t="str">
        <f>INDEX('Policy Characteristics'!B:B,MATCH(PolicyLevers!$C677,'Policy Characteristics'!$C:$C,0))</f>
        <v>Electrification + Hydrogen</v>
      </c>
      <c r="C677" s="190" t="str">
        <f t="shared" si="34"/>
        <v>Fraction of Industrial Fuel Use Shifted to Other Fuels</v>
      </c>
      <c r="D677" s="192" t="s">
        <v>2108</v>
      </c>
      <c r="E677" s="185" t="s">
        <v>808</v>
      </c>
      <c r="F677" s="182" t="s">
        <v>2114</v>
      </c>
      <c r="G677" s="185" t="s">
        <v>2123</v>
      </c>
      <c r="H677" s="43">
        <v>1230</v>
      </c>
      <c r="I677" s="357" t="s">
        <v>332</v>
      </c>
      <c r="J677" s="190" t="str">
        <f>INDEX('Policy Characteristics'!D:D,MATCH(PolicyLevers!$C677,'Policy Characteristics'!$C:$C,0))</f>
        <v>Electrification + Hydrogen</v>
      </c>
      <c r="K677" s="190" t="str">
        <f>INDEX('Policy Characteristics'!E:E,MATCH(PolicyLevers!$C677,'Policy Characteristics'!$C:$C,0))</f>
        <v>indst fuel type shifting</v>
      </c>
      <c r="L677" s="191">
        <f>INDEX('Policy Characteristics'!F:F,MATCH(PolicyLevers!$C677,'Policy Characteristics'!$C:$C,0))</f>
        <v>0</v>
      </c>
      <c r="M677" s="191">
        <f>INDEX('Policy Characteristics'!G:G,MATCH(PolicyLevers!$C677,'Policy Characteristics'!$C:$C,0))</f>
        <v>1</v>
      </c>
      <c r="N677" s="252">
        <f>INDEX('Policy Characteristics'!H:H,MATCH(PolicyLevers!$C677,'Policy Characteristics'!$C:$C,0))</f>
        <v>0.01</v>
      </c>
      <c r="O677" s="190" t="str">
        <f>INDEX('Policy Characteristics'!I:I,MATCH(PolicyLevers!$C677,'Policy Characteristics'!$C:$C,0))</f>
        <v>% of fuel shifted</v>
      </c>
      <c r="P677" s="185"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0" t="str">
        <f>INDEX('Policy Characteristics'!K:K,MATCH(PolicyLevers!$C677,'Policy Characteristics'!$C:$C,0))</f>
        <v>industry-ag-main.html#fuel-switching</v>
      </c>
      <c r="R677" s="190" t="str">
        <f>INDEX('Policy Characteristics'!L:L,MATCH(PolicyLevers!$C677,'Policy Characteristics'!$C:$C,0))</f>
        <v>industry-elec-and-hydrogen.html</v>
      </c>
      <c r="S677" s="206">
        <f>INDEX('Policy Characteristics'!M:M,MATCH(PolicyLevers!$C677,'Policy Characteristics'!$C:$C,0))</f>
        <v>0</v>
      </c>
      <c r="T677" s="185">
        <f>INDEX('Policy Characteristics'!N:N,MATCH(PolicyLevers!$C677,'Policy Characteristics'!$C:$C,0))</f>
        <v>0</v>
      </c>
      <c r="U677" s="182">
        <f>INDEX('Policy Characteristics'!O:O,MATCH(PolicyLevers!$C677,'Policy Characteristics'!$C:$C,0))</f>
        <v>0</v>
      </c>
    </row>
    <row r="678" spans="1:21" x14ac:dyDescent="0.35">
      <c r="A678" s="351" t="str">
        <f>INDEX('Policy Characteristics'!A:A,MATCH(PolicyLevers!$C678,'Policy Characteristics'!$C:$C,0))</f>
        <v>Industry</v>
      </c>
      <c r="B678" s="355" t="str">
        <f>INDEX('Policy Characteristics'!B:B,MATCH(PolicyLevers!$C678,'Policy Characteristics'!$C:$C,0))</f>
        <v>Electrification + Hydrogen</v>
      </c>
      <c r="C678" s="190" t="str">
        <f t="shared" si="34"/>
        <v>Fraction of Industrial Fuel Use Shifted to Other Fuels</v>
      </c>
      <c r="D678" s="192" t="s">
        <v>2108</v>
      </c>
      <c r="E678" s="185" t="s">
        <v>810</v>
      </c>
      <c r="F678" s="182" t="s">
        <v>2114</v>
      </c>
      <c r="G678" s="185" t="s">
        <v>2122</v>
      </c>
      <c r="H678" s="43">
        <v>1231</v>
      </c>
      <c r="I678" s="357" t="s">
        <v>332</v>
      </c>
      <c r="J678" s="190" t="str">
        <f>INDEX('Policy Characteristics'!D:D,MATCH(PolicyLevers!$C678,'Policy Characteristics'!$C:$C,0))</f>
        <v>Electrification + Hydrogen</v>
      </c>
      <c r="K678" s="190" t="str">
        <f>INDEX('Policy Characteristics'!E:E,MATCH(PolicyLevers!$C678,'Policy Characteristics'!$C:$C,0))</f>
        <v>indst fuel type shifting</v>
      </c>
      <c r="L678" s="191">
        <f>INDEX('Policy Characteristics'!F:F,MATCH(PolicyLevers!$C678,'Policy Characteristics'!$C:$C,0))</f>
        <v>0</v>
      </c>
      <c r="M678" s="191">
        <f>INDEX('Policy Characteristics'!G:G,MATCH(PolicyLevers!$C678,'Policy Characteristics'!$C:$C,0))</f>
        <v>1</v>
      </c>
      <c r="N678" s="252">
        <f>INDEX('Policy Characteristics'!H:H,MATCH(PolicyLevers!$C678,'Policy Characteristics'!$C:$C,0))</f>
        <v>0.01</v>
      </c>
      <c r="O678" s="190" t="str">
        <f>INDEX('Policy Characteristics'!I:I,MATCH(PolicyLevers!$C678,'Policy Characteristics'!$C:$C,0))</f>
        <v>% of fuel shifted</v>
      </c>
      <c r="P678" s="185"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0" t="str">
        <f>INDEX('Policy Characteristics'!K:K,MATCH(PolicyLevers!$C678,'Policy Characteristics'!$C:$C,0))</f>
        <v>industry-ag-main.html#fuel-switching</v>
      </c>
      <c r="R678" s="190" t="str">
        <f>INDEX('Policy Characteristics'!L:L,MATCH(PolicyLevers!$C678,'Policy Characteristics'!$C:$C,0))</f>
        <v>industry-elec-and-hydrogen.html</v>
      </c>
      <c r="S678" s="206">
        <f>INDEX('Policy Characteristics'!M:M,MATCH(PolicyLevers!$C678,'Policy Characteristics'!$C:$C,0))</f>
        <v>0</v>
      </c>
      <c r="T678" s="185">
        <f>INDEX('Policy Characteristics'!N:N,MATCH(PolicyLevers!$C678,'Policy Characteristics'!$C:$C,0))</f>
        <v>0</v>
      </c>
      <c r="U678" s="182">
        <f>INDEX('Policy Characteristics'!O:O,MATCH(PolicyLevers!$C678,'Policy Characteristics'!$C:$C,0))</f>
        <v>0</v>
      </c>
    </row>
    <row r="679" spans="1:21" x14ac:dyDescent="0.35">
      <c r="A679" s="351" t="str">
        <f>INDEX('Policy Characteristics'!A:A,MATCH(PolicyLevers!$C679,'Policy Characteristics'!$C:$C,0))</f>
        <v>Industry</v>
      </c>
      <c r="B679" s="355" t="str">
        <f>INDEX('Policy Characteristics'!B:B,MATCH(PolicyLevers!$C679,'Policy Characteristics'!$C:$C,0))</f>
        <v>Electrification + Hydrogen</v>
      </c>
      <c r="C679" s="190" t="str">
        <f t="shared" si="34"/>
        <v>Fraction of Industrial Fuel Use Shifted to Other Fuels</v>
      </c>
      <c r="D679" s="192" t="s">
        <v>2108</v>
      </c>
      <c r="E679" s="185" t="s">
        <v>812</v>
      </c>
      <c r="F679" s="182" t="s">
        <v>2114</v>
      </c>
      <c r="G679" s="185" t="s">
        <v>2121</v>
      </c>
      <c r="H679" s="43">
        <v>1232</v>
      </c>
      <c r="I679" s="357" t="s">
        <v>332</v>
      </c>
      <c r="J679" s="190" t="str">
        <f>INDEX('Policy Characteristics'!D:D,MATCH(PolicyLevers!$C679,'Policy Characteristics'!$C:$C,0))</f>
        <v>Electrification + Hydrogen</v>
      </c>
      <c r="K679" s="190" t="str">
        <f>INDEX('Policy Characteristics'!E:E,MATCH(PolicyLevers!$C679,'Policy Characteristics'!$C:$C,0))</f>
        <v>indst fuel type shifting</v>
      </c>
      <c r="L679" s="191">
        <f>INDEX('Policy Characteristics'!F:F,MATCH(PolicyLevers!$C679,'Policy Characteristics'!$C:$C,0))</f>
        <v>0</v>
      </c>
      <c r="M679" s="191">
        <f>INDEX('Policy Characteristics'!G:G,MATCH(PolicyLevers!$C679,'Policy Characteristics'!$C:$C,0))</f>
        <v>1</v>
      </c>
      <c r="N679" s="252">
        <f>INDEX('Policy Characteristics'!H:H,MATCH(PolicyLevers!$C679,'Policy Characteristics'!$C:$C,0))</f>
        <v>0.01</v>
      </c>
      <c r="O679" s="190" t="str">
        <f>INDEX('Policy Characteristics'!I:I,MATCH(PolicyLevers!$C679,'Policy Characteristics'!$C:$C,0))</f>
        <v>% of fuel shifted</v>
      </c>
      <c r="P679" s="185"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0" t="str">
        <f>INDEX('Policy Characteristics'!K:K,MATCH(PolicyLevers!$C679,'Policy Characteristics'!$C:$C,0))</f>
        <v>industry-ag-main.html#fuel-switching</v>
      </c>
      <c r="R679" s="190" t="str">
        <f>INDEX('Policy Characteristics'!L:L,MATCH(PolicyLevers!$C679,'Policy Characteristics'!$C:$C,0))</f>
        <v>industry-elec-and-hydrogen.html</v>
      </c>
      <c r="S679" s="206">
        <f>INDEX('Policy Characteristics'!M:M,MATCH(PolicyLevers!$C679,'Policy Characteristics'!$C:$C,0))</f>
        <v>0</v>
      </c>
      <c r="T679" s="185">
        <f>INDEX('Policy Characteristics'!N:N,MATCH(PolicyLevers!$C679,'Policy Characteristics'!$C:$C,0))</f>
        <v>0</v>
      </c>
      <c r="U679" s="182">
        <f>INDEX('Policy Characteristics'!O:O,MATCH(PolicyLevers!$C679,'Policy Characteristics'!$C:$C,0))</f>
        <v>0</v>
      </c>
    </row>
    <row r="680" spans="1:21" x14ac:dyDescent="0.35">
      <c r="A680" s="351" t="str">
        <f>INDEX('Policy Characteristics'!A:A,MATCH(PolicyLevers!$C680,'Policy Characteristics'!$C:$C,0))</f>
        <v>Industry</v>
      </c>
      <c r="B680" s="355" t="str">
        <f>INDEX('Policy Characteristics'!B:B,MATCH(PolicyLevers!$C680,'Policy Characteristics'!$C:$C,0))</f>
        <v>Electrification + Hydrogen</v>
      </c>
      <c r="C680" s="190" t="str">
        <f t="shared" si="34"/>
        <v>Fraction of Industrial Fuel Use Shifted to Other Fuels</v>
      </c>
      <c r="D680" s="192" t="s">
        <v>2108</v>
      </c>
      <c r="E680" s="185" t="s">
        <v>814</v>
      </c>
      <c r="F680" s="182" t="s">
        <v>2114</v>
      </c>
      <c r="G680" s="185" t="s">
        <v>2120</v>
      </c>
      <c r="H680" s="43">
        <v>1233</v>
      </c>
      <c r="I680" s="357" t="s">
        <v>332</v>
      </c>
      <c r="J680" s="190" t="str">
        <f>INDEX('Policy Characteristics'!D:D,MATCH(PolicyLevers!$C680,'Policy Characteristics'!$C:$C,0))</f>
        <v>Electrification + Hydrogen</v>
      </c>
      <c r="K680" s="190" t="str">
        <f>INDEX('Policy Characteristics'!E:E,MATCH(PolicyLevers!$C680,'Policy Characteristics'!$C:$C,0))</f>
        <v>indst fuel type shifting</v>
      </c>
      <c r="L680" s="191">
        <f>INDEX('Policy Characteristics'!F:F,MATCH(PolicyLevers!$C680,'Policy Characteristics'!$C:$C,0))</f>
        <v>0</v>
      </c>
      <c r="M680" s="191">
        <f>INDEX('Policy Characteristics'!G:G,MATCH(PolicyLevers!$C680,'Policy Characteristics'!$C:$C,0))</f>
        <v>1</v>
      </c>
      <c r="N680" s="252">
        <f>INDEX('Policy Characteristics'!H:H,MATCH(PolicyLevers!$C680,'Policy Characteristics'!$C:$C,0))</f>
        <v>0.01</v>
      </c>
      <c r="O680" s="190" t="str">
        <f>INDEX('Policy Characteristics'!I:I,MATCH(PolicyLevers!$C680,'Policy Characteristics'!$C:$C,0))</f>
        <v>% of fuel shifted</v>
      </c>
      <c r="P680" s="185"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0" t="str">
        <f>INDEX('Policy Characteristics'!K:K,MATCH(PolicyLevers!$C680,'Policy Characteristics'!$C:$C,0))</f>
        <v>industry-ag-main.html#fuel-switching</v>
      </c>
      <c r="R680" s="190" t="str">
        <f>INDEX('Policy Characteristics'!L:L,MATCH(PolicyLevers!$C680,'Policy Characteristics'!$C:$C,0))</f>
        <v>industry-elec-and-hydrogen.html</v>
      </c>
      <c r="S680" s="206">
        <f>INDEX('Policy Characteristics'!M:M,MATCH(PolicyLevers!$C680,'Policy Characteristics'!$C:$C,0))</f>
        <v>0</v>
      </c>
      <c r="T680" s="185">
        <f>INDEX('Policy Characteristics'!N:N,MATCH(PolicyLevers!$C680,'Policy Characteristics'!$C:$C,0))</f>
        <v>0</v>
      </c>
      <c r="U680" s="182">
        <f>INDEX('Policy Characteristics'!O:O,MATCH(PolicyLevers!$C680,'Policy Characteristics'!$C:$C,0))</f>
        <v>0</v>
      </c>
    </row>
    <row r="681" spans="1:21" x14ac:dyDescent="0.35">
      <c r="A681" s="351" t="str">
        <f>INDEX('Policy Characteristics'!A:A,MATCH(PolicyLevers!$C681,'Policy Characteristics'!$C:$C,0))</f>
        <v>Industry</v>
      </c>
      <c r="B681" s="355" t="str">
        <f>INDEX('Policy Characteristics'!B:B,MATCH(PolicyLevers!$C681,'Policy Characteristics'!$C:$C,0))</f>
        <v>Electrification + Hydrogen</v>
      </c>
      <c r="C681" s="190" t="str">
        <f t="shared" si="34"/>
        <v>Fraction of Industrial Fuel Use Shifted to Other Fuels</v>
      </c>
      <c r="D681" s="192" t="s">
        <v>2108</v>
      </c>
      <c r="E681" s="185" t="s">
        <v>816</v>
      </c>
      <c r="F681" s="182" t="s">
        <v>2114</v>
      </c>
      <c r="G681" s="185" t="s">
        <v>2119</v>
      </c>
      <c r="H681" s="43">
        <v>1234</v>
      </c>
      <c r="I681" s="357" t="s">
        <v>332</v>
      </c>
      <c r="J681" s="190" t="str">
        <f>INDEX('Policy Characteristics'!D:D,MATCH(PolicyLevers!$C681,'Policy Characteristics'!$C:$C,0))</f>
        <v>Electrification + Hydrogen</v>
      </c>
      <c r="K681" s="190" t="str">
        <f>INDEX('Policy Characteristics'!E:E,MATCH(PolicyLevers!$C681,'Policy Characteristics'!$C:$C,0))</f>
        <v>indst fuel type shifting</v>
      </c>
      <c r="L681" s="191">
        <f>INDEX('Policy Characteristics'!F:F,MATCH(PolicyLevers!$C681,'Policy Characteristics'!$C:$C,0))</f>
        <v>0</v>
      </c>
      <c r="M681" s="191">
        <f>INDEX('Policy Characteristics'!G:G,MATCH(PolicyLevers!$C681,'Policy Characteristics'!$C:$C,0))</f>
        <v>1</v>
      </c>
      <c r="N681" s="252">
        <f>INDEX('Policy Characteristics'!H:H,MATCH(PolicyLevers!$C681,'Policy Characteristics'!$C:$C,0))</f>
        <v>0.01</v>
      </c>
      <c r="O681" s="190" t="str">
        <f>INDEX('Policy Characteristics'!I:I,MATCH(PolicyLevers!$C681,'Policy Characteristics'!$C:$C,0))</f>
        <v>% of fuel shifted</v>
      </c>
      <c r="P681" s="185"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0" t="str">
        <f>INDEX('Policy Characteristics'!K:K,MATCH(PolicyLevers!$C681,'Policy Characteristics'!$C:$C,0))</f>
        <v>industry-ag-main.html#fuel-switching</v>
      </c>
      <c r="R681" s="190" t="str">
        <f>INDEX('Policy Characteristics'!L:L,MATCH(PolicyLevers!$C681,'Policy Characteristics'!$C:$C,0))</f>
        <v>industry-elec-and-hydrogen.html</v>
      </c>
      <c r="S681" s="206">
        <f>INDEX('Policy Characteristics'!M:M,MATCH(PolicyLevers!$C681,'Policy Characteristics'!$C:$C,0))</f>
        <v>0</v>
      </c>
      <c r="T681" s="185">
        <f>INDEX('Policy Characteristics'!N:N,MATCH(PolicyLevers!$C681,'Policy Characteristics'!$C:$C,0))</f>
        <v>0</v>
      </c>
      <c r="U681" s="182">
        <f>INDEX('Policy Characteristics'!O:O,MATCH(PolicyLevers!$C681,'Policy Characteristics'!$C:$C,0))</f>
        <v>0</v>
      </c>
    </row>
    <row r="682" spans="1:21" x14ac:dyDescent="0.35">
      <c r="A682" s="351" t="str">
        <f>INDEX('Policy Characteristics'!A:A,MATCH(PolicyLevers!$C682,'Policy Characteristics'!$C:$C,0))</f>
        <v>Industry</v>
      </c>
      <c r="B682" s="355" t="str">
        <f>INDEX('Policy Characteristics'!B:B,MATCH(PolicyLevers!$C682,'Policy Characteristics'!$C:$C,0))</f>
        <v>Electrification + Hydrogen</v>
      </c>
      <c r="C682" s="190" t="str">
        <f t="shared" si="34"/>
        <v>Fraction of Industrial Fuel Use Shifted to Other Fuels</v>
      </c>
      <c r="D682" s="192" t="s">
        <v>2108</v>
      </c>
      <c r="E682" s="185" t="s">
        <v>818</v>
      </c>
      <c r="F682" s="182" t="s">
        <v>2114</v>
      </c>
      <c r="G682" s="185" t="s">
        <v>2118</v>
      </c>
      <c r="H682" s="43">
        <v>1235</v>
      </c>
      <c r="I682" s="357" t="s">
        <v>332</v>
      </c>
      <c r="J682" s="190" t="str">
        <f>INDEX('Policy Characteristics'!D:D,MATCH(PolicyLevers!$C682,'Policy Characteristics'!$C:$C,0))</f>
        <v>Electrification + Hydrogen</v>
      </c>
      <c r="K682" s="190" t="str">
        <f>INDEX('Policy Characteristics'!E:E,MATCH(PolicyLevers!$C682,'Policy Characteristics'!$C:$C,0))</f>
        <v>indst fuel type shifting</v>
      </c>
      <c r="L682" s="191">
        <f>INDEX('Policy Characteristics'!F:F,MATCH(PolicyLevers!$C682,'Policy Characteristics'!$C:$C,0))</f>
        <v>0</v>
      </c>
      <c r="M682" s="191">
        <f>INDEX('Policy Characteristics'!G:G,MATCH(PolicyLevers!$C682,'Policy Characteristics'!$C:$C,0))</f>
        <v>1</v>
      </c>
      <c r="N682" s="252">
        <f>INDEX('Policy Characteristics'!H:H,MATCH(PolicyLevers!$C682,'Policy Characteristics'!$C:$C,0))</f>
        <v>0.01</v>
      </c>
      <c r="O682" s="190" t="str">
        <f>INDEX('Policy Characteristics'!I:I,MATCH(PolicyLevers!$C682,'Policy Characteristics'!$C:$C,0))</f>
        <v>% of fuel shifted</v>
      </c>
      <c r="P682" s="185"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0" t="str">
        <f>INDEX('Policy Characteristics'!K:K,MATCH(PolicyLevers!$C682,'Policy Characteristics'!$C:$C,0))</f>
        <v>industry-ag-main.html#fuel-switching</v>
      </c>
      <c r="R682" s="190" t="str">
        <f>INDEX('Policy Characteristics'!L:L,MATCH(PolicyLevers!$C682,'Policy Characteristics'!$C:$C,0))</f>
        <v>industry-elec-and-hydrogen.html</v>
      </c>
      <c r="S682" s="206">
        <f>INDEX('Policy Characteristics'!M:M,MATCH(PolicyLevers!$C682,'Policy Characteristics'!$C:$C,0))</f>
        <v>0</v>
      </c>
      <c r="T682" s="185">
        <f>INDEX('Policy Characteristics'!N:N,MATCH(PolicyLevers!$C682,'Policy Characteristics'!$C:$C,0))</f>
        <v>0</v>
      </c>
      <c r="U682" s="182">
        <f>INDEX('Policy Characteristics'!O:O,MATCH(PolicyLevers!$C682,'Policy Characteristics'!$C:$C,0))</f>
        <v>0</v>
      </c>
    </row>
    <row r="683" spans="1:21" x14ac:dyDescent="0.35">
      <c r="A683" s="351" t="str">
        <f>INDEX('Policy Characteristics'!A:A,MATCH(PolicyLevers!$C683,'Policy Characteristics'!$C:$C,0))</f>
        <v>Industry</v>
      </c>
      <c r="B683" s="355" t="str">
        <f>INDEX('Policy Characteristics'!B:B,MATCH(PolicyLevers!$C683,'Policy Characteristics'!$C:$C,0))</f>
        <v>Electrification + Hydrogen</v>
      </c>
      <c r="C683" s="190" t="str">
        <f t="shared" si="34"/>
        <v>Fraction of Industrial Fuel Use Shifted to Other Fuels</v>
      </c>
      <c r="D683" s="192" t="s">
        <v>2108</v>
      </c>
      <c r="E683" s="185" t="s">
        <v>820</v>
      </c>
      <c r="F683" s="182" t="s">
        <v>2114</v>
      </c>
      <c r="G683" s="185" t="s">
        <v>2117</v>
      </c>
      <c r="H683" s="43">
        <v>1236</v>
      </c>
      <c r="I683" s="357" t="s">
        <v>332</v>
      </c>
      <c r="J683" s="190" t="str">
        <f>INDEX('Policy Characteristics'!D:D,MATCH(PolicyLevers!$C683,'Policy Characteristics'!$C:$C,0))</f>
        <v>Electrification + Hydrogen</v>
      </c>
      <c r="K683" s="190" t="str">
        <f>INDEX('Policy Characteristics'!E:E,MATCH(PolicyLevers!$C683,'Policy Characteristics'!$C:$C,0))</f>
        <v>indst fuel type shifting</v>
      </c>
      <c r="L683" s="191">
        <f>INDEX('Policy Characteristics'!F:F,MATCH(PolicyLevers!$C683,'Policy Characteristics'!$C:$C,0))</f>
        <v>0</v>
      </c>
      <c r="M683" s="191">
        <f>INDEX('Policy Characteristics'!G:G,MATCH(PolicyLevers!$C683,'Policy Characteristics'!$C:$C,0))</f>
        <v>1</v>
      </c>
      <c r="N683" s="252">
        <f>INDEX('Policy Characteristics'!H:H,MATCH(PolicyLevers!$C683,'Policy Characteristics'!$C:$C,0))</f>
        <v>0.01</v>
      </c>
      <c r="O683" s="190" t="str">
        <f>INDEX('Policy Characteristics'!I:I,MATCH(PolicyLevers!$C683,'Policy Characteristics'!$C:$C,0))</f>
        <v>% of fuel shifted</v>
      </c>
      <c r="P683" s="185"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0" t="str">
        <f>INDEX('Policy Characteristics'!K:K,MATCH(PolicyLevers!$C683,'Policy Characteristics'!$C:$C,0))</f>
        <v>industry-ag-main.html#fuel-switching</v>
      </c>
      <c r="R683" s="190" t="str">
        <f>INDEX('Policy Characteristics'!L:L,MATCH(PolicyLevers!$C683,'Policy Characteristics'!$C:$C,0))</f>
        <v>industry-elec-and-hydrogen.html</v>
      </c>
      <c r="S683" s="206">
        <f>INDEX('Policy Characteristics'!M:M,MATCH(PolicyLevers!$C683,'Policy Characteristics'!$C:$C,0))</f>
        <v>0</v>
      </c>
      <c r="T683" s="185">
        <f>INDEX('Policy Characteristics'!N:N,MATCH(PolicyLevers!$C683,'Policy Characteristics'!$C:$C,0))</f>
        <v>0</v>
      </c>
      <c r="U683" s="182">
        <f>INDEX('Policy Characteristics'!O:O,MATCH(PolicyLevers!$C683,'Policy Characteristics'!$C:$C,0))</f>
        <v>0</v>
      </c>
    </row>
    <row r="684" spans="1:21" x14ac:dyDescent="0.35">
      <c r="A684" s="351" t="str">
        <f>INDEX('Policy Characteristics'!A:A,MATCH(PolicyLevers!$C684,'Policy Characteristics'!$C:$C,0))</f>
        <v>Industry</v>
      </c>
      <c r="B684" s="355" t="str">
        <f>INDEX('Policy Characteristics'!B:B,MATCH(PolicyLevers!$C684,'Policy Characteristics'!$C:$C,0))</f>
        <v>Electrification + Hydrogen</v>
      </c>
      <c r="C684" s="190" t="str">
        <f t="shared" si="34"/>
        <v>Fraction of Industrial Fuel Use Shifted to Other Fuels</v>
      </c>
      <c r="D684" s="192" t="s">
        <v>2108</v>
      </c>
      <c r="E684" s="185" t="s">
        <v>822</v>
      </c>
      <c r="F684" s="182" t="s">
        <v>2114</v>
      </c>
      <c r="G684" s="185" t="s">
        <v>2115</v>
      </c>
      <c r="H684" s="43">
        <v>1237</v>
      </c>
      <c r="I684" s="357" t="s">
        <v>310</v>
      </c>
      <c r="J684" s="190" t="str">
        <f>INDEX('Policy Characteristics'!D:D,MATCH(PolicyLevers!$C684,'Policy Characteristics'!$C:$C,0))</f>
        <v>Electrification + Hydrogen</v>
      </c>
      <c r="K684" s="190" t="str">
        <f>INDEX('Policy Characteristics'!E:E,MATCH(PolicyLevers!$C684,'Policy Characteristics'!$C:$C,0))</f>
        <v>indst fuel type shifting</v>
      </c>
      <c r="L684" s="191">
        <f>INDEX('Policy Characteristics'!F:F,MATCH(PolicyLevers!$C684,'Policy Characteristics'!$C:$C,0))</f>
        <v>0</v>
      </c>
      <c r="M684" s="191">
        <f>INDEX('Policy Characteristics'!G:G,MATCH(PolicyLevers!$C684,'Policy Characteristics'!$C:$C,0))</f>
        <v>1</v>
      </c>
      <c r="N684" s="252">
        <f>INDEX('Policy Characteristics'!H:H,MATCH(PolicyLevers!$C684,'Policy Characteristics'!$C:$C,0))</f>
        <v>0.01</v>
      </c>
      <c r="O684" s="190" t="str">
        <f>INDEX('Policy Characteristics'!I:I,MATCH(PolicyLevers!$C684,'Policy Characteristics'!$C:$C,0))</f>
        <v>% of fuel shifted</v>
      </c>
      <c r="P684" s="190"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0" t="str">
        <f>INDEX('Policy Characteristics'!K:K,MATCH(PolicyLevers!$C684,'Policy Characteristics'!$C:$C,0))</f>
        <v>industry-ag-main.html#fuel-switching</v>
      </c>
      <c r="R684" s="190" t="str">
        <f>INDEX('Policy Characteristics'!L:L,MATCH(PolicyLevers!$C684,'Policy Characteristics'!$C:$C,0))</f>
        <v>industry-elec-and-hydrogen.html</v>
      </c>
      <c r="S684" s="206">
        <f>INDEX('Policy Characteristics'!M:M,MATCH(PolicyLevers!$C684,'Policy Characteristics'!$C:$C,0))</f>
        <v>0</v>
      </c>
      <c r="T684" s="185">
        <f>INDEX('Policy Characteristics'!N:N,MATCH(PolicyLevers!$C684,'Policy Characteristics'!$C:$C,0))</f>
        <v>0</v>
      </c>
      <c r="U684" s="182">
        <f>INDEX('Policy Characteristics'!O:O,MATCH(PolicyLevers!$C684,'Policy Characteristics'!$C:$C,0))</f>
        <v>0</v>
      </c>
    </row>
    <row r="685" spans="1:21" x14ac:dyDescent="0.35">
      <c r="A685" s="351" t="str">
        <f>INDEX('Policy Characteristics'!A:A,MATCH(PolicyLevers!$C685,'Policy Characteristics'!$C:$C,0))</f>
        <v>Industry</v>
      </c>
      <c r="B685" s="355" t="str">
        <f>INDEX('Policy Characteristics'!B:B,MATCH(PolicyLevers!$C685,'Policy Characteristics'!$C:$C,0))</f>
        <v>Electrification + Hydrogen</v>
      </c>
      <c r="C685" s="190" t="str">
        <f t="shared" si="34"/>
        <v>Fraction of Industrial Fuel Use Shifted to Other Fuels</v>
      </c>
      <c r="D685" s="192" t="s">
        <v>2106</v>
      </c>
      <c r="E685" s="185" t="s">
        <v>799</v>
      </c>
      <c r="F685" s="182" t="s">
        <v>2143</v>
      </c>
      <c r="G685" s="185" t="s">
        <v>2125</v>
      </c>
      <c r="H685" s="43">
        <v>1238</v>
      </c>
      <c r="I685" s="357" t="s">
        <v>310</v>
      </c>
      <c r="J685" s="190" t="str">
        <f>INDEX('Policy Characteristics'!D:D,MATCH(PolicyLevers!$C685,'Policy Characteristics'!$C:$C,0))</f>
        <v>Electrification + Hydrogen</v>
      </c>
      <c r="K685" s="190" t="str">
        <f>INDEX('Policy Characteristics'!E:E,MATCH(PolicyLevers!$C685,'Policy Characteristics'!$C:$C,0))</f>
        <v>indst fuel type shifting</v>
      </c>
      <c r="L685" s="191">
        <f>INDEX('Policy Characteristics'!F:F,MATCH(PolicyLevers!$C685,'Policy Characteristics'!$C:$C,0))</f>
        <v>0</v>
      </c>
      <c r="M685" s="191">
        <f>INDEX('Policy Characteristics'!G:G,MATCH(PolicyLevers!$C685,'Policy Characteristics'!$C:$C,0))</f>
        <v>1</v>
      </c>
      <c r="N685" s="252">
        <f>INDEX('Policy Characteristics'!H:H,MATCH(PolicyLevers!$C685,'Policy Characteristics'!$C:$C,0))</f>
        <v>0.01</v>
      </c>
      <c r="O685" s="190" t="str">
        <f>INDEX('Policy Characteristics'!I:I,MATCH(PolicyLevers!$C685,'Policy Characteristics'!$C:$C,0))</f>
        <v>% of fuel shifted</v>
      </c>
      <c r="P685" s="190"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0" t="str">
        <f>INDEX('Policy Characteristics'!K:K,MATCH(PolicyLevers!$C685,'Policy Characteristics'!$C:$C,0))</f>
        <v>industry-ag-main.html#fuel-switching</v>
      </c>
      <c r="R685" s="190" t="str">
        <f>INDEX('Policy Characteristics'!L:L,MATCH(PolicyLevers!$C685,'Policy Characteristics'!$C:$C,0))</f>
        <v>industry-elec-and-hydrogen.html</v>
      </c>
      <c r="S685" s="206">
        <f>INDEX('Policy Characteristics'!M:M,MATCH(PolicyLevers!$C685,'Policy Characteristics'!$C:$C,0))</f>
        <v>0</v>
      </c>
      <c r="T685" s="185">
        <f>INDEX('Policy Characteristics'!N:N,MATCH(PolicyLevers!$C685,'Policy Characteristics'!$C:$C,0))</f>
        <v>0</v>
      </c>
      <c r="U685" s="182">
        <f>INDEX('Policy Characteristics'!O:O,MATCH(PolicyLevers!$C685,'Policy Characteristics'!$C:$C,0))</f>
        <v>0</v>
      </c>
    </row>
    <row r="686" spans="1:21" x14ac:dyDescent="0.35">
      <c r="A686" s="351" t="str">
        <f>INDEX('Policy Characteristics'!A:A,MATCH(PolicyLevers!$C686,'Policy Characteristics'!$C:$C,0))</f>
        <v>Industry</v>
      </c>
      <c r="B686" s="355" t="str">
        <f>INDEX('Policy Characteristics'!B:B,MATCH(PolicyLevers!$C686,'Policy Characteristics'!$C:$C,0))</f>
        <v>Electrification + Hydrogen</v>
      </c>
      <c r="C686" s="190" t="str">
        <f t="shared" si="34"/>
        <v>Fraction of Industrial Fuel Use Shifted to Other Fuels</v>
      </c>
      <c r="D686" s="192" t="s">
        <v>2106</v>
      </c>
      <c r="E686" s="185" t="s">
        <v>806</v>
      </c>
      <c r="F686" s="182" t="s">
        <v>2143</v>
      </c>
      <c r="G686" s="185" t="s">
        <v>2124</v>
      </c>
      <c r="H686" s="43">
        <v>1239</v>
      </c>
      <c r="I686" s="357" t="s">
        <v>332</v>
      </c>
      <c r="J686" s="190" t="str">
        <f>INDEX('Policy Characteristics'!D:D,MATCH(PolicyLevers!$C686,'Policy Characteristics'!$C:$C,0))</f>
        <v>Electrification + Hydrogen</v>
      </c>
      <c r="K686" s="190" t="str">
        <f>INDEX('Policy Characteristics'!E:E,MATCH(PolicyLevers!$C686,'Policy Characteristics'!$C:$C,0))</f>
        <v>indst fuel type shifting</v>
      </c>
      <c r="L686" s="191">
        <f>INDEX('Policy Characteristics'!F:F,MATCH(PolicyLevers!$C686,'Policy Characteristics'!$C:$C,0))</f>
        <v>0</v>
      </c>
      <c r="M686" s="191">
        <f>INDEX('Policy Characteristics'!G:G,MATCH(PolicyLevers!$C686,'Policy Characteristics'!$C:$C,0))</f>
        <v>1</v>
      </c>
      <c r="N686" s="252">
        <f>INDEX('Policy Characteristics'!H:H,MATCH(PolicyLevers!$C686,'Policy Characteristics'!$C:$C,0))</f>
        <v>0.01</v>
      </c>
      <c r="O686" s="190" t="str">
        <f>INDEX('Policy Characteristics'!I:I,MATCH(PolicyLevers!$C686,'Policy Characteristics'!$C:$C,0))</f>
        <v>% of fuel shifted</v>
      </c>
      <c r="P686" s="185"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0" t="str">
        <f>INDEX('Policy Characteristics'!K:K,MATCH(PolicyLevers!$C686,'Policy Characteristics'!$C:$C,0))</f>
        <v>industry-ag-main.html#fuel-switching</v>
      </c>
      <c r="R686" s="190" t="str">
        <f>INDEX('Policy Characteristics'!L:L,MATCH(PolicyLevers!$C686,'Policy Characteristics'!$C:$C,0))</f>
        <v>industry-elec-and-hydrogen.html</v>
      </c>
      <c r="S686" s="206">
        <f>INDEX('Policy Characteristics'!M:M,MATCH(PolicyLevers!$C686,'Policy Characteristics'!$C:$C,0))</f>
        <v>0</v>
      </c>
      <c r="T686" s="185">
        <f>INDEX('Policy Characteristics'!N:N,MATCH(PolicyLevers!$C686,'Policy Characteristics'!$C:$C,0))</f>
        <v>0</v>
      </c>
      <c r="U686" s="182">
        <f>INDEX('Policy Characteristics'!O:O,MATCH(PolicyLevers!$C686,'Policy Characteristics'!$C:$C,0))</f>
        <v>0</v>
      </c>
    </row>
    <row r="687" spans="1:21" x14ac:dyDescent="0.35">
      <c r="A687" s="351" t="str">
        <f>INDEX('Policy Characteristics'!A:A,MATCH(PolicyLevers!$C687,'Policy Characteristics'!$C:$C,0))</f>
        <v>Industry</v>
      </c>
      <c r="B687" s="355" t="str">
        <f>INDEX('Policy Characteristics'!B:B,MATCH(PolicyLevers!$C687,'Policy Characteristics'!$C:$C,0))</f>
        <v>Electrification + Hydrogen</v>
      </c>
      <c r="C687" s="190" t="str">
        <f t="shared" si="34"/>
        <v>Fraction of Industrial Fuel Use Shifted to Other Fuels</v>
      </c>
      <c r="D687" s="192" t="s">
        <v>2106</v>
      </c>
      <c r="E687" s="185" t="s">
        <v>808</v>
      </c>
      <c r="F687" s="182" t="s">
        <v>2143</v>
      </c>
      <c r="G687" s="185" t="s">
        <v>2123</v>
      </c>
      <c r="H687" s="43">
        <v>1240</v>
      </c>
      <c r="I687" s="357" t="s">
        <v>332</v>
      </c>
      <c r="J687" s="190" t="str">
        <f>INDEX('Policy Characteristics'!D:D,MATCH(PolicyLevers!$C687,'Policy Characteristics'!$C:$C,0))</f>
        <v>Electrification + Hydrogen</v>
      </c>
      <c r="K687" s="190" t="str">
        <f>INDEX('Policy Characteristics'!E:E,MATCH(PolicyLevers!$C687,'Policy Characteristics'!$C:$C,0))</f>
        <v>indst fuel type shifting</v>
      </c>
      <c r="L687" s="191">
        <f>INDEX('Policy Characteristics'!F:F,MATCH(PolicyLevers!$C687,'Policy Characteristics'!$C:$C,0))</f>
        <v>0</v>
      </c>
      <c r="M687" s="191">
        <f>INDEX('Policy Characteristics'!G:G,MATCH(PolicyLevers!$C687,'Policy Characteristics'!$C:$C,0))</f>
        <v>1</v>
      </c>
      <c r="N687" s="252">
        <f>INDEX('Policy Characteristics'!H:H,MATCH(PolicyLevers!$C687,'Policy Characteristics'!$C:$C,0))</f>
        <v>0.01</v>
      </c>
      <c r="O687" s="190" t="str">
        <f>INDEX('Policy Characteristics'!I:I,MATCH(PolicyLevers!$C687,'Policy Characteristics'!$C:$C,0))</f>
        <v>% of fuel shifted</v>
      </c>
      <c r="P687" s="185"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0" t="str">
        <f>INDEX('Policy Characteristics'!K:K,MATCH(PolicyLevers!$C687,'Policy Characteristics'!$C:$C,0))</f>
        <v>industry-ag-main.html#fuel-switching</v>
      </c>
      <c r="R687" s="190" t="str">
        <f>INDEX('Policy Characteristics'!L:L,MATCH(PolicyLevers!$C687,'Policy Characteristics'!$C:$C,0))</f>
        <v>industry-elec-and-hydrogen.html</v>
      </c>
      <c r="S687" s="206">
        <f>INDEX('Policy Characteristics'!M:M,MATCH(PolicyLevers!$C687,'Policy Characteristics'!$C:$C,0))</f>
        <v>0</v>
      </c>
      <c r="T687" s="185">
        <f>INDEX('Policy Characteristics'!N:N,MATCH(PolicyLevers!$C687,'Policy Characteristics'!$C:$C,0))</f>
        <v>0</v>
      </c>
      <c r="U687" s="182">
        <f>INDEX('Policy Characteristics'!O:O,MATCH(PolicyLevers!$C687,'Policy Characteristics'!$C:$C,0))</f>
        <v>0</v>
      </c>
    </row>
    <row r="688" spans="1:21" x14ac:dyDescent="0.35">
      <c r="A688" s="351" t="str">
        <f>INDEX('Policy Characteristics'!A:A,MATCH(PolicyLevers!$C688,'Policy Characteristics'!$C:$C,0))</f>
        <v>Industry</v>
      </c>
      <c r="B688" s="355" t="str">
        <f>INDEX('Policy Characteristics'!B:B,MATCH(PolicyLevers!$C688,'Policy Characteristics'!$C:$C,0))</f>
        <v>Electrification + Hydrogen</v>
      </c>
      <c r="C688" s="190" t="str">
        <f t="shared" ref="C688:C689" si="35">C$655</f>
        <v>Fraction of Industrial Fuel Use Shifted to Other Fuels</v>
      </c>
      <c r="D688" s="192" t="s">
        <v>2106</v>
      </c>
      <c r="E688" s="185" t="s">
        <v>810</v>
      </c>
      <c r="F688" s="182" t="s">
        <v>2143</v>
      </c>
      <c r="G688" s="185" t="s">
        <v>2122</v>
      </c>
      <c r="H688" s="43">
        <v>1241</v>
      </c>
      <c r="I688" s="357" t="s">
        <v>332</v>
      </c>
      <c r="J688" s="190" t="str">
        <f>INDEX('Policy Characteristics'!D:D,MATCH(PolicyLevers!$C688,'Policy Characteristics'!$C:$C,0))</f>
        <v>Electrification + Hydrogen</v>
      </c>
      <c r="K688" s="190" t="str">
        <f>INDEX('Policy Characteristics'!E:E,MATCH(PolicyLevers!$C688,'Policy Characteristics'!$C:$C,0))</f>
        <v>indst fuel type shifting</v>
      </c>
      <c r="L688" s="191">
        <f>INDEX('Policy Characteristics'!F:F,MATCH(PolicyLevers!$C688,'Policy Characteristics'!$C:$C,0))</f>
        <v>0</v>
      </c>
      <c r="M688" s="191">
        <f>INDEX('Policy Characteristics'!G:G,MATCH(PolicyLevers!$C688,'Policy Characteristics'!$C:$C,0))</f>
        <v>1</v>
      </c>
      <c r="N688" s="252">
        <f>INDEX('Policy Characteristics'!H:H,MATCH(PolicyLevers!$C688,'Policy Characteristics'!$C:$C,0))</f>
        <v>0.01</v>
      </c>
      <c r="O688" s="190" t="str">
        <f>INDEX('Policy Characteristics'!I:I,MATCH(PolicyLevers!$C688,'Policy Characteristics'!$C:$C,0))</f>
        <v>% of fuel shifted</v>
      </c>
      <c r="P688" s="185"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0" t="str">
        <f>INDEX('Policy Characteristics'!K:K,MATCH(PolicyLevers!$C688,'Policy Characteristics'!$C:$C,0))</f>
        <v>industry-ag-main.html#fuel-switching</v>
      </c>
      <c r="R688" s="190" t="str">
        <f>INDEX('Policy Characteristics'!L:L,MATCH(PolicyLevers!$C688,'Policy Characteristics'!$C:$C,0))</f>
        <v>industry-elec-and-hydrogen.html</v>
      </c>
      <c r="S688" s="206">
        <f>INDEX('Policy Characteristics'!M:M,MATCH(PolicyLevers!$C688,'Policy Characteristics'!$C:$C,0))</f>
        <v>0</v>
      </c>
      <c r="T688" s="185">
        <f>INDEX('Policy Characteristics'!N:N,MATCH(PolicyLevers!$C688,'Policy Characteristics'!$C:$C,0))</f>
        <v>0</v>
      </c>
      <c r="U688" s="182">
        <f>INDEX('Policy Characteristics'!O:O,MATCH(PolicyLevers!$C688,'Policy Characteristics'!$C:$C,0))</f>
        <v>0</v>
      </c>
    </row>
    <row r="689" spans="1:21" x14ac:dyDescent="0.35">
      <c r="A689" s="351" t="str">
        <f>INDEX('Policy Characteristics'!A:A,MATCH(PolicyLevers!$C689,'Policy Characteristics'!$C:$C,0))</f>
        <v>Industry</v>
      </c>
      <c r="B689" s="355" t="str">
        <f>INDEX('Policy Characteristics'!B:B,MATCH(PolicyLevers!$C689,'Policy Characteristics'!$C:$C,0))</f>
        <v>Electrification + Hydrogen</v>
      </c>
      <c r="C689" s="190" t="str">
        <f t="shared" si="35"/>
        <v>Fraction of Industrial Fuel Use Shifted to Other Fuels</v>
      </c>
      <c r="D689" s="192" t="s">
        <v>2106</v>
      </c>
      <c r="E689" s="185" t="s">
        <v>812</v>
      </c>
      <c r="F689" s="182" t="s">
        <v>2143</v>
      </c>
      <c r="G689" s="185" t="s">
        <v>2121</v>
      </c>
      <c r="H689" s="43">
        <v>1242</v>
      </c>
      <c r="I689" s="357" t="s">
        <v>332</v>
      </c>
      <c r="J689" s="190" t="str">
        <f>INDEX('Policy Characteristics'!D:D,MATCH(PolicyLevers!$C689,'Policy Characteristics'!$C:$C,0))</f>
        <v>Electrification + Hydrogen</v>
      </c>
      <c r="K689" s="190" t="str">
        <f>INDEX('Policy Characteristics'!E:E,MATCH(PolicyLevers!$C689,'Policy Characteristics'!$C:$C,0))</f>
        <v>indst fuel type shifting</v>
      </c>
      <c r="L689" s="191">
        <f>INDEX('Policy Characteristics'!F:F,MATCH(PolicyLevers!$C689,'Policy Characteristics'!$C:$C,0))</f>
        <v>0</v>
      </c>
      <c r="M689" s="191">
        <f>INDEX('Policy Characteristics'!G:G,MATCH(PolicyLevers!$C689,'Policy Characteristics'!$C:$C,0))</f>
        <v>1</v>
      </c>
      <c r="N689" s="252">
        <f>INDEX('Policy Characteristics'!H:H,MATCH(PolicyLevers!$C689,'Policy Characteristics'!$C:$C,0))</f>
        <v>0.01</v>
      </c>
      <c r="O689" s="190" t="str">
        <f>INDEX('Policy Characteristics'!I:I,MATCH(PolicyLevers!$C689,'Policy Characteristics'!$C:$C,0))</f>
        <v>% of fuel shifted</v>
      </c>
      <c r="P689" s="185"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0" t="str">
        <f>INDEX('Policy Characteristics'!K:K,MATCH(PolicyLevers!$C689,'Policy Characteristics'!$C:$C,0))</f>
        <v>industry-ag-main.html#fuel-switching</v>
      </c>
      <c r="R689" s="190" t="str">
        <f>INDEX('Policy Characteristics'!L:L,MATCH(PolicyLevers!$C689,'Policy Characteristics'!$C:$C,0))</f>
        <v>industry-elec-and-hydrogen.html</v>
      </c>
      <c r="S689" s="206">
        <f>INDEX('Policy Characteristics'!M:M,MATCH(PolicyLevers!$C689,'Policy Characteristics'!$C:$C,0))</f>
        <v>0</v>
      </c>
      <c r="T689" s="185">
        <f>INDEX('Policy Characteristics'!N:N,MATCH(PolicyLevers!$C689,'Policy Characteristics'!$C:$C,0))</f>
        <v>0</v>
      </c>
      <c r="U689" s="182">
        <f>INDEX('Policy Characteristics'!O:O,MATCH(PolicyLevers!$C689,'Policy Characteristics'!$C:$C,0))</f>
        <v>0</v>
      </c>
    </row>
    <row r="690" spans="1:21" x14ac:dyDescent="0.35">
      <c r="A690" s="351" t="str">
        <f>INDEX('Policy Characteristics'!A:A,MATCH(PolicyLevers!$C690,'Policy Characteristics'!$C:$C,0))</f>
        <v>Industry</v>
      </c>
      <c r="B690" s="355" t="str">
        <f>INDEX('Policy Characteristics'!B:B,MATCH(PolicyLevers!$C690,'Policy Characteristics'!$C:$C,0))</f>
        <v>Electrification + Hydrogen</v>
      </c>
      <c r="C690" s="190" t="str">
        <f t="shared" ref="C690:C735" si="36">C$655</f>
        <v>Fraction of Industrial Fuel Use Shifted to Other Fuels</v>
      </c>
      <c r="D690" s="192" t="s">
        <v>2106</v>
      </c>
      <c r="E690" s="185" t="s">
        <v>814</v>
      </c>
      <c r="F690" s="182" t="s">
        <v>2143</v>
      </c>
      <c r="G690" s="185" t="s">
        <v>2120</v>
      </c>
      <c r="H690" s="43">
        <v>1243</v>
      </c>
      <c r="I690" s="357" t="s">
        <v>332</v>
      </c>
      <c r="J690" s="190" t="str">
        <f>INDEX('Policy Characteristics'!D:D,MATCH(PolicyLevers!$C690,'Policy Characteristics'!$C:$C,0))</f>
        <v>Electrification + Hydrogen</v>
      </c>
      <c r="K690" s="190" t="str">
        <f>INDEX('Policy Characteristics'!E:E,MATCH(PolicyLevers!$C690,'Policy Characteristics'!$C:$C,0))</f>
        <v>indst fuel type shifting</v>
      </c>
      <c r="L690" s="191">
        <f>INDEX('Policy Characteristics'!F:F,MATCH(PolicyLevers!$C690,'Policy Characteristics'!$C:$C,0))</f>
        <v>0</v>
      </c>
      <c r="M690" s="191">
        <f>INDEX('Policy Characteristics'!G:G,MATCH(PolicyLevers!$C690,'Policy Characteristics'!$C:$C,0))</f>
        <v>1</v>
      </c>
      <c r="N690" s="252">
        <f>INDEX('Policy Characteristics'!H:H,MATCH(PolicyLevers!$C690,'Policy Characteristics'!$C:$C,0))</f>
        <v>0.01</v>
      </c>
      <c r="O690" s="190" t="str">
        <f>INDEX('Policy Characteristics'!I:I,MATCH(PolicyLevers!$C690,'Policy Characteristics'!$C:$C,0))</f>
        <v>% of fuel shifted</v>
      </c>
      <c r="P690" s="185"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0" t="str">
        <f>INDEX('Policy Characteristics'!K:K,MATCH(PolicyLevers!$C690,'Policy Characteristics'!$C:$C,0))</f>
        <v>industry-ag-main.html#fuel-switching</v>
      </c>
      <c r="R690" s="190" t="str">
        <f>INDEX('Policy Characteristics'!L:L,MATCH(PolicyLevers!$C690,'Policy Characteristics'!$C:$C,0))</f>
        <v>industry-elec-and-hydrogen.html</v>
      </c>
      <c r="S690" s="206">
        <f>INDEX('Policy Characteristics'!M:M,MATCH(PolicyLevers!$C690,'Policy Characteristics'!$C:$C,0))</f>
        <v>0</v>
      </c>
      <c r="T690" s="185">
        <f>INDEX('Policy Characteristics'!N:N,MATCH(PolicyLevers!$C690,'Policy Characteristics'!$C:$C,0))</f>
        <v>0</v>
      </c>
      <c r="U690" s="182">
        <f>INDEX('Policy Characteristics'!O:O,MATCH(PolicyLevers!$C690,'Policy Characteristics'!$C:$C,0))</f>
        <v>0</v>
      </c>
    </row>
    <row r="691" spans="1:21" x14ac:dyDescent="0.35">
      <c r="A691" s="351" t="str">
        <f>INDEX('Policy Characteristics'!A:A,MATCH(PolicyLevers!$C691,'Policy Characteristics'!$C:$C,0))</f>
        <v>Industry</v>
      </c>
      <c r="B691" s="355" t="str">
        <f>INDEX('Policy Characteristics'!B:B,MATCH(PolicyLevers!$C691,'Policy Characteristics'!$C:$C,0))</f>
        <v>Electrification + Hydrogen</v>
      </c>
      <c r="C691" s="190" t="str">
        <f t="shared" si="36"/>
        <v>Fraction of Industrial Fuel Use Shifted to Other Fuels</v>
      </c>
      <c r="D691" s="192" t="s">
        <v>2106</v>
      </c>
      <c r="E691" s="185" t="s">
        <v>816</v>
      </c>
      <c r="F691" s="182" t="s">
        <v>2143</v>
      </c>
      <c r="G691" s="185" t="s">
        <v>2119</v>
      </c>
      <c r="H691" s="43">
        <v>1244</v>
      </c>
      <c r="I691" s="357" t="s">
        <v>332</v>
      </c>
      <c r="J691" s="190" t="str">
        <f>INDEX('Policy Characteristics'!D:D,MATCH(PolicyLevers!$C691,'Policy Characteristics'!$C:$C,0))</f>
        <v>Electrification + Hydrogen</v>
      </c>
      <c r="K691" s="190" t="str">
        <f>INDEX('Policy Characteristics'!E:E,MATCH(PolicyLevers!$C691,'Policy Characteristics'!$C:$C,0))</f>
        <v>indst fuel type shifting</v>
      </c>
      <c r="L691" s="191">
        <f>INDEX('Policy Characteristics'!F:F,MATCH(PolicyLevers!$C691,'Policy Characteristics'!$C:$C,0))</f>
        <v>0</v>
      </c>
      <c r="M691" s="191">
        <f>INDEX('Policy Characteristics'!G:G,MATCH(PolicyLevers!$C691,'Policy Characteristics'!$C:$C,0))</f>
        <v>1</v>
      </c>
      <c r="N691" s="252">
        <f>INDEX('Policy Characteristics'!H:H,MATCH(PolicyLevers!$C691,'Policy Characteristics'!$C:$C,0))</f>
        <v>0.01</v>
      </c>
      <c r="O691" s="190" t="str">
        <f>INDEX('Policy Characteristics'!I:I,MATCH(PolicyLevers!$C691,'Policy Characteristics'!$C:$C,0))</f>
        <v>% of fuel shifted</v>
      </c>
      <c r="P691" s="185"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0" t="str">
        <f>INDEX('Policy Characteristics'!K:K,MATCH(PolicyLevers!$C691,'Policy Characteristics'!$C:$C,0))</f>
        <v>industry-ag-main.html#fuel-switching</v>
      </c>
      <c r="R691" s="190" t="str">
        <f>INDEX('Policy Characteristics'!L:L,MATCH(PolicyLevers!$C691,'Policy Characteristics'!$C:$C,0))</f>
        <v>industry-elec-and-hydrogen.html</v>
      </c>
      <c r="S691" s="206">
        <f>INDEX('Policy Characteristics'!M:M,MATCH(PolicyLevers!$C691,'Policy Characteristics'!$C:$C,0))</f>
        <v>0</v>
      </c>
      <c r="T691" s="185">
        <f>INDEX('Policy Characteristics'!N:N,MATCH(PolicyLevers!$C691,'Policy Characteristics'!$C:$C,0))</f>
        <v>0</v>
      </c>
      <c r="U691" s="182">
        <f>INDEX('Policy Characteristics'!O:O,MATCH(PolicyLevers!$C691,'Policy Characteristics'!$C:$C,0))</f>
        <v>0</v>
      </c>
    </row>
    <row r="692" spans="1:21" x14ac:dyDescent="0.35">
      <c r="A692" s="351" t="str">
        <f>INDEX('Policy Characteristics'!A:A,MATCH(PolicyLevers!$C692,'Policy Characteristics'!$C:$C,0))</f>
        <v>Industry</v>
      </c>
      <c r="B692" s="355" t="str">
        <f>INDEX('Policy Characteristics'!B:B,MATCH(PolicyLevers!$C692,'Policy Characteristics'!$C:$C,0))</f>
        <v>Electrification + Hydrogen</v>
      </c>
      <c r="C692" s="190" t="str">
        <f t="shared" si="36"/>
        <v>Fraction of Industrial Fuel Use Shifted to Other Fuels</v>
      </c>
      <c r="D692" s="192" t="s">
        <v>2106</v>
      </c>
      <c r="E692" s="185" t="s">
        <v>818</v>
      </c>
      <c r="F692" s="182" t="s">
        <v>2143</v>
      </c>
      <c r="G692" s="185" t="s">
        <v>2118</v>
      </c>
      <c r="H692" s="43">
        <v>1245</v>
      </c>
      <c r="I692" s="357" t="s">
        <v>332</v>
      </c>
      <c r="J692" s="190" t="str">
        <f>INDEX('Policy Characteristics'!D:D,MATCH(PolicyLevers!$C692,'Policy Characteristics'!$C:$C,0))</f>
        <v>Electrification + Hydrogen</v>
      </c>
      <c r="K692" s="190" t="str">
        <f>INDEX('Policy Characteristics'!E:E,MATCH(PolicyLevers!$C692,'Policy Characteristics'!$C:$C,0))</f>
        <v>indst fuel type shifting</v>
      </c>
      <c r="L692" s="191">
        <f>INDEX('Policy Characteristics'!F:F,MATCH(PolicyLevers!$C692,'Policy Characteristics'!$C:$C,0))</f>
        <v>0</v>
      </c>
      <c r="M692" s="191">
        <f>INDEX('Policy Characteristics'!G:G,MATCH(PolicyLevers!$C692,'Policy Characteristics'!$C:$C,0))</f>
        <v>1</v>
      </c>
      <c r="N692" s="252">
        <f>INDEX('Policy Characteristics'!H:H,MATCH(PolicyLevers!$C692,'Policy Characteristics'!$C:$C,0))</f>
        <v>0.01</v>
      </c>
      <c r="O692" s="190" t="str">
        <f>INDEX('Policy Characteristics'!I:I,MATCH(PolicyLevers!$C692,'Policy Characteristics'!$C:$C,0))</f>
        <v>% of fuel shifted</v>
      </c>
      <c r="P692" s="185"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0" t="str">
        <f>INDEX('Policy Characteristics'!K:K,MATCH(PolicyLevers!$C692,'Policy Characteristics'!$C:$C,0))</f>
        <v>industry-ag-main.html#fuel-switching</v>
      </c>
      <c r="R692" s="190" t="str">
        <f>INDEX('Policy Characteristics'!L:L,MATCH(PolicyLevers!$C692,'Policy Characteristics'!$C:$C,0))</f>
        <v>industry-elec-and-hydrogen.html</v>
      </c>
      <c r="S692" s="206">
        <f>INDEX('Policy Characteristics'!M:M,MATCH(PolicyLevers!$C692,'Policy Characteristics'!$C:$C,0))</f>
        <v>0</v>
      </c>
      <c r="T692" s="185">
        <f>INDEX('Policy Characteristics'!N:N,MATCH(PolicyLevers!$C692,'Policy Characteristics'!$C:$C,0))</f>
        <v>0</v>
      </c>
      <c r="U692" s="182">
        <f>INDEX('Policy Characteristics'!O:O,MATCH(PolicyLevers!$C692,'Policy Characteristics'!$C:$C,0))</f>
        <v>0</v>
      </c>
    </row>
    <row r="693" spans="1:21" x14ac:dyDescent="0.35">
      <c r="A693" s="351" t="str">
        <f>INDEX('Policy Characteristics'!A:A,MATCH(PolicyLevers!$C693,'Policy Characteristics'!$C:$C,0))</f>
        <v>Industry</v>
      </c>
      <c r="B693" s="355" t="str">
        <f>INDEX('Policy Characteristics'!B:B,MATCH(PolicyLevers!$C693,'Policy Characteristics'!$C:$C,0))</f>
        <v>Electrification + Hydrogen</v>
      </c>
      <c r="C693" s="190" t="str">
        <f t="shared" si="36"/>
        <v>Fraction of Industrial Fuel Use Shifted to Other Fuels</v>
      </c>
      <c r="D693" s="192" t="s">
        <v>2106</v>
      </c>
      <c r="E693" s="185" t="s">
        <v>820</v>
      </c>
      <c r="F693" s="182" t="s">
        <v>2143</v>
      </c>
      <c r="G693" s="185" t="s">
        <v>2117</v>
      </c>
      <c r="H693" s="43">
        <v>1246</v>
      </c>
      <c r="I693" s="357" t="s">
        <v>332</v>
      </c>
      <c r="J693" s="190" t="str">
        <f>INDEX('Policy Characteristics'!D:D,MATCH(PolicyLevers!$C693,'Policy Characteristics'!$C:$C,0))</f>
        <v>Electrification + Hydrogen</v>
      </c>
      <c r="K693" s="190" t="str">
        <f>INDEX('Policy Characteristics'!E:E,MATCH(PolicyLevers!$C693,'Policy Characteristics'!$C:$C,0))</f>
        <v>indst fuel type shifting</v>
      </c>
      <c r="L693" s="191">
        <f>INDEX('Policy Characteristics'!F:F,MATCH(PolicyLevers!$C693,'Policy Characteristics'!$C:$C,0))</f>
        <v>0</v>
      </c>
      <c r="M693" s="191">
        <f>INDEX('Policy Characteristics'!G:G,MATCH(PolicyLevers!$C693,'Policy Characteristics'!$C:$C,0))</f>
        <v>1</v>
      </c>
      <c r="N693" s="252">
        <f>INDEX('Policy Characteristics'!H:H,MATCH(PolicyLevers!$C693,'Policy Characteristics'!$C:$C,0))</f>
        <v>0.01</v>
      </c>
      <c r="O693" s="190" t="str">
        <f>INDEX('Policy Characteristics'!I:I,MATCH(PolicyLevers!$C693,'Policy Characteristics'!$C:$C,0))</f>
        <v>% of fuel shifted</v>
      </c>
      <c r="P693" s="185"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0" t="str">
        <f>INDEX('Policy Characteristics'!K:K,MATCH(PolicyLevers!$C693,'Policy Characteristics'!$C:$C,0))</f>
        <v>industry-ag-main.html#fuel-switching</v>
      </c>
      <c r="R693" s="190" t="str">
        <f>INDEX('Policy Characteristics'!L:L,MATCH(PolicyLevers!$C693,'Policy Characteristics'!$C:$C,0))</f>
        <v>industry-elec-and-hydrogen.html</v>
      </c>
      <c r="S693" s="206">
        <f>INDEX('Policy Characteristics'!M:M,MATCH(PolicyLevers!$C693,'Policy Characteristics'!$C:$C,0))</f>
        <v>0</v>
      </c>
      <c r="T693" s="185">
        <f>INDEX('Policy Characteristics'!N:N,MATCH(PolicyLevers!$C693,'Policy Characteristics'!$C:$C,0))</f>
        <v>0</v>
      </c>
      <c r="U693" s="182">
        <f>INDEX('Policy Characteristics'!O:O,MATCH(PolicyLevers!$C693,'Policy Characteristics'!$C:$C,0))</f>
        <v>0</v>
      </c>
    </row>
    <row r="694" spans="1:21" x14ac:dyDescent="0.35">
      <c r="A694" s="351" t="str">
        <f>INDEX('Policy Characteristics'!A:A,MATCH(PolicyLevers!$C694,'Policy Characteristics'!$C:$C,0))</f>
        <v>Industry</v>
      </c>
      <c r="B694" s="355" t="str">
        <f>INDEX('Policy Characteristics'!B:B,MATCH(PolicyLevers!$C694,'Policy Characteristics'!$C:$C,0))</f>
        <v>Electrification + Hydrogen</v>
      </c>
      <c r="C694" s="190" t="str">
        <f t="shared" si="36"/>
        <v>Fraction of Industrial Fuel Use Shifted to Other Fuels</v>
      </c>
      <c r="D694" s="192" t="s">
        <v>2106</v>
      </c>
      <c r="E694" s="185" t="s">
        <v>822</v>
      </c>
      <c r="F694" s="182" t="s">
        <v>2143</v>
      </c>
      <c r="G694" s="185" t="s">
        <v>2115</v>
      </c>
      <c r="H694" s="43">
        <v>1247</v>
      </c>
      <c r="I694" s="357" t="s">
        <v>310</v>
      </c>
      <c r="J694" s="190" t="str">
        <f>INDEX('Policy Characteristics'!D:D,MATCH(PolicyLevers!$C694,'Policy Characteristics'!$C:$C,0))</f>
        <v>Electrification + Hydrogen</v>
      </c>
      <c r="K694" s="190" t="str">
        <f>INDEX('Policy Characteristics'!E:E,MATCH(PolicyLevers!$C694,'Policy Characteristics'!$C:$C,0))</f>
        <v>indst fuel type shifting</v>
      </c>
      <c r="L694" s="191">
        <f>INDEX('Policy Characteristics'!F:F,MATCH(PolicyLevers!$C694,'Policy Characteristics'!$C:$C,0))</f>
        <v>0</v>
      </c>
      <c r="M694" s="191">
        <f>INDEX('Policy Characteristics'!G:G,MATCH(PolicyLevers!$C694,'Policy Characteristics'!$C:$C,0))</f>
        <v>1</v>
      </c>
      <c r="N694" s="252">
        <f>INDEX('Policy Characteristics'!H:H,MATCH(PolicyLevers!$C694,'Policy Characteristics'!$C:$C,0))</f>
        <v>0.01</v>
      </c>
      <c r="O694" s="190" t="str">
        <f>INDEX('Policy Characteristics'!I:I,MATCH(PolicyLevers!$C694,'Policy Characteristics'!$C:$C,0))</f>
        <v>% of fuel shifted</v>
      </c>
      <c r="P694" s="190"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0" t="str">
        <f>INDEX('Policy Characteristics'!K:K,MATCH(PolicyLevers!$C694,'Policy Characteristics'!$C:$C,0))</f>
        <v>industry-ag-main.html#fuel-switching</v>
      </c>
      <c r="R694" s="190" t="str">
        <f>INDEX('Policy Characteristics'!L:L,MATCH(PolicyLevers!$C694,'Policy Characteristics'!$C:$C,0))</f>
        <v>industry-elec-and-hydrogen.html</v>
      </c>
      <c r="S694" s="206">
        <f>INDEX('Policy Characteristics'!M:M,MATCH(PolicyLevers!$C694,'Policy Characteristics'!$C:$C,0))</f>
        <v>0</v>
      </c>
      <c r="T694" s="185">
        <f>INDEX('Policy Characteristics'!N:N,MATCH(PolicyLevers!$C694,'Policy Characteristics'!$C:$C,0))</f>
        <v>0</v>
      </c>
      <c r="U694" s="182">
        <f>INDEX('Policy Characteristics'!O:O,MATCH(PolicyLevers!$C694,'Policy Characteristics'!$C:$C,0))</f>
        <v>0</v>
      </c>
    </row>
    <row r="695" spans="1:21" x14ac:dyDescent="0.35">
      <c r="A695" s="351" t="str">
        <f>INDEX('Policy Characteristics'!A:A,MATCH(PolicyLevers!$C695,'Policy Characteristics'!$C:$C,0))</f>
        <v>Industry</v>
      </c>
      <c r="B695" s="355" t="str">
        <f>INDEX('Policy Characteristics'!B:B,MATCH(PolicyLevers!$C695,'Policy Characteristics'!$C:$C,0))</f>
        <v>Electrification + Hydrogen</v>
      </c>
      <c r="C695" s="190" t="str">
        <f t="shared" si="36"/>
        <v>Fraction of Industrial Fuel Use Shifted to Other Fuels</v>
      </c>
      <c r="D695" s="192" t="s">
        <v>2104</v>
      </c>
      <c r="E695" s="185" t="s">
        <v>799</v>
      </c>
      <c r="F695" s="182" t="s">
        <v>2142</v>
      </c>
      <c r="G695" s="185" t="s">
        <v>2125</v>
      </c>
      <c r="H695" s="43">
        <v>1248</v>
      </c>
      <c r="I695" s="357" t="s">
        <v>310</v>
      </c>
      <c r="J695" s="190" t="str">
        <f>INDEX('Policy Characteristics'!D:D,MATCH(PolicyLevers!$C695,'Policy Characteristics'!$C:$C,0))</f>
        <v>Electrification + Hydrogen</v>
      </c>
      <c r="K695" s="190" t="str">
        <f>INDEX('Policy Characteristics'!E:E,MATCH(PolicyLevers!$C695,'Policy Characteristics'!$C:$C,0))</f>
        <v>indst fuel type shifting</v>
      </c>
      <c r="L695" s="191">
        <f>INDEX('Policy Characteristics'!F:F,MATCH(PolicyLevers!$C695,'Policy Characteristics'!$C:$C,0))</f>
        <v>0</v>
      </c>
      <c r="M695" s="191">
        <f>INDEX('Policy Characteristics'!G:G,MATCH(PolicyLevers!$C695,'Policy Characteristics'!$C:$C,0))</f>
        <v>1</v>
      </c>
      <c r="N695" s="252">
        <f>INDEX('Policy Characteristics'!H:H,MATCH(PolicyLevers!$C695,'Policy Characteristics'!$C:$C,0))</f>
        <v>0.01</v>
      </c>
      <c r="O695" s="190" t="str">
        <f>INDEX('Policy Characteristics'!I:I,MATCH(PolicyLevers!$C695,'Policy Characteristics'!$C:$C,0))</f>
        <v>% of fuel shifted</v>
      </c>
      <c r="P695" s="190"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0" t="str">
        <f>INDEX('Policy Characteristics'!K:K,MATCH(PolicyLevers!$C695,'Policy Characteristics'!$C:$C,0))</f>
        <v>industry-ag-main.html#fuel-switching</v>
      </c>
      <c r="R695" s="190" t="str">
        <f>INDEX('Policy Characteristics'!L:L,MATCH(PolicyLevers!$C695,'Policy Characteristics'!$C:$C,0))</f>
        <v>industry-elec-and-hydrogen.html</v>
      </c>
      <c r="S695" s="206">
        <f>INDEX('Policy Characteristics'!M:M,MATCH(PolicyLevers!$C695,'Policy Characteristics'!$C:$C,0))</f>
        <v>0</v>
      </c>
      <c r="T695" s="185">
        <f>INDEX('Policy Characteristics'!N:N,MATCH(PolicyLevers!$C695,'Policy Characteristics'!$C:$C,0))</f>
        <v>0</v>
      </c>
      <c r="U695" s="182">
        <f>INDEX('Policy Characteristics'!O:O,MATCH(PolicyLevers!$C695,'Policy Characteristics'!$C:$C,0))</f>
        <v>0</v>
      </c>
    </row>
    <row r="696" spans="1:21" x14ac:dyDescent="0.35">
      <c r="A696" s="351" t="str">
        <f>INDEX('Policy Characteristics'!A:A,MATCH(PolicyLevers!$C696,'Policy Characteristics'!$C:$C,0))</f>
        <v>Industry</v>
      </c>
      <c r="B696" s="355" t="str">
        <f>INDEX('Policy Characteristics'!B:B,MATCH(PolicyLevers!$C696,'Policy Characteristics'!$C:$C,0))</f>
        <v>Electrification + Hydrogen</v>
      </c>
      <c r="C696" s="190" t="str">
        <f t="shared" si="36"/>
        <v>Fraction of Industrial Fuel Use Shifted to Other Fuels</v>
      </c>
      <c r="D696" s="192" t="s">
        <v>2104</v>
      </c>
      <c r="E696" s="185" t="s">
        <v>806</v>
      </c>
      <c r="F696" s="182" t="s">
        <v>2142</v>
      </c>
      <c r="G696" s="185" t="s">
        <v>2124</v>
      </c>
      <c r="H696" s="43">
        <v>1249</v>
      </c>
      <c r="I696" s="357" t="s">
        <v>332</v>
      </c>
      <c r="J696" s="190" t="str">
        <f>INDEX('Policy Characteristics'!D:D,MATCH(PolicyLevers!$C696,'Policy Characteristics'!$C:$C,0))</f>
        <v>Electrification + Hydrogen</v>
      </c>
      <c r="K696" s="190" t="str">
        <f>INDEX('Policy Characteristics'!E:E,MATCH(PolicyLevers!$C696,'Policy Characteristics'!$C:$C,0))</f>
        <v>indst fuel type shifting</v>
      </c>
      <c r="L696" s="191">
        <f>INDEX('Policy Characteristics'!F:F,MATCH(PolicyLevers!$C696,'Policy Characteristics'!$C:$C,0))</f>
        <v>0</v>
      </c>
      <c r="M696" s="191">
        <f>INDEX('Policy Characteristics'!G:G,MATCH(PolicyLevers!$C696,'Policy Characteristics'!$C:$C,0))</f>
        <v>1</v>
      </c>
      <c r="N696" s="252">
        <f>INDEX('Policy Characteristics'!H:H,MATCH(PolicyLevers!$C696,'Policy Characteristics'!$C:$C,0))</f>
        <v>0.01</v>
      </c>
      <c r="O696" s="190" t="str">
        <f>INDEX('Policy Characteristics'!I:I,MATCH(PolicyLevers!$C696,'Policy Characteristics'!$C:$C,0))</f>
        <v>% of fuel shifted</v>
      </c>
      <c r="P696" s="185"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0" t="str">
        <f>INDEX('Policy Characteristics'!K:K,MATCH(PolicyLevers!$C696,'Policy Characteristics'!$C:$C,0))</f>
        <v>industry-ag-main.html#fuel-switching</v>
      </c>
      <c r="R696" s="190" t="str">
        <f>INDEX('Policy Characteristics'!L:L,MATCH(PolicyLevers!$C696,'Policy Characteristics'!$C:$C,0))</f>
        <v>industry-elec-and-hydrogen.html</v>
      </c>
      <c r="S696" s="206">
        <f>INDEX('Policy Characteristics'!M:M,MATCH(PolicyLevers!$C696,'Policy Characteristics'!$C:$C,0))</f>
        <v>0</v>
      </c>
      <c r="T696" s="185">
        <f>INDEX('Policy Characteristics'!N:N,MATCH(PolicyLevers!$C696,'Policy Characteristics'!$C:$C,0))</f>
        <v>0</v>
      </c>
      <c r="U696" s="182">
        <f>INDEX('Policy Characteristics'!O:O,MATCH(PolicyLevers!$C696,'Policy Characteristics'!$C:$C,0))</f>
        <v>0</v>
      </c>
    </row>
    <row r="697" spans="1:21" x14ac:dyDescent="0.35">
      <c r="A697" s="351" t="str">
        <f>INDEX('Policy Characteristics'!A:A,MATCH(PolicyLevers!$C697,'Policy Characteristics'!$C:$C,0))</f>
        <v>Industry</v>
      </c>
      <c r="B697" s="355" t="str">
        <f>INDEX('Policy Characteristics'!B:B,MATCH(PolicyLevers!$C697,'Policy Characteristics'!$C:$C,0))</f>
        <v>Electrification + Hydrogen</v>
      </c>
      <c r="C697" s="190" t="str">
        <f t="shared" si="36"/>
        <v>Fraction of Industrial Fuel Use Shifted to Other Fuels</v>
      </c>
      <c r="D697" s="192" t="s">
        <v>2104</v>
      </c>
      <c r="E697" s="185" t="s">
        <v>808</v>
      </c>
      <c r="F697" s="182" t="s">
        <v>2142</v>
      </c>
      <c r="G697" s="185" t="s">
        <v>2123</v>
      </c>
      <c r="H697" s="43">
        <v>1250</v>
      </c>
      <c r="I697" s="357" t="s">
        <v>332</v>
      </c>
      <c r="J697" s="190" t="str">
        <f>INDEX('Policy Characteristics'!D:D,MATCH(PolicyLevers!$C697,'Policy Characteristics'!$C:$C,0))</f>
        <v>Electrification + Hydrogen</v>
      </c>
      <c r="K697" s="190" t="str">
        <f>INDEX('Policy Characteristics'!E:E,MATCH(PolicyLevers!$C697,'Policy Characteristics'!$C:$C,0))</f>
        <v>indst fuel type shifting</v>
      </c>
      <c r="L697" s="191">
        <f>INDEX('Policy Characteristics'!F:F,MATCH(PolicyLevers!$C697,'Policy Characteristics'!$C:$C,0))</f>
        <v>0</v>
      </c>
      <c r="M697" s="191">
        <f>INDEX('Policy Characteristics'!G:G,MATCH(PolicyLevers!$C697,'Policy Characteristics'!$C:$C,0))</f>
        <v>1</v>
      </c>
      <c r="N697" s="252">
        <f>INDEX('Policy Characteristics'!H:H,MATCH(PolicyLevers!$C697,'Policy Characteristics'!$C:$C,0))</f>
        <v>0.01</v>
      </c>
      <c r="O697" s="190" t="str">
        <f>INDEX('Policy Characteristics'!I:I,MATCH(PolicyLevers!$C697,'Policy Characteristics'!$C:$C,0))</f>
        <v>% of fuel shifted</v>
      </c>
      <c r="P697" s="185"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0" t="str">
        <f>INDEX('Policy Characteristics'!K:K,MATCH(PolicyLevers!$C697,'Policy Characteristics'!$C:$C,0))</f>
        <v>industry-ag-main.html#fuel-switching</v>
      </c>
      <c r="R697" s="190" t="str">
        <f>INDEX('Policy Characteristics'!L:L,MATCH(PolicyLevers!$C697,'Policy Characteristics'!$C:$C,0))</f>
        <v>industry-elec-and-hydrogen.html</v>
      </c>
      <c r="S697" s="206">
        <f>INDEX('Policy Characteristics'!M:M,MATCH(PolicyLevers!$C697,'Policy Characteristics'!$C:$C,0))</f>
        <v>0</v>
      </c>
      <c r="T697" s="185">
        <f>INDEX('Policy Characteristics'!N:N,MATCH(PolicyLevers!$C697,'Policy Characteristics'!$C:$C,0))</f>
        <v>0</v>
      </c>
      <c r="U697" s="182">
        <f>INDEX('Policy Characteristics'!O:O,MATCH(PolicyLevers!$C697,'Policy Characteristics'!$C:$C,0))</f>
        <v>0</v>
      </c>
    </row>
    <row r="698" spans="1:21" x14ac:dyDescent="0.35">
      <c r="A698" s="351" t="str">
        <f>INDEX('Policy Characteristics'!A:A,MATCH(PolicyLevers!$C698,'Policy Characteristics'!$C:$C,0))</f>
        <v>Industry</v>
      </c>
      <c r="B698" s="355" t="str">
        <f>INDEX('Policy Characteristics'!B:B,MATCH(PolicyLevers!$C698,'Policy Characteristics'!$C:$C,0))</f>
        <v>Electrification + Hydrogen</v>
      </c>
      <c r="C698" s="190" t="str">
        <f t="shared" si="36"/>
        <v>Fraction of Industrial Fuel Use Shifted to Other Fuels</v>
      </c>
      <c r="D698" s="192" t="s">
        <v>2104</v>
      </c>
      <c r="E698" s="185" t="s">
        <v>810</v>
      </c>
      <c r="F698" s="182" t="s">
        <v>2142</v>
      </c>
      <c r="G698" s="185" t="s">
        <v>2122</v>
      </c>
      <c r="H698" s="43">
        <v>1251</v>
      </c>
      <c r="I698" s="357" t="s">
        <v>332</v>
      </c>
      <c r="J698" s="190" t="str">
        <f>INDEX('Policy Characteristics'!D:D,MATCH(PolicyLevers!$C698,'Policy Characteristics'!$C:$C,0))</f>
        <v>Electrification + Hydrogen</v>
      </c>
      <c r="K698" s="190" t="str">
        <f>INDEX('Policy Characteristics'!E:E,MATCH(PolicyLevers!$C698,'Policy Characteristics'!$C:$C,0))</f>
        <v>indst fuel type shifting</v>
      </c>
      <c r="L698" s="191">
        <f>INDEX('Policy Characteristics'!F:F,MATCH(PolicyLevers!$C698,'Policy Characteristics'!$C:$C,0))</f>
        <v>0</v>
      </c>
      <c r="M698" s="191">
        <f>INDEX('Policy Characteristics'!G:G,MATCH(PolicyLevers!$C698,'Policy Characteristics'!$C:$C,0))</f>
        <v>1</v>
      </c>
      <c r="N698" s="252">
        <f>INDEX('Policy Characteristics'!H:H,MATCH(PolicyLevers!$C698,'Policy Characteristics'!$C:$C,0))</f>
        <v>0.01</v>
      </c>
      <c r="O698" s="190" t="str">
        <f>INDEX('Policy Characteristics'!I:I,MATCH(PolicyLevers!$C698,'Policy Characteristics'!$C:$C,0))</f>
        <v>% of fuel shifted</v>
      </c>
      <c r="P698" s="185"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0" t="str">
        <f>INDEX('Policy Characteristics'!K:K,MATCH(PolicyLevers!$C698,'Policy Characteristics'!$C:$C,0))</f>
        <v>industry-ag-main.html#fuel-switching</v>
      </c>
      <c r="R698" s="190" t="str">
        <f>INDEX('Policy Characteristics'!L:L,MATCH(PolicyLevers!$C698,'Policy Characteristics'!$C:$C,0))</f>
        <v>industry-elec-and-hydrogen.html</v>
      </c>
      <c r="S698" s="206">
        <f>INDEX('Policy Characteristics'!M:M,MATCH(PolicyLevers!$C698,'Policy Characteristics'!$C:$C,0))</f>
        <v>0</v>
      </c>
      <c r="T698" s="185">
        <f>INDEX('Policy Characteristics'!N:N,MATCH(PolicyLevers!$C698,'Policy Characteristics'!$C:$C,0))</f>
        <v>0</v>
      </c>
      <c r="U698" s="182">
        <f>INDEX('Policy Characteristics'!O:O,MATCH(PolicyLevers!$C698,'Policy Characteristics'!$C:$C,0))</f>
        <v>0</v>
      </c>
    </row>
    <row r="699" spans="1:21" x14ac:dyDescent="0.35">
      <c r="A699" s="351" t="str">
        <f>INDEX('Policy Characteristics'!A:A,MATCH(PolicyLevers!$C699,'Policy Characteristics'!$C:$C,0))</f>
        <v>Industry</v>
      </c>
      <c r="B699" s="355" t="str">
        <f>INDEX('Policy Characteristics'!B:B,MATCH(PolicyLevers!$C699,'Policy Characteristics'!$C:$C,0))</f>
        <v>Electrification + Hydrogen</v>
      </c>
      <c r="C699" s="190" t="str">
        <f t="shared" si="36"/>
        <v>Fraction of Industrial Fuel Use Shifted to Other Fuels</v>
      </c>
      <c r="D699" s="192" t="s">
        <v>2104</v>
      </c>
      <c r="E699" s="185" t="s">
        <v>812</v>
      </c>
      <c r="F699" s="182" t="s">
        <v>2142</v>
      </c>
      <c r="G699" s="185" t="s">
        <v>2121</v>
      </c>
      <c r="H699" s="43">
        <v>1252</v>
      </c>
      <c r="I699" s="357" t="s">
        <v>332</v>
      </c>
      <c r="J699" s="190" t="str">
        <f>INDEX('Policy Characteristics'!D:D,MATCH(PolicyLevers!$C699,'Policy Characteristics'!$C:$C,0))</f>
        <v>Electrification + Hydrogen</v>
      </c>
      <c r="K699" s="190" t="str">
        <f>INDEX('Policy Characteristics'!E:E,MATCH(PolicyLevers!$C699,'Policy Characteristics'!$C:$C,0))</f>
        <v>indst fuel type shifting</v>
      </c>
      <c r="L699" s="191">
        <f>INDEX('Policy Characteristics'!F:F,MATCH(PolicyLevers!$C699,'Policy Characteristics'!$C:$C,0))</f>
        <v>0</v>
      </c>
      <c r="M699" s="191">
        <f>INDEX('Policy Characteristics'!G:G,MATCH(PolicyLevers!$C699,'Policy Characteristics'!$C:$C,0))</f>
        <v>1</v>
      </c>
      <c r="N699" s="252">
        <f>INDEX('Policy Characteristics'!H:H,MATCH(PolicyLevers!$C699,'Policy Characteristics'!$C:$C,0))</f>
        <v>0.01</v>
      </c>
      <c r="O699" s="190" t="str">
        <f>INDEX('Policy Characteristics'!I:I,MATCH(PolicyLevers!$C699,'Policy Characteristics'!$C:$C,0))</f>
        <v>% of fuel shifted</v>
      </c>
      <c r="P699" s="185"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0" t="str">
        <f>INDEX('Policy Characteristics'!K:K,MATCH(PolicyLevers!$C699,'Policy Characteristics'!$C:$C,0))</f>
        <v>industry-ag-main.html#fuel-switching</v>
      </c>
      <c r="R699" s="190" t="str">
        <f>INDEX('Policy Characteristics'!L:L,MATCH(PolicyLevers!$C699,'Policy Characteristics'!$C:$C,0))</f>
        <v>industry-elec-and-hydrogen.html</v>
      </c>
      <c r="S699" s="206">
        <f>INDEX('Policy Characteristics'!M:M,MATCH(PolicyLevers!$C699,'Policy Characteristics'!$C:$C,0))</f>
        <v>0</v>
      </c>
      <c r="T699" s="185">
        <f>INDEX('Policy Characteristics'!N:N,MATCH(PolicyLevers!$C699,'Policy Characteristics'!$C:$C,0))</f>
        <v>0</v>
      </c>
      <c r="U699" s="182">
        <f>INDEX('Policy Characteristics'!O:O,MATCH(PolicyLevers!$C699,'Policy Characteristics'!$C:$C,0))</f>
        <v>0</v>
      </c>
    </row>
    <row r="700" spans="1:21" x14ac:dyDescent="0.35">
      <c r="A700" s="351" t="str">
        <f>INDEX('Policy Characteristics'!A:A,MATCH(PolicyLevers!$C700,'Policy Characteristics'!$C:$C,0))</f>
        <v>Industry</v>
      </c>
      <c r="B700" s="355" t="str">
        <f>INDEX('Policy Characteristics'!B:B,MATCH(PolicyLevers!$C700,'Policy Characteristics'!$C:$C,0))</f>
        <v>Electrification + Hydrogen</v>
      </c>
      <c r="C700" s="190" t="str">
        <f t="shared" si="36"/>
        <v>Fraction of Industrial Fuel Use Shifted to Other Fuels</v>
      </c>
      <c r="D700" s="192" t="s">
        <v>2104</v>
      </c>
      <c r="E700" s="185" t="s">
        <v>814</v>
      </c>
      <c r="F700" s="182" t="s">
        <v>2142</v>
      </c>
      <c r="G700" s="185" t="s">
        <v>2120</v>
      </c>
      <c r="H700" s="43">
        <v>1253</v>
      </c>
      <c r="I700" s="357" t="s">
        <v>332</v>
      </c>
      <c r="J700" s="190" t="str">
        <f>INDEX('Policy Characteristics'!D:D,MATCH(PolicyLevers!$C700,'Policy Characteristics'!$C:$C,0))</f>
        <v>Electrification + Hydrogen</v>
      </c>
      <c r="K700" s="190" t="str">
        <f>INDEX('Policy Characteristics'!E:E,MATCH(PolicyLevers!$C700,'Policy Characteristics'!$C:$C,0))</f>
        <v>indst fuel type shifting</v>
      </c>
      <c r="L700" s="191">
        <f>INDEX('Policy Characteristics'!F:F,MATCH(PolicyLevers!$C700,'Policy Characteristics'!$C:$C,0))</f>
        <v>0</v>
      </c>
      <c r="M700" s="191">
        <f>INDEX('Policy Characteristics'!G:G,MATCH(PolicyLevers!$C700,'Policy Characteristics'!$C:$C,0))</f>
        <v>1</v>
      </c>
      <c r="N700" s="252">
        <f>INDEX('Policy Characteristics'!H:H,MATCH(PolicyLevers!$C700,'Policy Characteristics'!$C:$C,0))</f>
        <v>0.01</v>
      </c>
      <c r="O700" s="190" t="str">
        <f>INDEX('Policy Characteristics'!I:I,MATCH(PolicyLevers!$C700,'Policy Characteristics'!$C:$C,0))</f>
        <v>% of fuel shifted</v>
      </c>
      <c r="P700" s="185"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0" t="str">
        <f>INDEX('Policy Characteristics'!K:K,MATCH(PolicyLevers!$C700,'Policy Characteristics'!$C:$C,0))</f>
        <v>industry-ag-main.html#fuel-switching</v>
      </c>
      <c r="R700" s="190" t="str">
        <f>INDEX('Policy Characteristics'!L:L,MATCH(PolicyLevers!$C700,'Policy Characteristics'!$C:$C,0))</f>
        <v>industry-elec-and-hydrogen.html</v>
      </c>
      <c r="S700" s="206">
        <f>INDEX('Policy Characteristics'!M:M,MATCH(PolicyLevers!$C700,'Policy Characteristics'!$C:$C,0))</f>
        <v>0</v>
      </c>
      <c r="T700" s="185">
        <f>INDEX('Policy Characteristics'!N:N,MATCH(PolicyLevers!$C700,'Policy Characteristics'!$C:$C,0))</f>
        <v>0</v>
      </c>
      <c r="U700" s="182">
        <f>INDEX('Policy Characteristics'!O:O,MATCH(PolicyLevers!$C700,'Policy Characteristics'!$C:$C,0))</f>
        <v>0</v>
      </c>
    </row>
    <row r="701" spans="1:21" x14ac:dyDescent="0.35">
      <c r="A701" s="351" t="str">
        <f>INDEX('Policy Characteristics'!A:A,MATCH(PolicyLevers!$C701,'Policy Characteristics'!$C:$C,0))</f>
        <v>Industry</v>
      </c>
      <c r="B701" s="355" t="str">
        <f>INDEX('Policy Characteristics'!B:B,MATCH(PolicyLevers!$C701,'Policy Characteristics'!$C:$C,0))</f>
        <v>Electrification + Hydrogen</v>
      </c>
      <c r="C701" s="190" t="str">
        <f t="shared" si="36"/>
        <v>Fraction of Industrial Fuel Use Shifted to Other Fuels</v>
      </c>
      <c r="D701" s="192" t="s">
        <v>2104</v>
      </c>
      <c r="E701" s="185" t="s">
        <v>816</v>
      </c>
      <c r="F701" s="182" t="s">
        <v>2142</v>
      </c>
      <c r="G701" s="185" t="s">
        <v>2119</v>
      </c>
      <c r="H701" s="43">
        <v>1254</v>
      </c>
      <c r="I701" s="357" t="s">
        <v>332</v>
      </c>
      <c r="J701" s="190" t="str">
        <f>INDEX('Policy Characteristics'!D:D,MATCH(PolicyLevers!$C701,'Policy Characteristics'!$C:$C,0))</f>
        <v>Electrification + Hydrogen</v>
      </c>
      <c r="K701" s="190" t="str">
        <f>INDEX('Policy Characteristics'!E:E,MATCH(PolicyLevers!$C701,'Policy Characteristics'!$C:$C,0))</f>
        <v>indst fuel type shifting</v>
      </c>
      <c r="L701" s="191">
        <f>INDEX('Policy Characteristics'!F:F,MATCH(PolicyLevers!$C701,'Policy Characteristics'!$C:$C,0))</f>
        <v>0</v>
      </c>
      <c r="M701" s="191">
        <f>INDEX('Policy Characteristics'!G:G,MATCH(PolicyLevers!$C701,'Policy Characteristics'!$C:$C,0))</f>
        <v>1</v>
      </c>
      <c r="N701" s="252">
        <f>INDEX('Policy Characteristics'!H:H,MATCH(PolicyLevers!$C701,'Policy Characteristics'!$C:$C,0))</f>
        <v>0.01</v>
      </c>
      <c r="O701" s="190" t="str">
        <f>INDEX('Policy Characteristics'!I:I,MATCH(PolicyLevers!$C701,'Policy Characteristics'!$C:$C,0))</f>
        <v>% of fuel shifted</v>
      </c>
      <c r="P701" s="185"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0" t="str">
        <f>INDEX('Policy Characteristics'!K:K,MATCH(PolicyLevers!$C701,'Policy Characteristics'!$C:$C,0))</f>
        <v>industry-ag-main.html#fuel-switching</v>
      </c>
      <c r="R701" s="190" t="str">
        <f>INDEX('Policy Characteristics'!L:L,MATCH(PolicyLevers!$C701,'Policy Characteristics'!$C:$C,0))</f>
        <v>industry-elec-and-hydrogen.html</v>
      </c>
      <c r="S701" s="206">
        <f>INDEX('Policy Characteristics'!M:M,MATCH(PolicyLevers!$C701,'Policy Characteristics'!$C:$C,0))</f>
        <v>0</v>
      </c>
      <c r="T701" s="185">
        <f>INDEX('Policy Characteristics'!N:N,MATCH(PolicyLevers!$C701,'Policy Characteristics'!$C:$C,0))</f>
        <v>0</v>
      </c>
      <c r="U701" s="182">
        <f>INDEX('Policy Characteristics'!O:O,MATCH(PolicyLevers!$C701,'Policy Characteristics'!$C:$C,0))</f>
        <v>0</v>
      </c>
    </row>
    <row r="702" spans="1:21" x14ac:dyDescent="0.35">
      <c r="A702" s="351" t="str">
        <f>INDEX('Policy Characteristics'!A:A,MATCH(PolicyLevers!$C702,'Policy Characteristics'!$C:$C,0))</f>
        <v>Industry</v>
      </c>
      <c r="B702" s="355" t="str">
        <f>INDEX('Policy Characteristics'!B:B,MATCH(PolicyLevers!$C702,'Policy Characteristics'!$C:$C,0))</f>
        <v>Electrification + Hydrogen</v>
      </c>
      <c r="C702" s="190" t="str">
        <f t="shared" si="36"/>
        <v>Fraction of Industrial Fuel Use Shifted to Other Fuels</v>
      </c>
      <c r="D702" s="192" t="s">
        <v>2104</v>
      </c>
      <c r="E702" s="185" t="s">
        <v>818</v>
      </c>
      <c r="F702" s="182" t="s">
        <v>2142</v>
      </c>
      <c r="G702" s="185" t="s">
        <v>2118</v>
      </c>
      <c r="H702" s="43">
        <v>1255</v>
      </c>
      <c r="I702" s="357" t="s">
        <v>332</v>
      </c>
      <c r="J702" s="190" t="str">
        <f>INDEX('Policy Characteristics'!D:D,MATCH(PolicyLevers!$C702,'Policy Characteristics'!$C:$C,0))</f>
        <v>Electrification + Hydrogen</v>
      </c>
      <c r="K702" s="190" t="str">
        <f>INDEX('Policy Characteristics'!E:E,MATCH(PolicyLevers!$C702,'Policy Characteristics'!$C:$C,0))</f>
        <v>indst fuel type shifting</v>
      </c>
      <c r="L702" s="191">
        <f>INDEX('Policy Characteristics'!F:F,MATCH(PolicyLevers!$C702,'Policy Characteristics'!$C:$C,0))</f>
        <v>0</v>
      </c>
      <c r="M702" s="191">
        <f>INDEX('Policy Characteristics'!G:G,MATCH(PolicyLevers!$C702,'Policy Characteristics'!$C:$C,0))</f>
        <v>1</v>
      </c>
      <c r="N702" s="252">
        <f>INDEX('Policy Characteristics'!H:H,MATCH(PolicyLevers!$C702,'Policy Characteristics'!$C:$C,0))</f>
        <v>0.01</v>
      </c>
      <c r="O702" s="190" t="str">
        <f>INDEX('Policy Characteristics'!I:I,MATCH(PolicyLevers!$C702,'Policy Characteristics'!$C:$C,0))</f>
        <v>% of fuel shifted</v>
      </c>
      <c r="P702" s="185"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0" t="str">
        <f>INDEX('Policy Characteristics'!K:K,MATCH(PolicyLevers!$C702,'Policy Characteristics'!$C:$C,0))</f>
        <v>industry-ag-main.html#fuel-switching</v>
      </c>
      <c r="R702" s="190" t="str">
        <f>INDEX('Policy Characteristics'!L:L,MATCH(PolicyLevers!$C702,'Policy Characteristics'!$C:$C,0))</f>
        <v>industry-elec-and-hydrogen.html</v>
      </c>
      <c r="S702" s="206">
        <f>INDEX('Policy Characteristics'!M:M,MATCH(PolicyLevers!$C702,'Policy Characteristics'!$C:$C,0))</f>
        <v>0</v>
      </c>
      <c r="T702" s="185">
        <f>INDEX('Policy Characteristics'!N:N,MATCH(PolicyLevers!$C702,'Policy Characteristics'!$C:$C,0))</f>
        <v>0</v>
      </c>
      <c r="U702" s="182">
        <f>INDEX('Policy Characteristics'!O:O,MATCH(PolicyLevers!$C702,'Policy Characteristics'!$C:$C,0))</f>
        <v>0</v>
      </c>
    </row>
    <row r="703" spans="1:21" x14ac:dyDescent="0.35">
      <c r="A703" s="351" t="str">
        <f>INDEX('Policy Characteristics'!A:A,MATCH(PolicyLevers!$C703,'Policy Characteristics'!$C:$C,0))</f>
        <v>Industry</v>
      </c>
      <c r="B703" s="355" t="str">
        <f>INDEX('Policy Characteristics'!B:B,MATCH(PolicyLevers!$C703,'Policy Characteristics'!$C:$C,0))</f>
        <v>Electrification + Hydrogen</v>
      </c>
      <c r="C703" s="190" t="str">
        <f t="shared" si="36"/>
        <v>Fraction of Industrial Fuel Use Shifted to Other Fuels</v>
      </c>
      <c r="D703" s="192" t="s">
        <v>2104</v>
      </c>
      <c r="E703" s="185" t="s">
        <v>820</v>
      </c>
      <c r="F703" s="182" t="s">
        <v>2142</v>
      </c>
      <c r="G703" s="185" t="s">
        <v>2117</v>
      </c>
      <c r="H703" s="43">
        <v>1256</v>
      </c>
      <c r="I703" s="357" t="s">
        <v>332</v>
      </c>
      <c r="J703" s="190" t="str">
        <f>INDEX('Policy Characteristics'!D:D,MATCH(PolicyLevers!$C703,'Policy Characteristics'!$C:$C,0))</f>
        <v>Electrification + Hydrogen</v>
      </c>
      <c r="K703" s="190" t="str">
        <f>INDEX('Policy Characteristics'!E:E,MATCH(PolicyLevers!$C703,'Policy Characteristics'!$C:$C,0))</f>
        <v>indst fuel type shifting</v>
      </c>
      <c r="L703" s="191">
        <f>INDEX('Policy Characteristics'!F:F,MATCH(PolicyLevers!$C703,'Policy Characteristics'!$C:$C,0))</f>
        <v>0</v>
      </c>
      <c r="M703" s="191">
        <f>INDEX('Policy Characteristics'!G:G,MATCH(PolicyLevers!$C703,'Policy Characteristics'!$C:$C,0))</f>
        <v>1</v>
      </c>
      <c r="N703" s="252">
        <f>INDEX('Policy Characteristics'!H:H,MATCH(PolicyLevers!$C703,'Policy Characteristics'!$C:$C,0))</f>
        <v>0.01</v>
      </c>
      <c r="O703" s="190" t="str">
        <f>INDEX('Policy Characteristics'!I:I,MATCH(PolicyLevers!$C703,'Policy Characteristics'!$C:$C,0))</f>
        <v>% of fuel shifted</v>
      </c>
      <c r="P703" s="185"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0" t="str">
        <f>INDEX('Policy Characteristics'!K:K,MATCH(PolicyLevers!$C703,'Policy Characteristics'!$C:$C,0))</f>
        <v>industry-ag-main.html#fuel-switching</v>
      </c>
      <c r="R703" s="190" t="str">
        <f>INDEX('Policy Characteristics'!L:L,MATCH(PolicyLevers!$C703,'Policy Characteristics'!$C:$C,0))</f>
        <v>industry-elec-and-hydrogen.html</v>
      </c>
      <c r="S703" s="206">
        <f>INDEX('Policy Characteristics'!M:M,MATCH(PolicyLevers!$C703,'Policy Characteristics'!$C:$C,0))</f>
        <v>0</v>
      </c>
      <c r="T703" s="185">
        <f>INDEX('Policy Characteristics'!N:N,MATCH(PolicyLevers!$C703,'Policy Characteristics'!$C:$C,0))</f>
        <v>0</v>
      </c>
      <c r="U703" s="182">
        <f>INDEX('Policy Characteristics'!O:O,MATCH(PolicyLevers!$C703,'Policy Characteristics'!$C:$C,0))</f>
        <v>0</v>
      </c>
    </row>
    <row r="704" spans="1:21" x14ac:dyDescent="0.35">
      <c r="A704" s="351" t="str">
        <f>INDEX('Policy Characteristics'!A:A,MATCH(PolicyLevers!$C704,'Policy Characteristics'!$C:$C,0))</f>
        <v>Industry</v>
      </c>
      <c r="B704" s="355" t="str">
        <f>INDEX('Policy Characteristics'!B:B,MATCH(PolicyLevers!$C704,'Policy Characteristics'!$C:$C,0))</f>
        <v>Electrification + Hydrogen</v>
      </c>
      <c r="C704" s="190" t="str">
        <f t="shared" si="36"/>
        <v>Fraction of Industrial Fuel Use Shifted to Other Fuels</v>
      </c>
      <c r="D704" s="192" t="s">
        <v>2104</v>
      </c>
      <c r="E704" s="185" t="s">
        <v>822</v>
      </c>
      <c r="F704" s="182" t="s">
        <v>2142</v>
      </c>
      <c r="G704" s="185" t="s">
        <v>2115</v>
      </c>
      <c r="H704" s="43">
        <v>1257</v>
      </c>
      <c r="I704" s="357" t="s">
        <v>310</v>
      </c>
      <c r="J704" s="190" t="str">
        <f>INDEX('Policy Characteristics'!D:D,MATCH(PolicyLevers!$C704,'Policy Characteristics'!$C:$C,0))</f>
        <v>Electrification + Hydrogen</v>
      </c>
      <c r="K704" s="190" t="str">
        <f>INDEX('Policy Characteristics'!E:E,MATCH(PolicyLevers!$C704,'Policy Characteristics'!$C:$C,0))</f>
        <v>indst fuel type shifting</v>
      </c>
      <c r="L704" s="191">
        <f>INDEX('Policy Characteristics'!F:F,MATCH(PolicyLevers!$C704,'Policy Characteristics'!$C:$C,0))</f>
        <v>0</v>
      </c>
      <c r="M704" s="191">
        <f>INDEX('Policy Characteristics'!G:G,MATCH(PolicyLevers!$C704,'Policy Characteristics'!$C:$C,0))</f>
        <v>1</v>
      </c>
      <c r="N704" s="252">
        <f>INDEX('Policy Characteristics'!H:H,MATCH(PolicyLevers!$C704,'Policy Characteristics'!$C:$C,0))</f>
        <v>0.01</v>
      </c>
      <c r="O704" s="190" t="str">
        <f>INDEX('Policy Characteristics'!I:I,MATCH(PolicyLevers!$C704,'Policy Characteristics'!$C:$C,0))</f>
        <v>% of fuel shifted</v>
      </c>
      <c r="P704" s="190"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0" t="str">
        <f>INDEX('Policy Characteristics'!K:K,MATCH(PolicyLevers!$C704,'Policy Characteristics'!$C:$C,0))</f>
        <v>industry-ag-main.html#fuel-switching</v>
      </c>
      <c r="R704" s="190" t="str">
        <f>INDEX('Policy Characteristics'!L:L,MATCH(PolicyLevers!$C704,'Policy Characteristics'!$C:$C,0))</f>
        <v>industry-elec-and-hydrogen.html</v>
      </c>
      <c r="S704" s="206">
        <f>INDEX('Policy Characteristics'!M:M,MATCH(PolicyLevers!$C704,'Policy Characteristics'!$C:$C,0))</f>
        <v>0</v>
      </c>
      <c r="T704" s="185">
        <f>INDEX('Policy Characteristics'!N:N,MATCH(PolicyLevers!$C704,'Policy Characteristics'!$C:$C,0))</f>
        <v>0</v>
      </c>
      <c r="U704" s="182">
        <f>INDEX('Policy Characteristics'!O:O,MATCH(PolicyLevers!$C704,'Policy Characteristics'!$C:$C,0))</f>
        <v>0</v>
      </c>
    </row>
    <row r="705" spans="1:21" x14ac:dyDescent="0.35">
      <c r="A705" s="351" t="str">
        <f>INDEX('Policy Characteristics'!A:A,MATCH(PolicyLevers!$C705,'Policy Characteristics'!$C:$C,0))</f>
        <v>Industry</v>
      </c>
      <c r="B705" s="355" t="str">
        <f>INDEX('Policy Characteristics'!B:B,MATCH(PolicyLevers!$C705,'Policy Characteristics'!$C:$C,0))</f>
        <v>Electrification + Hydrogen</v>
      </c>
      <c r="C705" s="190" t="str">
        <f t="shared" si="36"/>
        <v>Fraction of Industrial Fuel Use Shifted to Other Fuels</v>
      </c>
      <c r="D705" s="192" t="s">
        <v>2102</v>
      </c>
      <c r="E705" s="185" t="s">
        <v>799</v>
      </c>
      <c r="F705" s="182" t="s">
        <v>2141</v>
      </c>
      <c r="G705" s="185" t="s">
        <v>2125</v>
      </c>
      <c r="H705" s="43">
        <v>1258</v>
      </c>
      <c r="I705" s="357" t="s">
        <v>310</v>
      </c>
      <c r="J705" s="190" t="str">
        <f>INDEX('Policy Characteristics'!D:D,MATCH(PolicyLevers!$C705,'Policy Characteristics'!$C:$C,0))</f>
        <v>Electrification + Hydrogen</v>
      </c>
      <c r="K705" s="190" t="str">
        <f>INDEX('Policy Characteristics'!E:E,MATCH(PolicyLevers!$C705,'Policy Characteristics'!$C:$C,0))</f>
        <v>indst fuel type shifting</v>
      </c>
      <c r="L705" s="191">
        <f>INDEX('Policy Characteristics'!F:F,MATCH(PolicyLevers!$C705,'Policy Characteristics'!$C:$C,0))</f>
        <v>0</v>
      </c>
      <c r="M705" s="191">
        <f>INDEX('Policy Characteristics'!G:G,MATCH(PolicyLevers!$C705,'Policy Characteristics'!$C:$C,0))</f>
        <v>1</v>
      </c>
      <c r="N705" s="252">
        <f>INDEX('Policy Characteristics'!H:H,MATCH(PolicyLevers!$C705,'Policy Characteristics'!$C:$C,0))</f>
        <v>0.01</v>
      </c>
      <c r="O705" s="190" t="str">
        <f>INDEX('Policy Characteristics'!I:I,MATCH(PolicyLevers!$C705,'Policy Characteristics'!$C:$C,0))</f>
        <v>% of fuel shifted</v>
      </c>
      <c r="P705" s="190"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0" t="str">
        <f>INDEX('Policy Characteristics'!K:K,MATCH(PolicyLevers!$C705,'Policy Characteristics'!$C:$C,0))</f>
        <v>industry-ag-main.html#fuel-switching</v>
      </c>
      <c r="R705" s="190" t="str">
        <f>INDEX('Policy Characteristics'!L:L,MATCH(PolicyLevers!$C705,'Policy Characteristics'!$C:$C,0))</f>
        <v>industry-elec-and-hydrogen.html</v>
      </c>
      <c r="S705" s="206">
        <f>INDEX('Policy Characteristics'!M:M,MATCH(PolicyLevers!$C705,'Policy Characteristics'!$C:$C,0))</f>
        <v>0</v>
      </c>
      <c r="T705" s="185">
        <f>INDEX('Policy Characteristics'!N:N,MATCH(PolicyLevers!$C705,'Policy Characteristics'!$C:$C,0))</f>
        <v>0</v>
      </c>
      <c r="U705" s="182">
        <f>INDEX('Policy Characteristics'!O:O,MATCH(PolicyLevers!$C705,'Policy Characteristics'!$C:$C,0))</f>
        <v>0</v>
      </c>
    </row>
    <row r="706" spans="1:21" x14ac:dyDescent="0.35">
      <c r="A706" s="351" t="str">
        <f>INDEX('Policy Characteristics'!A:A,MATCH(PolicyLevers!$C706,'Policy Characteristics'!$C:$C,0))</f>
        <v>Industry</v>
      </c>
      <c r="B706" s="355" t="str">
        <f>INDEX('Policy Characteristics'!B:B,MATCH(PolicyLevers!$C706,'Policy Characteristics'!$C:$C,0))</f>
        <v>Electrification + Hydrogen</v>
      </c>
      <c r="C706" s="190" t="str">
        <f t="shared" si="36"/>
        <v>Fraction of Industrial Fuel Use Shifted to Other Fuels</v>
      </c>
      <c r="D706" s="192" t="s">
        <v>2102</v>
      </c>
      <c r="E706" s="185" t="s">
        <v>806</v>
      </c>
      <c r="F706" s="182" t="s">
        <v>2141</v>
      </c>
      <c r="G706" s="185" t="s">
        <v>2124</v>
      </c>
      <c r="H706" s="43">
        <v>1259</v>
      </c>
      <c r="I706" s="357" t="s">
        <v>332</v>
      </c>
      <c r="J706" s="190" t="str">
        <f>INDEX('Policy Characteristics'!D:D,MATCH(PolicyLevers!$C706,'Policy Characteristics'!$C:$C,0))</f>
        <v>Electrification + Hydrogen</v>
      </c>
      <c r="K706" s="190" t="str">
        <f>INDEX('Policy Characteristics'!E:E,MATCH(PolicyLevers!$C706,'Policy Characteristics'!$C:$C,0))</f>
        <v>indst fuel type shifting</v>
      </c>
      <c r="L706" s="191">
        <f>INDEX('Policy Characteristics'!F:F,MATCH(PolicyLevers!$C706,'Policy Characteristics'!$C:$C,0))</f>
        <v>0</v>
      </c>
      <c r="M706" s="191">
        <f>INDEX('Policy Characteristics'!G:G,MATCH(PolicyLevers!$C706,'Policy Characteristics'!$C:$C,0))</f>
        <v>1</v>
      </c>
      <c r="N706" s="252">
        <f>INDEX('Policy Characteristics'!H:H,MATCH(PolicyLevers!$C706,'Policy Characteristics'!$C:$C,0))</f>
        <v>0.01</v>
      </c>
      <c r="O706" s="190" t="str">
        <f>INDEX('Policy Characteristics'!I:I,MATCH(PolicyLevers!$C706,'Policy Characteristics'!$C:$C,0))</f>
        <v>% of fuel shifted</v>
      </c>
      <c r="P706" s="185"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0" t="str">
        <f>INDEX('Policy Characteristics'!K:K,MATCH(PolicyLevers!$C706,'Policy Characteristics'!$C:$C,0))</f>
        <v>industry-ag-main.html#fuel-switching</v>
      </c>
      <c r="R706" s="190" t="str">
        <f>INDEX('Policy Characteristics'!L:L,MATCH(PolicyLevers!$C706,'Policy Characteristics'!$C:$C,0))</f>
        <v>industry-elec-and-hydrogen.html</v>
      </c>
      <c r="S706" s="206">
        <f>INDEX('Policy Characteristics'!M:M,MATCH(PolicyLevers!$C706,'Policy Characteristics'!$C:$C,0))</f>
        <v>0</v>
      </c>
      <c r="T706" s="185">
        <f>INDEX('Policy Characteristics'!N:N,MATCH(PolicyLevers!$C706,'Policy Characteristics'!$C:$C,0))</f>
        <v>0</v>
      </c>
      <c r="U706" s="182">
        <f>INDEX('Policy Characteristics'!O:O,MATCH(PolicyLevers!$C706,'Policy Characteristics'!$C:$C,0))</f>
        <v>0</v>
      </c>
    </row>
    <row r="707" spans="1:21" x14ac:dyDescent="0.35">
      <c r="A707" s="351" t="str">
        <f>INDEX('Policy Characteristics'!A:A,MATCH(PolicyLevers!$C707,'Policy Characteristics'!$C:$C,0))</f>
        <v>Industry</v>
      </c>
      <c r="B707" s="355" t="str">
        <f>INDEX('Policy Characteristics'!B:B,MATCH(PolicyLevers!$C707,'Policy Characteristics'!$C:$C,0))</f>
        <v>Electrification + Hydrogen</v>
      </c>
      <c r="C707" s="190" t="str">
        <f t="shared" si="36"/>
        <v>Fraction of Industrial Fuel Use Shifted to Other Fuels</v>
      </c>
      <c r="D707" s="192" t="s">
        <v>2102</v>
      </c>
      <c r="E707" s="185" t="s">
        <v>808</v>
      </c>
      <c r="F707" s="182" t="s">
        <v>2141</v>
      </c>
      <c r="G707" s="185" t="s">
        <v>2123</v>
      </c>
      <c r="H707" s="43">
        <v>1260</v>
      </c>
      <c r="I707" s="357" t="s">
        <v>332</v>
      </c>
      <c r="J707" s="190" t="str">
        <f>INDEX('Policy Characteristics'!D:D,MATCH(PolicyLevers!$C707,'Policy Characteristics'!$C:$C,0))</f>
        <v>Electrification + Hydrogen</v>
      </c>
      <c r="K707" s="190" t="str">
        <f>INDEX('Policy Characteristics'!E:E,MATCH(PolicyLevers!$C707,'Policy Characteristics'!$C:$C,0))</f>
        <v>indst fuel type shifting</v>
      </c>
      <c r="L707" s="191">
        <f>INDEX('Policy Characteristics'!F:F,MATCH(PolicyLevers!$C707,'Policy Characteristics'!$C:$C,0))</f>
        <v>0</v>
      </c>
      <c r="M707" s="191">
        <f>INDEX('Policy Characteristics'!G:G,MATCH(PolicyLevers!$C707,'Policy Characteristics'!$C:$C,0))</f>
        <v>1</v>
      </c>
      <c r="N707" s="252">
        <f>INDEX('Policy Characteristics'!H:H,MATCH(PolicyLevers!$C707,'Policy Characteristics'!$C:$C,0))</f>
        <v>0.01</v>
      </c>
      <c r="O707" s="190" t="str">
        <f>INDEX('Policy Characteristics'!I:I,MATCH(PolicyLevers!$C707,'Policy Characteristics'!$C:$C,0))</f>
        <v>% of fuel shifted</v>
      </c>
      <c r="P707" s="185"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0" t="str">
        <f>INDEX('Policy Characteristics'!K:K,MATCH(PolicyLevers!$C707,'Policy Characteristics'!$C:$C,0))</f>
        <v>industry-ag-main.html#fuel-switching</v>
      </c>
      <c r="R707" s="190" t="str">
        <f>INDEX('Policy Characteristics'!L:L,MATCH(PolicyLevers!$C707,'Policy Characteristics'!$C:$C,0))</f>
        <v>industry-elec-and-hydrogen.html</v>
      </c>
      <c r="S707" s="206">
        <f>INDEX('Policy Characteristics'!M:M,MATCH(PolicyLevers!$C707,'Policy Characteristics'!$C:$C,0))</f>
        <v>0</v>
      </c>
      <c r="T707" s="185">
        <f>INDEX('Policy Characteristics'!N:N,MATCH(PolicyLevers!$C707,'Policy Characteristics'!$C:$C,0))</f>
        <v>0</v>
      </c>
      <c r="U707" s="182">
        <f>INDEX('Policy Characteristics'!O:O,MATCH(PolicyLevers!$C707,'Policy Characteristics'!$C:$C,0))</f>
        <v>0</v>
      </c>
    </row>
    <row r="708" spans="1:21" x14ac:dyDescent="0.35">
      <c r="A708" s="351" t="str">
        <f>INDEX('Policy Characteristics'!A:A,MATCH(PolicyLevers!$C708,'Policy Characteristics'!$C:$C,0))</f>
        <v>Industry</v>
      </c>
      <c r="B708" s="355" t="str">
        <f>INDEX('Policy Characteristics'!B:B,MATCH(PolicyLevers!$C708,'Policy Characteristics'!$C:$C,0))</f>
        <v>Electrification + Hydrogen</v>
      </c>
      <c r="C708" s="190" t="str">
        <f t="shared" si="36"/>
        <v>Fraction of Industrial Fuel Use Shifted to Other Fuels</v>
      </c>
      <c r="D708" s="192" t="s">
        <v>2102</v>
      </c>
      <c r="E708" s="185" t="s">
        <v>810</v>
      </c>
      <c r="F708" s="182" t="s">
        <v>2141</v>
      </c>
      <c r="G708" s="185" t="s">
        <v>2122</v>
      </c>
      <c r="H708" s="43">
        <v>1261</v>
      </c>
      <c r="I708" s="357" t="s">
        <v>332</v>
      </c>
      <c r="J708" s="190" t="str">
        <f>INDEX('Policy Characteristics'!D:D,MATCH(PolicyLevers!$C708,'Policy Characteristics'!$C:$C,0))</f>
        <v>Electrification + Hydrogen</v>
      </c>
      <c r="K708" s="190" t="str">
        <f>INDEX('Policy Characteristics'!E:E,MATCH(PolicyLevers!$C708,'Policy Characteristics'!$C:$C,0))</f>
        <v>indst fuel type shifting</v>
      </c>
      <c r="L708" s="191">
        <f>INDEX('Policy Characteristics'!F:F,MATCH(PolicyLevers!$C708,'Policy Characteristics'!$C:$C,0))</f>
        <v>0</v>
      </c>
      <c r="M708" s="191">
        <f>INDEX('Policy Characteristics'!G:G,MATCH(PolicyLevers!$C708,'Policy Characteristics'!$C:$C,0))</f>
        <v>1</v>
      </c>
      <c r="N708" s="252">
        <f>INDEX('Policy Characteristics'!H:H,MATCH(PolicyLevers!$C708,'Policy Characteristics'!$C:$C,0))</f>
        <v>0.01</v>
      </c>
      <c r="O708" s="190" t="str">
        <f>INDEX('Policy Characteristics'!I:I,MATCH(PolicyLevers!$C708,'Policy Characteristics'!$C:$C,0))</f>
        <v>% of fuel shifted</v>
      </c>
      <c r="P708" s="185"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0" t="str">
        <f>INDEX('Policy Characteristics'!K:K,MATCH(PolicyLevers!$C708,'Policy Characteristics'!$C:$C,0))</f>
        <v>industry-ag-main.html#fuel-switching</v>
      </c>
      <c r="R708" s="190" t="str">
        <f>INDEX('Policy Characteristics'!L:L,MATCH(PolicyLevers!$C708,'Policy Characteristics'!$C:$C,0))</f>
        <v>industry-elec-and-hydrogen.html</v>
      </c>
      <c r="S708" s="206">
        <f>INDEX('Policy Characteristics'!M:M,MATCH(PolicyLevers!$C708,'Policy Characteristics'!$C:$C,0))</f>
        <v>0</v>
      </c>
      <c r="T708" s="185">
        <f>INDEX('Policy Characteristics'!N:N,MATCH(PolicyLevers!$C708,'Policy Characteristics'!$C:$C,0))</f>
        <v>0</v>
      </c>
      <c r="U708" s="182">
        <f>INDEX('Policy Characteristics'!O:O,MATCH(PolicyLevers!$C708,'Policy Characteristics'!$C:$C,0))</f>
        <v>0</v>
      </c>
    </row>
    <row r="709" spans="1:21" x14ac:dyDescent="0.35">
      <c r="A709" s="351" t="str">
        <f>INDEX('Policy Characteristics'!A:A,MATCH(PolicyLevers!$C709,'Policy Characteristics'!$C:$C,0))</f>
        <v>Industry</v>
      </c>
      <c r="B709" s="355" t="str">
        <f>INDEX('Policy Characteristics'!B:B,MATCH(PolicyLevers!$C709,'Policy Characteristics'!$C:$C,0))</f>
        <v>Electrification + Hydrogen</v>
      </c>
      <c r="C709" s="190" t="str">
        <f t="shared" si="36"/>
        <v>Fraction of Industrial Fuel Use Shifted to Other Fuels</v>
      </c>
      <c r="D709" s="192" t="s">
        <v>2102</v>
      </c>
      <c r="E709" s="185" t="s">
        <v>812</v>
      </c>
      <c r="F709" s="182" t="s">
        <v>2141</v>
      </c>
      <c r="G709" s="185" t="s">
        <v>2121</v>
      </c>
      <c r="H709" s="43">
        <v>1262</v>
      </c>
      <c r="I709" s="357" t="s">
        <v>332</v>
      </c>
      <c r="J709" s="190" t="str">
        <f>INDEX('Policy Characteristics'!D:D,MATCH(PolicyLevers!$C709,'Policy Characteristics'!$C:$C,0))</f>
        <v>Electrification + Hydrogen</v>
      </c>
      <c r="K709" s="190" t="str">
        <f>INDEX('Policy Characteristics'!E:E,MATCH(PolicyLevers!$C709,'Policy Characteristics'!$C:$C,0))</f>
        <v>indst fuel type shifting</v>
      </c>
      <c r="L709" s="191">
        <f>INDEX('Policy Characteristics'!F:F,MATCH(PolicyLevers!$C709,'Policy Characteristics'!$C:$C,0))</f>
        <v>0</v>
      </c>
      <c r="M709" s="191">
        <f>INDEX('Policy Characteristics'!G:G,MATCH(PolicyLevers!$C709,'Policy Characteristics'!$C:$C,0))</f>
        <v>1</v>
      </c>
      <c r="N709" s="252">
        <f>INDEX('Policy Characteristics'!H:H,MATCH(PolicyLevers!$C709,'Policy Characteristics'!$C:$C,0))</f>
        <v>0.01</v>
      </c>
      <c r="O709" s="190" t="str">
        <f>INDEX('Policy Characteristics'!I:I,MATCH(PolicyLevers!$C709,'Policy Characteristics'!$C:$C,0))</f>
        <v>% of fuel shifted</v>
      </c>
      <c r="P709" s="185"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0" t="str">
        <f>INDEX('Policy Characteristics'!K:K,MATCH(PolicyLevers!$C709,'Policy Characteristics'!$C:$C,0))</f>
        <v>industry-ag-main.html#fuel-switching</v>
      </c>
      <c r="R709" s="190" t="str">
        <f>INDEX('Policy Characteristics'!L:L,MATCH(PolicyLevers!$C709,'Policy Characteristics'!$C:$C,0))</f>
        <v>industry-elec-and-hydrogen.html</v>
      </c>
      <c r="S709" s="206">
        <f>INDEX('Policy Characteristics'!M:M,MATCH(PolicyLevers!$C709,'Policy Characteristics'!$C:$C,0))</f>
        <v>0</v>
      </c>
      <c r="T709" s="185">
        <f>INDEX('Policy Characteristics'!N:N,MATCH(PolicyLevers!$C709,'Policy Characteristics'!$C:$C,0))</f>
        <v>0</v>
      </c>
      <c r="U709" s="182">
        <f>INDEX('Policy Characteristics'!O:O,MATCH(PolicyLevers!$C709,'Policy Characteristics'!$C:$C,0))</f>
        <v>0</v>
      </c>
    </row>
    <row r="710" spans="1:21" x14ac:dyDescent="0.35">
      <c r="A710" s="351" t="str">
        <f>INDEX('Policy Characteristics'!A:A,MATCH(PolicyLevers!$C710,'Policy Characteristics'!$C:$C,0))</f>
        <v>Industry</v>
      </c>
      <c r="B710" s="355" t="str">
        <f>INDEX('Policy Characteristics'!B:B,MATCH(PolicyLevers!$C710,'Policy Characteristics'!$C:$C,0))</f>
        <v>Electrification + Hydrogen</v>
      </c>
      <c r="C710" s="190" t="str">
        <f t="shared" si="36"/>
        <v>Fraction of Industrial Fuel Use Shifted to Other Fuels</v>
      </c>
      <c r="D710" s="192" t="s">
        <v>2102</v>
      </c>
      <c r="E710" s="185" t="s">
        <v>814</v>
      </c>
      <c r="F710" s="182" t="s">
        <v>2141</v>
      </c>
      <c r="G710" s="185" t="s">
        <v>2120</v>
      </c>
      <c r="H710" s="43">
        <v>1263</v>
      </c>
      <c r="I710" s="357" t="s">
        <v>332</v>
      </c>
      <c r="J710" s="190" t="str">
        <f>INDEX('Policy Characteristics'!D:D,MATCH(PolicyLevers!$C710,'Policy Characteristics'!$C:$C,0))</f>
        <v>Electrification + Hydrogen</v>
      </c>
      <c r="K710" s="190" t="str">
        <f>INDEX('Policy Characteristics'!E:E,MATCH(PolicyLevers!$C710,'Policy Characteristics'!$C:$C,0))</f>
        <v>indst fuel type shifting</v>
      </c>
      <c r="L710" s="191">
        <f>INDEX('Policy Characteristics'!F:F,MATCH(PolicyLevers!$C710,'Policy Characteristics'!$C:$C,0))</f>
        <v>0</v>
      </c>
      <c r="M710" s="191">
        <f>INDEX('Policy Characteristics'!G:G,MATCH(PolicyLevers!$C710,'Policy Characteristics'!$C:$C,0))</f>
        <v>1</v>
      </c>
      <c r="N710" s="252">
        <f>INDEX('Policy Characteristics'!H:H,MATCH(PolicyLevers!$C710,'Policy Characteristics'!$C:$C,0))</f>
        <v>0.01</v>
      </c>
      <c r="O710" s="190" t="str">
        <f>INDEX('Policy Characteristics'!I:I,MATCH(PolicyLevers!$C710,'Policy Characteristics'!$C:$C,0))</f>
        <v>% of fuel shifted</v>
      </c>
      <c r="P710" s="185"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0" t="str">
        <f>INDEX('Policy Characteristics'!K:K,MATCH(PolicyLevers!$C710,'Policy Characteristics'!$C:$C,0))</f>
        <v>industry-ag-main.html#fuel-switching</v>
      </c>
      <c r="R710" s="190" t="str">
        <f>INDEX('Policy Characteristics'!L:L,MATCH(PolicyLevers!$C710,'Policy Characteristics'!$C:$C,0))</f>
        <v>industry-elec-and-hydrogen.html</v>
      </c>
      <c r="S710" s="206">
        <f>INDEX('Policy Characteristics'!M:M,MATCH(PolicyLevers!$C710,'Policy Characteristics'!$C:$C,0))</f>
        <v>0</v>
      </c>
      <c r="T710" s="185">
        <f>INDEX('Policy Characteristics'!N:N,MATCH(PolicyLevers!$C710,'Policy Characteristics'!$C:$C,0))</f>
        <v>0</v>
      </c>
      <c r="U710" s="182">
        <f>INDEX('Policy Characteristics'!O:O,MATCH(PolicyLevers!$C710,'Policy Characteristics'!$C:$C,0))</f>
        <v>0</v>
      </c>
    </row>
    <row r="711" spans="1:21" x14ac:dyDescent="0.35">
      <c r="A711" s="351" t="str">
        <f>INDEX('Policy Characteristics'!A:A,MATCH(PolicyLevers!$C711,'Policy Characteristics'!$C:$C,0))</f>
        <v>Industry</v>
      </c>
      <c r="B711" s="355" t="str">
        <f>INDEX('Policy Characteristics'!B:B,MATCH(PolicyLevers!$C711,'Policy Characteristics'!$C:$C,0))</f>
        <v>Electrification + Hydrogen</v>
      </c>
      <c r="C711" s="190" t="str">
        <f t="shared" si="36"/>
        <v>Fraction of Industrial Fuel Use Shifted to Other Fuels</v>
      </c>
      <c r="D711" s="192" t="s">
        <v>2102</v>
      </c>
      <c r="E711" s="185" t="s">
        <v>816</v>
      </c>
      <c r="F711" s="182" t="s">
        <v>2141</v>
      </c>
      <c r="G711" s="185" t="s">
        <v>2119</v>
      </c>
      <c r="H711" s="43">
        <v>1264</v>
      </c>
      <c r="I711" s="357" t="s">
        <v>332</v>
      </c>
      <c r="J711" s="190" t="str">
        <f>INDEX('Policy Characteristics'!D:D,MATCH(PolicyLevers!$C711,'Policy Characteristics'!$C:$C,0))</f>
        <v>Electrification + Hydrogen</v>
      </c>
      <c r="K711" s="190" t="str">
        <f>INDEX('Policy Characteristics'!E:E,MATCH(PolicyLevers!$C711,'Policy Characteristics'!$C:$C,0))</f>
        <v>indst fuel type shifting</v>
      </c>
      <c r="L711" s="191">
        <f>INDEX('Policy Characteristics'!F:F,MATCH(PolicyLevers!$C711,'Policy Characteristics'!$C:$C,0))</f>
        <v>0</v>
      </c>
      <c r="M711" s="191">
        <f>INDEX('Policy Characteristics'!G:G,MATCH(PolicyLevers!$C711,'Policy Characteristics'!$C:$C,0))</f>
        <v>1</v>
      </c>
      <c r="N711" s="252">
        <f>INDEX('Policy Characteristics'!H:H,MATCH(PolicyLevers!$C711,'Policy Characteristics'!$C:$C,0))</f>
        <v>0.01</v>
      </c>
      <c r="O711" s="190" t="str">
        <f>INDEX('Policy Characteristics'!I:I,MATCH(PolicyLevers!$C711,'Policy Characteristics'!$C:$C,0))</f>
        <v>% of fuel shifted</v>
      </c>
      <c r="P711" s="185"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0" t="str">
        <f>INDEX('Policy Characteristics'!K:K,MATCH(PolicyLevers!$C711,'Policy Characteristics'!$C:$C,0))</f>
        <v>industry-ag-main.html#fuel-switching</v>
      </c>
      <c r="R711" s="190" t="str">
        <f>INDEX('Policy Characteristics'!L:L,MATCH(PolicyLevers!$C711,'Policy Characteristics'!$C:$C,0))</f>
        <v>industry-elec-and-hydrogen.html</v>
      </c>
      <c r="S711" s="206">
        <f>INDEX('Policy Characteristics'!M:M,MATCH(PolicyLevers!$C711,'Policy Characteristics'!$C:$C,0))</f>
        <v>0</v>
      </c>
      <c r="T711" s="185">
        <f>INDEX('Policy Characteristics'!N:N,MATCH(PolicyLevers!$C711,'Policy Characteristics'!$C:$C,0))</f>
        <v>0</v>
      </c>
      <c r="U711" s="182">
        <f>INDEX('Policy Characteristics'!O:O,MATCH(PolicyLevers!$C711,'Policy Characteristics'!$C:$C,0))</f>
        <v>0</v>
      </c>
    </row>
    <row r="712" spans="1:21" x14ac:dyDescent="0.35">
      <c r="A712" s="351" t="str">
        <f>INDEX('Policy Characteristics'!A:A,MATCH(PolicyLevers!$C712,'Policy Characteristics'!$C:$C,0))</f>
        <v>Industry</v>
      </c>
      <c r="B712" s="355" t="str">
        <f>INDEX('Policy Characteristics'!B:B,MATCH(PolicyLevers!$C712,'Policy Characteristics'!$C:$C,0))</f>
        <v>Electrification + Hydrogen</v>
      </c>
      <c r="C712" s="190" t="str">
        <f t="shared" si="36"/>
        <v>Fraction of Industrial Fuel Use Shifted to Other Fuels</v>
      </c>
      <c r="D712" s="192" t="s">
        <v>2102</v>
      </c>
      <c r="E712" s="185" t="s">
        <v>818</v>
      </c>
      <c r="F712" s="182" t="s">
        <v>2141</v>
      </c>
      <c r="G712" s="185" t="s">
        <v>2118</v>
      </c>
      <c r="H712" s="43">
        <v>1265</v>
      </c>
      <c r="I712" s="357" t="s">
        <v>332</v>
      </c>
      <c r="J712" s="190" t="str">
        <f>INDEX('Policy Characteristics'!D:D,MATCH(PolicyLevers!$C712,'Policy Characteristics'!$C:$C,0))</f>
        <v>Electrification + Hydrogen</v>
      </c>
      <c r="K712" s="190" t="str">
        <f>INDEX('Policy Characteristics'!E:E,MATCH(PolicyLevers!$C712,'Policy Characteristics'!$C:$C,0))</f>
        <v>indst fuel type shifting</v>
      </c>
      <c r="L712" s="191">
        <f>INDEX('Policy Characteristics'!F:F,MATCH(PolicyLevers!$C712,'Policy Characteristics'!$C:$C,0))</f>
        <v>0</v>
      </c>
      <c r="M712" s="191">
        <f>INDEX('Policy Characteristics'!G:G,MATCH(PolicyLevers!$C712,'Policy Characteristics'!$C:$C,0))</f>
        <v>1</v>
      </c>
      <c r="N712" s="252">
        <f>INDEX('Policy Characteristics'!H:H,MATCH(PolicyLevers!$C712,'Policy Characteristics'!$C:$C,0))</f>
        <v>0.01</v>
      </c>
      <c r="O712" s="190" t="str">
        <f>INDEX('Policy Characteristics'!I:I,MATCH(PolicyLevers!$C712,'Policy Characteristics'!$C:$C,0))</f>
        <v>% of fuel shifted</v>
      </c>
      <c r="P712" s="185"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0" t="str">
        <f>INDEX('Policy Characteristics'!K:K,MATCH(PolicyLevers!$C712,'Policy Characteristics'!$C:$C,0))</f>
        <v>industry-ag-main.html#fuel-switching</v>
      </c>
      <c r="R712" s="190" t="str">
        <f>INDEX('Policy Characteristics'!L:L,MATCH(PolicyLevers!$C712,'Policy Characteristics'!$C:$C,0))</f>
        <v>industry-elec-and-hydrogen.html</v>
      </c>
      <c r="S712" s="206">
        <f>INDEX('Policy Characteristics'!M:M,MATCH(PolicyLevers!$C712,'Policy Characteristics'!$C:$C,0))</f>
        <v>0</v>
      </c>
      <c r="T712" s="185">
        <f>INDEX('Policy Characteristics'!N:N,MATCH(PolicyLevers!$C712,'Policy Characteristics'!$C:$C,0))</f>
        <v>0</v>
      </c>
      <c r="U712" s="182">
        <f>INDEX('Policy Characteristics'!O:O,MATCH(PolicyLevers!$C712,'Policy Characteristics'!$C:$C,0))</f>
        <v>0</v>
      </c>
    </row>
    <row r="713" spans="1:21" x14ac:dyDescent="0.35">
      <c r="A713" s="351" t="str">
        <f>INDEX('Policy Characteristics'!A:A,MATCH(PolicyLevers!$C713,'Policy Characteristics'!$C:$C,0))</f>
        <v>Industry</v>
      </c>
      <c r="B713" s="355" t="str">
        <f>INDEX('Policy Characteristics'!B:B,MATCH(PolicyLevers!$C713,'Policy Characteristics'!$C:$C,0))</f>
        <v>Electrification + Hydrogen</v>
      </c>
      <c r="C713" s="190" t="str">
        <f t="shared" si="36"/>
        <v>Fraction of Industrial Fuel Use Shifted to Other Fuels</v>
      </c>
      <c r="D713" s="192" t="s">
        <v>2102</v>
      </c>
      <c r="E713" s="185" t="s">
        <v>820</v>
      </c>
      <c r="F713" s="182" t="s">
        <v>2141</v>
      </c>
      <c r="G713" s="185" t="s">
        <v>2117</v>
      </c>
      <c r="H713" s="43">
        <v>1266</v>
      </c>
      <c r="I713" s="357" t="s">
        <v>332</v>
      </c>
      <c r="J713" s="190" t="str">
        <f>INDEX('Policy Characteristics'!D:D,MATCH(PolicyLevers!$C713,'Policy Characteristics'!$C:$C,0))</f>
        <v>Electrification + Hydrogen</v>
      </c>
      <c r="K713" s="190" t="str">
        <f>INDEX('Policy Characteristics'!E:E,MATCH(PolicyLevers!$C713,'Policy Characteristics'!$C:$C,0))</f>
        <v>indst fuel type shifting</v>
      </c>
      <c r="L713" s="191">
        <f>INDEX('Policy Characteristics'!F:F,MATCH(PolicyLevers!$C713,'Policy Characteristics'!$C:$C,0))</f>
        <v>0</v>
      </c>
      <c r="M713" s="191">
        <f>INDEX('Policy Characteristics'!G:G,MATCH(PolicyLevers!$C713,'Policy Characteristics'!$C:$C,0))</f>
        <v>1</v>
      </c>
      <c r="N713" s="252">
        <f>INDEX('Policy Characteristics'!H:H,MATCH(PolicyLevers!$C713,'Policy Characteristics'!$C:$C,0))</f>
        <v>0.01</v>
      </c>
      <c r="O713" s="190" t="str">
        <f>INDEX('Policy Characteristics'!I:I,MATCH(PolicyLevers!$C713,'Policy Characteristics'!$C:$C,0))</f>
        <v>% of fuel shifted</v>
      </c>
      <c r="P713" s="185"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0" t="str">
        <f>INDEX('Policy Characteristics'!K:K,MATCH(PolicyLevers!$C713,'Policy Characteristics'!$C:$C,0))</f>
        <v>industry-ag-main.html#fuel-switching</v>
      </c>
      <c r="R713" s="190" t="str">
        <f>INDEX('Policy Characteristics'!L:L,MATCH(PolicyLevers!$C713,'Policy Characteristics'!$C:$C,0))</f>
        <v>industry-elec-and-hydrogen.html</v>
      </c>
      <c r="S713" s="206">
        <f>INDEX('Policy Characteristics'!M:M,MATCH(PolicyLevers!$C713,'Policy Characteristics'!$C:$C,0))</f>
        <v>0</v>
      </c>
      <c r="T713" s="185">
        <f>INDEX('Policy Characteristics'!N:N,MATCH(PolicyLevers!$C713,'Policy Characteristics'!$C:$C,0))</f>
        <v>0</v>
      </c>
      <c r="U713" s="182">
        <f>INDEX('Policy Characteristics'!O:O,MATCH(PolicyLevers!$C713,'Policy Characteristics'!$C:$C,0))</f>
        <v>0</v>
      </c>
    </row>
    <row r="714" spans="1:21" x14ac:dyDescent="0.35">
      <c r="A714" s="351" t="str">
        <f>INDEX('Policy Characteristics'!A:A,MATCH(PolicyLevers!$C714,'Policy Characteristics'!$C:$C,0))</f>
        <v>Industry</v>
      </c>
      <c r="B714" s="355" t="str">
        <f>INDEX('Policy Characteristics'!B:B,MATCH(PolicyLevers!$C714,'Policy Characteristics'!$C:$C,0))</f>
        <v>Electrification + Hydrogen</v>
      </c>
      <c r="C714" s="190" t="str">
        <f t="shared" si="36"/>
        <v>Fraction of Industrial Fuel Use Shifted to Other Fuels</v>
      </c>
      <c r="D714" s="192" t="s">
        <v>2102</v>
      </c>
      <c r="E714" s="185" t="s">
        <v>822</v>
      </c>
      <c r="F714" s="182" t="s">
        <v>2141</v>
      </c>
      <c r="G714" s="185" t="s">
        <v>2115</v>
      </c>
      <c r="H714" s="43">
        <v>1267</v>
      </c>
      <c r="I714" s="357" t="s">
        <v>310</v>
      </c>
      <c r="J714" s="190" t="str">
        <f>INDEX('Policy Characteristics'!D:D,MATCH(PolicyLevers!$C714,'Policy Characteristics'!$C:$C,0))</f>
        <v>Electrification + Hydrogen</v>
      </c>
      <c r="K714" s="190" t="str">
        <f>INDEX('Policy Characteristics'!E:E,MATCH(PolicyLevers!$C714,'Policy Characteristics'!$C:$C,0))</f>
        <v>indst fuel type shifting</v>
      </c>
      <c r="L714" s="191">
        <f>INDEX('Policy Characteristics'!F:F,MATCH(PolicyLevers!$C714,'Policy Characteristics'!$C:$C,0))</f>
        <v>0</v>
      </c>
      <c r="M714" s="191">
        <f>INDEX('Policy Characteristics'!G:G,MATCH(PolicyLevers!$C714,'Policy Characteristics'!$C:$C,0))</f>
        <v>1</v>
      </c>
      <c r="N714" s="252">
        <f>INDEX('Policy Characteristics'!H:H,MATCH(PolicyLevers!$C714,'Policy Characteristics'!$C:$C,0))</f>
        <v>0.01</v>
      </c>
      <c r="O714" s="190" t="str">
        <f>INDEX('Policy Characteristics'!I:I,MATCH(PolicyLevers!$C714,'Policy Characteristics'!$C:$C,0))</f>
        <v>% of fuel shifted</v>
      </c>
      <c r="P714" s="190"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0" t="str">
        <f>INDEX('Policy Characteristics'!K:K,MATCH(PolicyLevers!$C714,'Policy Characteristics'!$C:$C,0))</f>
        <v>industry-ag-main.html#fuel-switching</v>
      </c>
      <c r="R714" s="190" t="str">
        <f>INDEX('Policy Characteristics'!L:L,MATCH(PolicyLevers!$C714,'Policy Characteristics'!$C:$C,0))</f>
        <v>industry-elec-and-hydrogen.html</v>
      </c>
      <c r="S714" s="206">
        <f>INDEX('Policy Characteristics'!M:M,MATCH(PolicyLevers!$C714,'Policy Characteristics'!$C:$C,0))</f>
        <v>0</v>
      </c>
      <c r="T714" s="185">
        <f>INDEX('Policy Characteristics'!N:N,MATCH(PolicyLevers!$C714,'Policy Characteristics'!$C:$C,0))</f>
        <v>0</v>
      </c>
      <c r="U714" s="182">
        <f>INDEX('Policy Characteristics'!O:O,MATCH(PolicyLevers!$C714,'Policy Characteristics'!$C:$C,0))</f>
        <v>0</v>
      </c>
    </row>
    <row r="715" spans="1:21" x14ac:dyDescent="0.35">
      <c r="A715" s="351" t="str">
        <f>INDEX('Policy Characteristics'!A:A,MATCH(PolicyLevers!$C715,'Policy Characteristics'!$C:$C,0))</f>
        <v>Industry</v>
      </c>
      <c r="B715" s="355" t="str">
        <f>INDEX('Policy Characteristics'!B:B,MATCH(PolicyLevers!$C715,'Policy Characteristics'!$C:$C,0))</f>
        <v>Electrification + Hydrogen</v>
      </c>
      <c r="C715" s="190" t="str">
        <f t="shared" si="36"/>
        <v>Fraction of Industrial Fuel Use Shifted to Other Fuels</v>
      </c>
      <c r="D715" s="192" t="s">
        <v>2100</v>
      </c>
      <c r="E715" s="185" t="s">
        <v>799</v>
      </c>
      <c r="F715" s="182" t="s">
        <v>2140</v>
      </c>
      <c r="G715" s="185" t="s">
        <v>2125</v>
      </c>
      <c r="H715" s="43">
        <v>1268</v>
      </c>
      <c r="I715" s="357" t="s">
        <v>310</v>
      </c>
      <c r="J715" s="190" t="str">
        <f>INDEX('Policy Characteristics'!D:D,MATCH(PolicyLevers!$C715,'Policy Characteristics'!$C:$C,0))</f>
        <v>Electrification + Hydrogen</v>
      </c>
      <c r="K715" s="190" t="str">
        <f>INDEX('Policy Characteristics'!E:E,MATCH(PolicyLevers!$C715,'Policy Characteristics'!$C:$C,0))</f>
        <v>indst fuel type shifting</v>
      </c>
      <c r="L715" s="191">
        <f>INDEX('Policy Characteristics'!F:F,MATCH(PolicyLevers!$C715,'Policy Characteristics'!$C:$C,0))</f>
        <v>0</v>
      </c>
      <c r="M715" s="191">
        <f>INDEX('Policy Characteristics'!G:G,MATCH(PolicyLevers!$C715,'Policy Characteristics'!$C:$C,0))</f>
        <v>1</v>
      </c>
      <c r="N715" s="252">
        <f>INDEX('Policy Characteristics'!H:H,MATCH(PolicyLevers!$C715,'Policy Characteristics'!$C:$C,0))</f>
        <v>0.01</v>
      </c>
      <c r="O715" s="190" t="str">
        <f>INDEX('Policy Characteristics'!I:I,MATCH(PolicyLevers!$C715,'Policy Characteristics'!$C:$C,0))</f>
        <v>% of fuel shifted</v>
      </c>
      <c r="P715" s="190"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0" t="str">
        <f>INDEX('Policy Characteristics'!K:K,MATCH(PolicyLevers!$C715,'Policy Characteristics'!$C:$C,0))</f>
        <v>industry-ag-main.html#fuel-switching</v>
      </c>
      <c r="R715" s="190" t="str">
        <f>INDEX('Policy Characteristics'!L:L,MATCH(PolicyLevers!$C715,'Policy Characteristics'!$C:$C,0))</f>
        <v>industry-elec-and-hydrogen.html</v>
      </c>
      <c r="S715" s="206">
        <f>INDEX('Policy Characteristics'!M:M,MATCH(PolicyLevers!$C715,'Policy Characteristics'!$C:$C,0))</f>
        <v>0</v>
      </c>
      <c r="T715" s="185">
        <f>INDEX('Policy Characteristics'!N:N,MATCH(PolicyLevers!$C715,'Policy Characteristics'!$C:$C,0))</f>
        <v>0</v>
      </c>
      <c r="U715" s="182">
        <f>INDEX('Policy Characteristics'!O:O,MATCH(PolicyLevers!$C715,'Policy Characteristics'!$C:$C,0))</f>
        <v>0</v>
      </c>
    </row>
    <row r="716" spans="1:21" x14ac:dyDescent="0.35">
      <c r="A716" s="351" t="str">
        <f>INDEX('Policy Characteristics'!A:A,MATCH(PolicyLevers!$C716,'Policy Characteristics'!$C:$C,0))</f>
        <v>Industry</v>
      </c>
      <c r="B716" s="355" t="str">
        <f>INDEX('Policy Characteristics'!B:B,MATCH(PolicyLevers!$C716,'Policy Characteristics'!$C:$C,0))</f>
        <v>Electrification + Hydrogen</v>
      </c>
      <c r="C716" s="190" t="str">
        <f t="shared" si="36"/>
        <v>Fraction of Industrial Fuel Use Shifted to Other Fuels</v>
      </c>
      <c r="D716" s="192" t="s">
        <v>2100</v>
      </c>
      <c r="E716" s="185" t="s">
        <v>806</v>
      </c>
      <c r="F716" s="182" t="s">
        <v>2140</v>
      </c>
      <c r="G716" s="185" t="s">
        <v>2124</v>
      </c>
      <c r="H716" s="43">
        <v>1269</v>
      </c>
      <c r="I716" s="357" t="s">
        <v>332</v>
      </c>
      <c r="J716" s="190" t="str">
        <f>INDEX('Policy Characteristics'!D:D,MATCH(PolicyLevers!$C716,'Policy Characteristics'!$C:$C,0))</f>
        <v>Electrification + Hydrogen</v>
      </c>
      <c r="K716" s="190" t="str">
        <f>INDEX('Policy Characteristics'!E:E,MATCH(PolicyLevers!$C716,'Policy Characteristics'!$C:$C,0))</f>
        <v>indst fuel type shifting</v>
      </c>
      <c r="L716" s="191">
        <f>INDEX('Policy Characteristics'!F:F,MATCH(PolicyLevers!$C716,'Policy Characteristics'!$C:$C,0))</f>
        <v>0</v>
      </c>
      <c r="M716" s="191">
        <f>INDEX('Policy Characteristics'!G:G,MATCH(PolicyLevers!$C716,'Policy Characteristics'!$C:$C,0))</f>
        <v>1</v>
      </c>
      <c r="N716" s="252">
        <f>INDEX('Policy Characteristics'!H:H,MATCH(PolicyLevers!$C716,'Policy Characteristics'!$C:$C,0))</f>
        <v>0.01</v>
      </c>
      <c r="O716" s="190" t="str">
        <f>INDEX('Policy Characteristics'!I:I,MATCH(PolicyLevers!$C716,'Policy Characteristics'!$C:$C,0))</f>
        <v>% of fuel shifted</v>
      </c>
      <c r="P716" s="185"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0" t="str">
        <f>INDEX('Policy Characteristics'!K:K,MATCH(PolicyLevers!$C716,'Policy Characteristics'!$C:$C,0))</f>
        <v>industry-ag-main.html#fuel-switching</v>
      </c>
      <c r="R716" s="190" t="str">
        <f>INDEX('Policy Characteristics'!L:L,MATCH(PolicyLevers!$C716,'Policy Characteristics'!$C:$C,0))</f>
        <v>industry-elec-and-hydrogen.html</v>
      </c>
      <c r="S716" s="206">
        <f>INDEX('Policy Characteristics'!M:M,MATCH(PolicyLevers!$C716,'Policy Characteristics'!$C:$C,0))</f>
        <v>0</v>
      </c>
      <c r="T716" s="185">
        <f>INDEX('Policy Characteristics'!N:N,MATCH(PolicyLevers!$C716,'Policy Characteristics'!$C:$C,0))</f>
        <v>0</v>
      </c>
      <c r="U716" s="182">
        <f>INDEX('Policy Characteristics'!O:O,MATCH(PolicyLevers!$C716,'Policy Characteristics'!$C:$C,0))</f>
        <v>0</v>
      </c>
    </row>
    <row r="717" spans="1:21" x14ac:dyDescent="0.35">
      <c r="A717" s="351" t="str">
        <f>INDEX('Policy Characteristics'!A:A,MATCH(PolicyLevers!$C717,'Policy Characteristics'!$C:$C,0))</f>
        <v>Industry</v>
      </c>
      <c r="B717" s="355" t="str">
        <f>INDEX('Policy Characteristics'!B:B,MATCH(PolicyLevers!$C717,'Policy Characteristics'!$C:$C,0))</f>
        <v>Electrification + Hydrogen</v>
      </c>
      <c r="C717" s="190" t="str">
        <f t="shared" si="36"/>
        <v>Fraction of Industrial Fuel Use Shifted to Other Fuels</v>
      </c>
      <c r="D717" s="192" t="s">
        <v>2100</v>
      </c>
      <c r="E717" s="185" t="s">
        <v>808</v>
      </c>
      <c r="F717" s="182" t="s">
        <v>2140</v>
      </c>
      <c r="G717" s="185" t="s">
        <v>2123</v>
      </c>
      <c r="H717" s="43">
        <v>1270</v>
      </c>
      <c r="I717" s="357" t="s">
        <v>332</v>
      </c>
      <c r="J717" s="190" t="str">
        <f>INDEX('Policy Characteristics'!D:D,MATCH(PolicyLevers!$C717,'Policy Characteristics'!$C:$C,0))</f>
        <v>Electrification + Hydrogen</v>
      </c>
      <c r="K717" s="190" t="str">
        <f>INDEX('Policy Characteristics'!E:E,MATCH(PolicyLevers!$C717,'Policy Characteristics'!$C:$C,0))</f>
        <v>indst fuel type shifting</v>
      </c>
      <c r="L717" s="191">
        <f>INDEX('Policy Characteristics'!F:F,MATCH(PolicyLevers!$C717,'Policy Characteristics'!$C:$C,0))</f>
        <v>0</v>
      </c>
      <c r="M717" s="191">
        <f>INDEX('Policy Characteristics'!G:G,MATCH(PolicyLevers!$C717,'Policy Characteristics'!$C:$C,0))</f>
        <v>1</v>
      </c>
      <c r="N717" s="252">
        <f>INDEX('Policy Characteristics'!H:H,MATCH(PolicyLevers!$C717,'Policy Characteristics'!$C:$C,0))</f>
        <v>0.01</v>
      </c>
      <c r="O717" s="190" t="str">
        <f>INDEX('Policy Characteristics'!I:I,MATCH(PolicyLevers!$C717,'Policy Characteristics'!$C:$C,0))</f>
        <v>% of fuel shifted</v>
      </c>
      <c r="P717" s="185"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0" t="str">
        <f>INDEX('Policy Characteristics'!K:K,MATCH(PolicyLevers!$C717,'Policy Characteristics'!$C:$C,0))</f>
        <v>industry-ag-main.html#fuel-switching</v>
      </c>
      <c r="R717" s="190" t="str">
        <f>INDEX('Policy Characteristics'!L:L,MATCH(PolicyLevers!$C717,'Policy Characteristics'!$C:$C,0))</f>
        <v>industry-elec-and-hydrogen.html</v>
      </c>
      <c r="S717" s="206">
        <f>INDEX('Policy Characteristics'!M:M,MATCH(PolicyLevers!$C717,'Policy Characteristics'!$C:$C,0))</f>
        <v>0</v>
      </c>
      <c r="T717" s="185">
        <f>INDEX('Policy Characteristics'!N:N,MATCH(PolicyLevers!$C717,'Policy Characteristics'!$C:$C,0))</f>
        <v>0</v>
      </c>
      <c r="U717" s="182">
        <f>INDEX('Policy Characteristics'!O:O,MATCH(PolicyLevers!$C717,'Policy Characteristics'!$C:$C,0))</f>
        <v>0</v>
      </c>
    </row>
    <row r="718" spans="1:21" x14ac:dyDescent="0.35">
      <c r="A718" s="351" t="str">
        <f>INDEX('Policy Characteristics'!A:A,MATCH(PolicyLevers!$C718,'Policy Characteristics'!$C:$C,0))</f>
        <v>Industry</v>
      </c>
      <c r="B718" s="355" t="str">
        <f>INDEX('Policy Characteristics'!B:B,MATCH(PolicyLevers!$C718,'Policy Characteristics'!$C:$C,0))</f>
        <v>Electrification + Hydrogen</v>
      </c>
      <c r="C718" s="190" t="str">
        <f t="shared" si="36"/>
        <v>Fraction of Industrial Fuel Use Shifted to Other Fuels</v>
      </c>
      <c r="D718" s="192" t="s">
        <v>2100</v>
      </c>
      <c r="E718" s="185" t="s">
        <v>810</v>
      </c>
      <c r="F718" s="182" t="s">
        <v>2140</v>
      </c>
      <c r="G718" s="185" t="s">
        <v>2122</v>
      </c>
      <c r="H718" s="43">
        <v>1271</v>
      </c>
      <c r="I718" s="357" t="s">
        <v>332</v>
      </c>
      <c r="J718" s="190" t="str">
        <f>INDEX('Policy Characteristics'!D:D,MATCH(PolicyLevers!$C718,'Policy Characteristics'!$C:$C,0))</f>
        <v>Electrification + Hydrogen</v>
      </c>
      <c r="K718" s="190" t="str">
        <f>INDEX('Policy Characteristics'!E:E,MATCH(PolicyLevers!$C718,'Policy Characteristics'!$C:$C,0))</f>
        <v>indst fuel type shifting</v>
      </c>
      <c r="L718" s="191">
        <f>INDEX('Policy Characteristics'!F:F,MATCH(PolicyLevers!$C718,'Policy Characteristics'!$C:$C,0))</f>
        <v>0</v>
      </c>
      <c r="M718" s="191">
        <f>INDEX('Policy Characteristics'!G:G,MATCH(PolicyLevers!$C718,'Policy Characteristics'!$C:$C,0))</f>
        <v>1</v>
      </c>
      <c r="N718" s="252">
        <f>INDEX('Policy Characteristics'!H:H,MATCH(PolicyLevers!$C718,'Policy Characteristics'!$C:$C,0))</f>
        <v>0.01</v>
      </c>
      <c r="O718" s="190" t="str">
        <f>INDEX('Policy Characteristics'!I:I,MATCH(PolicyLevers!$C718,'Policy Characteristics'!$C:$C,0))</f>
        <v>% of fuel shifted</v>
      </c>
      <c r="P718" s="185"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0" t="str">
        <f>INDEX('Policy Characteristics'!K:K,MATCH(PolicyLevers!$C718,'Policy Characteristics'!$C:$C,0))</f>
        <v>industry-ag-main.html#fuel-switching</v>
      </c>
      <c r="R718" s="190" t="str">
        <f>INDEX('Policy Characteristics'!L:L,MATCH(PolicyLevers!$C718,'Policy Characteristics'!$C:$C,0))</f>
        <v>industry-elec-and-hydrogen.html</v>
      </c>
      <c r="S718" s="206">
        <f>INDEX('Policy Characteristics'!M:M,MATCH(PolicyLevers!$C718,'Policy Characteristics'!$C:$C,0))</f>
        <v>0</v>
      </c>
      <c r="T718" s="185">
        <f>INDEX('Policy Characteristics'!N:N,MATCH(PolicyLevers!$C718,'Policy Characteristics'!$C:$C,0))</f>
        <v>0</v>
      </c>
      <c r="U718" s="182">
        <f>INDEX('Policy Characteristics'!O:O,MATCH(PolicyLevers!$C718,'Policy Characteristics'!$C:$C,0))</f>
        <v>0</v>
      </c>
    </row>
    <row r="719" spans="1:21" x14ac:dyDescent="0.35">
      <c r="A719" s="351" t="str">
        <f>INDEX('Policy Characteristics'!A:A,MATCH(PolicyLevers!$C719,'Policy Characteristics'!$C:$C,0))</f>
        <v>Industry</v>
      </c>
      <c r="B719" s="355" t="str">
        <f>INDEX('Policy Characteristics'!B:B,MATCH(PolicyLevers!$C719,'Policy Characteristics'!$C:$C,0))</f>
        <v>Electrification + Hydrogen</v>
      </c>
      <c r="C719" s="190" t="str">
        <f t="shared" si="36"/>
        <v>Fraction of Industrial Fuel Use Shifted to Other Fuels</v>
      </c>
      <c r="D719" s="192" t="s">
        <v>2100</v>
      </c>
      <c r="E719" s="185" t="s">
        <v>812</v>
      </c>
      <c r="F719" s="182" t="s">
        <v>2140</v>
      </c>
      <c r="G719" s="185" t="s">
        <v>2121</v>
      </c>
      <c r="H719" s="43">
        <v>1272</v>
      </c>
      <c r="I719" s="357" t="s">
        <v>332</v>
      </c>
      <c r="J719" s="190" t="str">
        <f>INDEX('Policy Characteristics'!D:D,MATCH(PolicyLevers!$C719,'Policy Characteristics'!$C:$C,0))</f>
        <v>Electrification + Hydrogen</v>
      </c>
      <c r="K719" s="190" t="str">
        <f>INDEX('Policy Characteristics'!E:E,MATCH(PolicyLevers!$C719,'Policy Characteristics'!$C:$C,0))</f>
        <v>indst fuel type shifting</v>
      </c>
      <c r="L719" s="191">
        <f>INDEX('Policy Characteristics'!F:F,MATCH(PolicyLevers!$C719,'Policy Characteristics'!$C:$C,0))</f>
        <v>0</v>
      </c>
      <c r="M719" s="191">
        <f>INDEX('Policy Characteristics'!G:G,MATCH(PolicyLevers!$C719,'Policy Characteristics'!$C:$C,0))</f>
        <v>1</v>
      </c>
      <c r="N719" s="252">
        <f>INDEX('Policy Characteristics'!H:H,MATCH(PolicyLevers!$C719,'Policy Characteristics'!$C:$C,0))</f>
        <v>0.01</v>
      </c>
      <c r="O719" s="190" t="str">
        <f>INDEX('Policy Characteristics'!I:I,MATCH(PolicyLevers!$C719,'Policy Characteristics'!$C:$C,0))</f>
        <v>% of fuel shifted</v>
      </c>
      <c r="P719" s="185"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0" t="str">
        <f>INDEX('Policy Characteristics'!K:K,MATCH(PolicyLevers!$C719,'Policy Characteristics'!$C:$C,0))</f>
        <v>industry-ag-main.html#fuel-switching</v>
      </c>
      <c r="R719" s="190" t="str">
        <f>INDEX('Policy Characteristics'!L:L,MATCH(PolicyLevers!$C719,'Policy Characteristics'!$C:$C,0))</f>
        <v>industry-elec-and-hydrogen.html</v>
      </c>
      <c r="S719" s="206">
        <f>INDEX('Policy Characteristics'!M:M,MATCH(PolicyLevers!$C719,'Policy Characteristics'!$C:$C,0))</f>
        <v>0</v>
      </c>
      <c r="T719" s="185">
        <f>INDEX('Policy Characteristics'!N:N,MATCH(PolicyLevers!$C719,'Policy Characteristics'!$C:$C,0))</f>
        <v>0</v>
      </c>
      <c r="U719" s="182">
        <f>INDEX('Policy Characteristics'!O:O,MATCH(PolicyLevers!$C719,'Policy Characteristics'!$C:$C,0))</f>
        <v>0</v>
      </c>
    </row>
    <row r="720" spans="1:21" x14ac:dyDescent="0.35">
      <c r="A720" s="351" t="str">
        <f>INDEX('Policy Characteristics'!A:A,MATCH(PolicyLevers!$C720,'Policy Characteristics'!$C:$C,0))</f>
        <v>Industry</v>
      </c>
      <c r="B720" s="355" t="str">
        <f>INDEX('Policy Characteristics'!B:B,MATCH(PolicyLevers!$C720,'Policy Characteristics'!$C:$C,0))</f>
        <v>Electrification + Hydrogen</v>
      </c>
      <c r="C720" s="190" t="str">
        <f t="shared" si="36"/>
        <v>Fraction of Industrial Fuel Use Shifted to Other Fuels</v>
      </c>
      <c r="D720" s="192" t="s">
        <v>2100</v>
      </c>
      <c r="E720" s="185" t="s">
        <v>814</v>
      </c>
      <c r="F720" s="182" t="s">
        <v>2140</v>
      </c>
      <c r="G720" s="185" t="s">
        <v>2120</v>
      </c>
      <c r="H720" s="43">
        <v>1273</v>
      </c>
      <c r="I720" s="357" t="s">
        <v>332</v>
      </c>
      <c r="J720" s="190" t="str">
        <f>INDEX('Policy Characteristics'!D:D,MATCH(PolicyLevers!$C720,'Policy Characteristics'!$C:$C,0))</f>
        <v>Electrification + Hydrogen</v>
      </c>
      <c r="K720" s="190" t="str">
        <f>INDEX('Policy Characteristics'!E:E,MATCH(PolicyLevers!$C720,'Policy Characteristics'!$C:$C,0))</f>
        <v>indst fuel type shifting</v>
      </c>
      <c r="L720" s="191">
        <f>INDEX('Policy Characteristics'!F:F,MATCH(PolicyLevers!$C720,'Policy Characteristics'!$C:$C,0))</f>
        <v>0</v>
      </c>
      <c r="M720" s="191">
        <f>INDEX('Policy Characteristics'!G:G,MATCH(PolicyLevers!$C720,'Policy Characteristics'!$C:$C,0))</f>
        <v>1</v>
      </c>
      <c r="N720" s="252">
        <f>INDEX('Policy Characteristics'!H:H,MATCH(PolicyLevers!$C720,'Policy Characteristics'!$C:$C,0))</f>
        <v>0.01</v>
      </c>
      <c r="O720" s="190" t="str">
        <f>INDEX('Policy Characteristics'!I:I,MATCH(PolicyLevers!$C720,'Policy Characteristics'!$C:$C,0))</f>
        <v>% of fuel shifted</v>
      </c>
      <c r="P720" s="185"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0" t="str">
        <f>INDEX('Policy Characteristics'!K:K,MATCH(PolicyLevers!$C720,'Policy Characteristics'!$C:$C,0))</f>
        <v>industry-ag-main.html#fuel-switching</v>
      </c>
      <c r="R720" s="190" t="str">
        <f>INDEX('Policy Characteristics'!L:L,MATCH(PolicyLevers!$C720,'Policy Characteristics'!$C:$C,0))</f>
        <v>industry-elec-and-hydrogen.html</v>
      </c>
      <c r="S720" s="206">
        <f>INDEX('Policy Characteristics'!M:M,MATCH(PolicyLevers!$C720,'Policy Characteristics'!$C:$C,0))</f>
        <v>0</v>
      </c>
      <c r="T720" s="185">
        <f>INDEX('Policy Characteristics'!N:N,MATCH(PolicyLevers!$C720,'Policy Characteristics'!$C:$C,0))</f>
        <v>0</v>
      </c>
      <c r="U720" s="182">
        <f>INDEX('Policy Characteristics'!O:O,MATCH(PolicyLevers!$C720,'Policy Characteristics'!$C:$C,0))</f>
        <v>0</v>
      </c>
    </row>
    <row r="721" spans="1:21" x14ac:dyDescent="0.35">
      <c r="A721" s="351" t="str">
        <f>INDEX('Policy Characteristics'!A:A,MATCH(PolicyLevers!$C721,'Policy Characteristics'!$C:$C,0))</f>
        <v>Industry</v>
      </c>
      <c r="B721" s="355" t="str">
        <f>INDEX('Policy Characteristics'!B:B,MATCH(PolicyLevers!$C721,'Policy Characteristics'!$C:$C,0))</f>
        <v>Electrification + Hydrogen</v>
      </c>
      <c r="C721" s="190" t="str">
        <f t="shared" si="36"/>
        <v>Fraction of Industrial Fuel Use Shifted to Other Fuels</v>
      </c>
      <c r="D721" s="192" t="s">
        <v>2100</v>
      </c>
      <c r="E721" s="185" t="s">
        <v>816</v>
      </c>
      <c r="F721" s="182" t="s">
        <v>2140</v>
      </c>
      <c r="G721" s="185" t="s">
        <v>2119</v>
      </c>
      <c r="H721" s="43">
        <v>1274</v>
      </c>
      <c r="I721" s="357" t="s">
        <v>332</v>
      </c>
      <c r="J721" s="190" t="str">
        <f>INDEX('Policy Characteristics'!D:D,MATCH(PolicyLevers!$C721,'Policy Characteristics'!$C:$C,0))</f>
        <v>Electrification + Hydrogen</v>
      </c>
      <c r="K721" s="190" t="str">
        <f>INDEX('Policy Characteristics'!E:E,MATCH(PolicyLevers!$C721,'Policy Characteristics'!$C:$C,0))</f>
        <v>indst fuel type shifting</v>
      </c>
      <c r="L721" s="191">
        <f>INDEX('Policy Characteristics'!F:F,MATCH(PolicyLevers!$C721,'Policy Characteristics'!$C:$C,0))</f>
        <v>0</v>
      </c>
      <c r="M721" s="191">
        <f>INDEX('Policy Characteristics'!G:G,MATCH(PolicyLevers!$C721,'Policy Characteristics'!$C:$C,0))</f>
        <v>1</v>
      </c>
      <c r="N721" s="252">
        <f>INDEX('Policy Characteristics'!H:H,MATCH(PolicyLevers!$C721,'Policy Characteristics'!$C:$C,0))</f>
        <v>0.01</v>
      </c>
      <c r="O721" s="190" t="str">
        <f>INDEX('Policy Characteristics'!I:I,MATCH(PolicyLevers!$C721,'Policy Characteristics'!$C:$C,0))</f>
        <v>% of fuel shifted</v>
      </c>
      <c r="P721" s="185"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0" t="str">
        <f>INDEX('Policy Characteristics'!K:K,MATCH(PolicyLevers!$C721,'Policy Characteristics'!$C:$C,0))</f>
        <v>industry-ag-main.html#fuel-switching</v>
      </c>
      <c r="R721" s="190" t="str">
        <f>INDEX('Policy Characteristics'!L:L,MATCH(PolicyLevers!$C721,'Policy Characteristics'!$C:$C,0))</f>
        <v>industry-elec-and-hydrogen.html</v>
      </c>
      <c r="S721" s="206">
        <f>INDEX('Policy Characteristics'!M:M,MATCH(PolicyLevers!$C721,'Policy Characteristics'!$C:$C,0))</f>
        <v>0</v>
      </c>
      <c r="T721" s="185">
        <f>INDEX('Policy Characteristics'!N:N,MATCH(PolicyLevers!$C721,'Policy Characteristics'!$C:$C,0))</f>
        <v>0</v>
      </c>
      <c r="U721" s="182">
        <f>INDEX('Policy Characteristics'!O:O,MATCH(PolicyLevers!$C721,'Policy Characteristics'!$C:$C,0))</f>
        <v>0</v>
      </c>
    </row>
    <row r="722" spans="1:21" x14ac:dyDescent="0.35">
      <c r="A722" s="351" t="str">
        <f>INDEX('Policy Characteristics'!A:A,MATCH(PolicyLevers!$C722,'Policy Characteristics'!$C:$C,0))</f>
        <v>Industry</v>
      </c>
      <c r="B722" s="355" t="str">
        <f>INDEX('Policy Characteristics'!B:B,MATCH(PolicyLevers!$C722,'Policy Characteristics'!$C:$C,0))</f>
        <v>Electrification + Hydrogen</v>
      </c>
      <c r="C722" s="190" t="str">
        <f t="shared" si="36"/>
        <v>Fraction of Industrial Fuel Use Shifted to Other Fuels</v>
      </c>
      <c r="D722" s="192" t="s">
        <v>2100</v>
      </c>
      <c r="E722" s="185" t="s">
        <v>818</v>
      </c>
      <c r="F722" s="182" t="s">
        <v>2140</v>
      </c>
      <c r="G722" s="185" t="s">
        <v>2118</v>
      </c>
      <c r="H722" s="43">
        <v>1275</v>
      </c>
      <c r="I722" s="357" t="s">
        <v>332</v>
      </c>
      <c r="J722" s="190" t="str">
        <f>INDEX('Policy Characteristics'!D:D,MATCH(PolicyLevers!$C722,'Policy Characteristics'!$C:$C,0))</f>
        <v>Electrification + Hydrogen</v>
      </c>
      <c r="K722" s="190" t="str">
        <f>INDEX('Policy Characteristics'!E:E,MATCH(PolicyLevers!$C722,'Policy Characteristics'!$C:$C,0))</f>
        <v>indst fuel type shifting</v>
      </c>
      <c r="L722" s="191">
        <f>INDEX('Policy Characteristics'!F:F,MATCH(PolicyLevers!$C722,'Policy Characteristics'!$C:$C,0))</f>
        <v>0</v>
      </c>
      <c r="M722" s="191">
        <f>INDEX('Policy Characteristics'!G:G,MATCH(PolicyLevers!$C722,'Policy Characteristics'!$C:$C,0))</f>
        <v>1</v>
      </c>
      <c r="N722" s="252">
        <f>INDEX('Policy Characteristics'!H:H,MATCH(PolicyLevers!$C722,'Policy Characteristics'!$C:$C,0))</f>
        <v>0.01</v>
      </c>
      <c r="O722" s="190" t="str">
        <f>INDEX('Policy Characteristics'!I:I,MATCH(PolicyLevers!$C722,'Policy Characteristics'!$C:$C,0))</f>
        <v>% of fuel shifted</v>
      </c>
      <c r="P722" s="185"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0" t="str">
        <f>INDEX('Policy Characteristics'!K:K,MATCH(PolicyLevers!$C722,'Policy Characteristics'!$C:$C,0))</f>
        <v>industry-ag-main.html#fuel-switching</v>
      </c>
      <c r="R722" s="190" t="str">
        <f>INDEX('Policy Characteristics'!L:L,MATCH(PolicyLevers!$C722,'Policy Characteristics'!$C:$C,0))</f>
        <v>industry-elec-and-hydrogen.html</v>
      </c>
      <c r="S722" s="206">
        <f>INDEX('Policy Characteristics'!M:M,MATCH(PolicyLevers!$C722,'Policy Characteristics'!$C:$C,0))</f>
        <v>0</v>
      </c>
      <c r="T722" s="185">
        <f>INDEX('Policy Characteristics'!N:N,MATCH(PolicyLevers!$C722,'Policy Characteristics'!$C:$C,0))</f>
        <v>0</v>
      </c>
      <c r="U722" s="182">
        <f>INDEX('Policy Characteristics'!O:O,MATCH(PolicyLevers!$C722,'Policy Characteristics'!$C:$C,0))</f>
        <v>0</v>
      </c>
    </row>
    <row r="723" spans="1:21" x14ac:dyDescent="0.35">
      <c r="A723" s="351" t="str">
        <f>INDEX('Policy Characteristics'!A:A,MATCH(PolicyLevers!$C723,'Policy Characteristics'!$C:$C,0))</f>
        <v>Industry</v>
      </c>
      <c r="B723" s="355" t="str">
        <f>INDEX('Policy Characteristics'!B:B,MATCH(PolicyLevers!$C723,'Policy Characteristics'!$C:$C,0))</f>
        <v>Electrification + Hydrogen</v>
      </c>
      <c r="C723" s="190" t="str">
        <f t="shared" si="36"/>
        <v>Fraction of Industrial Fuel Use Shifted to Other Fuels</v>
      </c>
      <c r="D723" s="192" t="s">
        <v>2100</v>
      </c>
      <c r="E723" s="185" t="s">
        <v>820</v>
      </c>
      <c r="F723" s="182" t="s">
        <v>2140</v>
      </c>
      <c r="G723" s="185" t="s">
        <v>2117</v>
      </c>
      <c r="H723" s="43">
        <v>1276</v>
      </c>
      <c r="I723" s="357" t="s">
        <v>332</v>
      </c>
      <c r="J723" s="190" t="str">
        <f>INDEX('Policy Characteristics'!D:D,MATCH(PolicyLevers!$C723,'Policy Characteristics'!$C:$C,0))</f>
        <v>Electrification + Hydrogen</v>
      </c>
      <c r="K723" s="190" t="str">
        <f>INDEX('Policy Characteristics'!E:E,MATCH(PolicyLevers!$C723,'Policy Characteristics'!$C:$C,0))</f>
        <v>indst fuel type shifting</v>
      </c>
      <c r="L723" s="191">
        <f>INDEX('Policy Characteristics'!F:F,MATCH(PolicyLevers!$C723,'Policy Characteristics'!$C:$C,0))</f>
        <v>0</v>
      </c>
      <c r="M723" s="191">
        <f>INDEX('Policy Characteristics'!G:G,MATCH(PolicyLevers!$C723,'Policy Characteristics'!$C:$C,0))</f>
        <v>1</v>
      </c>
      <c r="N723" s="252">
        <f>INDEX('Policy Characteristics'!H:H,MATCH(PolicyLevers!$C723,'Policy Characteristics'!$C:$C,0))</f>
        <v>0.01</v>
      </c>
      <c r="O723" s="190" t="str">
        <f>INDEX('Policy Characteristics'!I:I,MATCH(PolicyLevers!$C723,'Policy Characteristics'!$C:$C,0))</f>
        <v>% of fuel shifted</v>
      </c>
      <c r="P723" s="185"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0" t="str">
        <f>INDEX('Policy Characteristics'!K:K,MATCH(PolicyLevers!$C723,'Policy Characteristics'!$C:$C,0))</f>
        <v>industry-ag-main.html#fuel-switching</v>
      </c>
      <c r="R723" s="190" t="str">
        <f>INDEX('Policy Characteristics'!L:L,MATCH(PolicyLevers!$C723,'Policy Characteristics'!$C:$C,0))</f>
        <v>industry-elec-and-hydrogen.html</v>
      </c>
      <c r="S723" s="206">
        <f>INDEX('Policy Characteristics'!M:M,MATCH(PolicyLevers!$C723,'Policy Characteristics'!$C:$C,0))</f>
        <v>0</v>
      </c>
      <c r="T723" s="185">
        <f>INDEX('Policy Characteristics'!N:N,MATCH(PolicyLevers!$C723,'Policy Characteristics'!$C:$C,0))</f>
        <v>0</v>
      </c>
      <c r="U723" s="182">
        <f>INDEX('Policy Characteristics'!O:O,MATCH(PolicyLevers!$C723,'Policy Characteristics'!$C:$C,0))</f>
        <v>0</v>
      </c>
    </row>
    <row r="724" spans="1:21" x14ac:dyDescent="0.35">
      <c r="A724" s="351" t="str">
        <f>INDEX('Policy Characteristics'!A:A,MATCH(PolicyLevers!$C724,'Policy Characteristics'!$C:$C,0))</f>
        <v>Industry</v>
      </c>
      <c r="B724" s="355" t="str">
        <f>INDEX('Policy Characteristics'!B:B,MATCH(PolicyLevers!$C724,'Policy Characteristics'!$C:$C,0))</f>
        <v>Electrification + Hydrogen</v>
      </c>
      <c r="C724" s="190" t="str">
        <f t="shared" si="36"/>
        <v>Fraction of Industrial Fuel Use Shifted to Other Fuels</v>
      </c>
      <c r="D724" s="192" t="s">
        <v>2100</v>
      </c>
      <c r="E724" s="185" t="s">
        <v>822</v>
      </c>
      <c r="F724" s="182" t="s">
        <v>2140</v>
      </c>
      <c r="G724" s="185" t="s">
        <v>2115</v>
      </c>
      <c r="H724" s="43">
        <v>1277</v>
      </c>
      <c r="I724" s="357" t="s">
        <v>310</v>
      </c>
      <c r="J724" s="190" t="str">
        <f>INDEX('Policy Characteristics'!D:D,MATCH(PolicyLevers!$C724,'Policy Characteristics'!$C:$C,0))</f>
        <v>Electrification + Hydrogen</v>
      </c>
      <c r="K724" s="190" t="str">
        <f>INDEX('Policy Characteristics'!E:E,MATCH(PolicyLevers!$C724,'Policy Characteristics'!$C:$C,0))</f>
        <v>indst fuel type shifting</v>
      </c>
      <c r="L724" s="191">
        <f>INDEX('Policy Characteristics'!F:F,MATCH(PolicyLevers!$C724,'Policy Characteristics'!$C:$C,0))</f>
        <v>0</v>
      </c>
      <c r="M724" s="191">
        <f>INDEX('Policy Characteristics'!G:G,MATCH(PolicyLevers!$C724,'Policy Characteristics'!$C:$C,0))</f>
        <v>1</v>
      </c>
      <c r="N724" s="252">
        <f>INDEX('Policy Characteristics'!H:H,MATCH(PolicyLevers!$C724,'Policy Characteristics'!$C:$C,0))</f>
        <v>0.01</v>
      </c>
      <c r="O724" s="190" t="str">
        <f>INDEX('Policy Characteristics'!I:I,MATCH(PolicyLevers!$C724,'Policy Characteristics'!$C:$C,0))</f>
        <v>% of fuel shifted</v>
      </c>
      <c r="P724" s="190"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0" t="str">
        <f>INDEX('Policy Characteristics'!K:K,MATCH(PolicyLevers!$C724,'Policy Characteristics'!$C:$C,0))</f>
        <v>industry-ag-main.html#fuel-switching</v>
      </c>
      <c r="R724" s="190" t="str">
        <f>INDEX('Policy Characteristics'!L:L,MATCH(PolicyLevers!$C724,'Policy Characteristics'!$C:$C,0))</f>
        <v>industry-elec-and-hydrogen.html</v>
      </c>
      <c r="S724" s="206">
        <f>INDEX('Policy Characteristics'!M:M,MATCH(PolicyLevers!$C724,'Policy Characteristics'!$C:$C,0))</f>
        <v>0</v>
      </c>
      <c r="T724" s="185">
        <f>INDEX('Policy Characteristics'!N:N,MATCH(PolicyLevers!$C724,'Policy Characteristics'!$C:$C,0))</f>
        <v>0</v>
      </c>
      <c r="U724" s="182">
        <f>INDEX('Policy Characteristics'!O:O,MATCH(PolicyLevers!$C724,'Policy Characteristics'!$C:$C,0))</f>
        <v>0</v>
      </c>
    </row>
    <row r="725" spans="1:21" x14ac:dyDescent="0.35">
      <c r="A725" s="351" t="str">
        <f>INDEX('Policy Characteristics'!A:A,MATCH(PolicyLevers!$C725,'Policy Characteristics'!$C:$C,0))</f>
        <v>Industry</v>
      </c>
      <c r="B725" s="355" t="str">
        <f>INDEX('Policy Characteristics'!B:B,MATCH(PolicyLevers!$C725,'Policy Characteristics'!$C:$C,0))</f>
        <v>Electrification + Hydrogen</v>
      </c>
      <c r="C725" s="190" t="str">
        <f t="shared" si="36"/>
        <v>Fraction of Industrial Fuel Use Shifted to Other Fuels</v>
      </c>
      <c r="D725" s="192" t="s">
        <v>2098</v>
      </c>
      <c r="E725" s="185" t="s">
        <v>799</v>
      </c>
      <c r="F725" s="182" t="s">
        <v>2139</v>
      </c>
      <c r="G725" s="185" t="s">
        <v>2125</v>
      </c>
      <c r="H725" s="43">
        <v>1278</v>
      </c>
      <c r="I725" s="357" t="s">
        <v>310</v>
      </c>
      <c r="J725" s="190" t="str">
        <f>INDEX('Policy Characteristics'!D:D,MATCH(PolicyLevers!$C725,'Policy Characteristics'!$C:$C,0))</f>
        <v>Electrification + Hydrogen</v>
      </c>
      <c r="K725" s="190" t="str">
        <f>INDEX('Policy Characteristics'!E:E,MATCH(PolicyLevers!$C725,'Policy Characteristics'!$C:$C,0))</f>
        <v>indst fuel type shifting</v>
      </c>
      <c r="L725" s="191">
        <f>INDEX('Policy Characteristics'!F:F,MATCH(PolicyLevers!$C725,'Policy Characteristics'!$C:$C,0))</f>
        <v>0</v>
      </c>
      <c r="M725" s="191">
        <f>INDEX('Policy Characteristics'!G:G,MATCH(PolicyLevers!$C725,'Policy Characteristics'!$C:$C,0))</f>
        <v>1</v>
      </c>
      <c r="N725" s="252">
        <f>INDEX('Policy Characteristics'!H:H,MATCH(PolicyLevers!$C725,'Policy Characteristics'!$C:$C,0))</f>
        <v>0.01</v>
      </c>
      <c r="O725" s="190" t="str">
        <f>INDEX('Policy Characteristics'!I:I,MATCH(PolicyLevers!$C725,'Policy Characteristics'!$C:$C,0))</f>
        <v>% of fuel shifted</v>
      </c>
      <c r="P725" s="190"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0" t="str">
        <f>INDEX('Policy Characteristics'!K:K,MATCH(PolicyLevers!$C725,'Policy Characteristics'!$C:$C,0))</f>
        <v>industry-ag-main.html#fuel-switching</v>
      </c>
      <c r="R725" s="190" t="str">
        <f>INDEX('Policy Characteristics'!L:L,MATCH(PolicyLevers!$C725,'Policy Characteristics'!$C:$C,0))</f>
        <v>industry-elec-and-hydrogen.html</v>
      </c>
      <c r="S725" s="206">
        <f>INDEX('Policy Characteristics'!M:M,MATCH(PolicyLevers!$C725,'Policy Characteristics'!$C:$C,0))</f>
        <v>0</v>
      </c>
      <c r="T725" s="185">
        <f>INDEX('Policy Characteristics'!N:N,MATCH(PolicyLevers!$C725,'Policy Characteristics'!$C:$C,0))</f>
        <v>0</v>
      </c>
      <c r="U725" s="182">
        <f>INDEX('Policy Characteristics'!O:O,MATCH(PolicyLevers!$C725,'Policy Characteristics'!$C:$C,0))</f>
        <v>0</v>
      </c>
    </row>
    <row r="726" spans="1:21" x14ac:dyDescent="0.35">
      <c r="A726" s="351" t="str">
        <f>INDEX('Policy Characteristics'!A:A,MATCH(PolicyLevers!$C726,'Policy Characteristics'!$C:$C,0))</f>
        <v>Industry</v>
      </c>
      <c r="B726" s="355" t="str">
        <f>INDEX('Policy Characteristics'!B:B,MATCH(PolicyLevers!$C726,'Policy Characteristics'!$C:$C,0))</f>
        <v>Electrification + Hydrogen</v>
      </c>
      <c r="C726" s="190" t="str">
        <f t="shared" si="36"/>
        <v>Fraction of Industrial Fuel Use Shifted to Other Fuels</v>
      </c>
      <c r="D726" s="192" t="s">
        <v>2098</v>
      </c>
      <c r="E726" s="185" t="s">
        <v>806</v>
      </c>
      <c r="F726" s="182" t="s">
        <v>2139</v>
      </c>
      <c r="G726" s="185" t="s">
        <v>2124</v>
      </c>
      <c r="H726" s="43">
        <v>1279</v>
      </c>
      <c r="I726" s="357" t="s">
        <v>332</v>
      </c>
      <c r="J726" s="190" t="str">
        <f>INDEX('Policy Characteristics'!D:D,MATCH(PolicyLevers!$C726,'Policy Characteristics'!$C:$C,0))</f>
        <v>Electrification + Hydrogen</v>
      </c>
      <c r="K726" s="190" t="str">
        <f>INDEX('Policy Characteristics'!E:E,MATCH(PolicyLevers!$C726,'Policy Characteristics'!$C:$C,0))</f>
        <v>indst fuel type shifting</v>
      </c>
      <c r="L726" s="191">
        <f>INDEX('Policy Characteristics'!F:F,MATCH(PolicyLevers!$C726,'Policy Characteristics'!$C:$C,0))</f>
        <v>0</v>
      </c>
      <c r="M726" s="191">
        <f>INDEX('Policy Characteristics'!G:G,MATCH(PolicyLevers!$C726,'Policy Characteristics'!$C:$C,0))</f>
        <v>1</v>
      </c>
      <c r="N726" s="252">
        <f>INDEX('Policy Characteristics'!H:H,MATCH(PolicyLevers!$C726,'Policy Characteristics'!$C:$C,0))</f>
        <v>0.01</v>
      </c>
      <c r="O726" s="190" t="str">
        <f>INDEX('Policy Characteristics'!I:I,MATCH(PolicyLevers!$C726,'Policy Characteristics'!$C:$C,0))</f>
        <v>% of fuel shifted</v>
      </c>
      <c r="P726" s="185"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0" t="str">
        <f>INDEX('Policy Characteristics'!K:K,MATCH(PolicyLevers!$C726,'Policy Characteristics'!$C:$C,0))</f>
        <v>industry-ag-main.html#fuel-switching</v>
      </c>
      <c r="R726" s="190" t="str">
        <f>INDEX('Policy Characteristics'!L:L,MATCH(PolicyLevers!$C726,'Policy Characteristics'!$C:$C,0))</f>
        <v>industry-elec-and-hydrogen.html</v>
      </c>
      <c r="S726" s="206">
        <f>INDEX('Policy Characteristics'!M:M,MATCH(PolicyLevers!$C726,'Policy Characteristics'!$C:$C,0))</f>
        <v>0</v>
      </c>
      <c r="T726" s="185">
        <f>INDEX('Policy Characteristics'!N:N,MATCH(PolicyLevers!$C726,'Policy Characteristics'!$C:$C,0))</f>
        <v>0</v>
      </c>
      <c r="U726" s="182">
        <f>INDEX('Policy Characteristics'!O:O,MATCH(PolicyLevers!$C726,'Policy Characteristics'!$C:$C,0))</f>
        <v>0</v>
      </c>
    </row>
    <row r="727" spans="1:21" x14ac:dyDescent="0.35">
      <c r="A727" s="351" t="str">
        <f>INDEX('Policy Characteristics'!A:A,MATCH(PolicyLevers!$C727,'Policy Characteristics'!$C:$C,0))</f>
        <v>Industry</v>
      </c>
      <c r="B727" s="355" t="str">
        <f>INDEX('Policy Characteristics'!B:B,MATCH(PolicyLevers!$C727,'Policy Characteristics'!$C:$C,0))</f>
        <v>Electrification + Hydrogen</v>
      </c>
      <c r="C727" s="190" t="str">
        <f t="shared" si="36"/>
        <v>Fraction of Industrial Fuel Use Shifted to Other Fuels</v>
      </c>
      <c r="D727" s="192" t="s">
        <v>2098</v>
      </c>
      <c r="E727" s="185" t="s">
        <v>808</v>
      </c>
      <c r="F727" s="182" t="s">
        <v>2139</v>
      </c>
      <c r="G727" s="185" t="s">
        <v>2123</v>
      </c>
      <c r="H727" s="43">
        <v>1280</v>
      </c>
      <c r="I727" s="357" t="s">
        <v>332</v>
      </c>
      <c r="J727" s="190" t="str">
        <f>INDEX('Policy Characteristics'!D:D,MATCH(PolicyLevers!$C727,'Policy Characteristics'!$C:$C,0))</f>
        <v>Electrification + Hydrogen</v>
      </c>
      <c r="K727" s="190" t="str">
        <f>INDEX('Policy Characteristics'!E:E,MATCH(PolicyLevers!$C727,'Policy Characteristics'!$C:$C,0))</f>
        <v>indst fuel type shifting</v>
      </c>
      <c r="L727" s="191">
        <f>INDEX('Policy Characteristics'!F:F,MATCH(PolicyLevers!$C727,'Policy Characteristics'!$C:$C,0))</f>
        <v>0</v>
      </c>
      <c r="M727" s="191">
        <f>INDEX('Policy Characteristics'!G:G,MATCH(PolicyLevers!$C727,'Policy Characteristics'!$C:$C,0))</f>
        <v>1</v>
      </c>
      <c r="N727" s="252">
        <f>INDEX('Policy Characteristics'!H:H,MATCH(PolicyLevers!$C727,'Policy Characteristics'!$C:$C,0))</f>
        <v>0.01</v>
      </c>
      <c r="O727" s="190" t="str">
        <f>INDEX('Policy Characteristics'!I:I,MATCH(PolicyLevers!$C727,'Policy Characteristics'!$C:$C,0))</f>
        <v>% of fuel shifted</v>
      </c>
      <c r="P727" s="185"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0" t="str">
        <f>INDEX('Policy Characteristics'!K:K,MATCH(PolicyLevers!$C727,'Policy Characteristics'!$C:$C,0))</f>
        <v>industry-ag-main.html#fuel-switching</v>
      </c>
      <c r="R727" s="190" t="str">
        <f>INDEX('Policy Characteristics'!L:L,MATCH(PolicyLevers!$C727,'Policy Characteristics'!$C:$C,0))</f>
        <v>industry-elec-and-hydrogen.html</v>
      </c>
      <c r="S727" s="206">
        <f>INDEX('Policy Characteristics'!M:M,MATCH(PolicyLevers!$C727,'Policy Characteristics'!$C:$C,0))</f>
        <v>0</v>
      </c>
      <c r="T727" s="185">
        <f>INDEX('Policy Characteristics'!N:N,MATCH(PolicyLevers!$C727,'Policy Characteristics'!$C:$C,0))</f>
        <v>0</v>
      </c>
      <c r="U727" s="182">
        <f>INDEX('Policy Characteristics'!O:O,MATCH(PolicyLevers!$C727,'Policy Characteristics'!$C:$C,0))</f>
        <v>0</v>
      </c>
    </row>
    <row r="728" spans="1:21" x14ac:dyDescent="0.35">
      <c r="A728" s="351" t="str">
        <f>INDEX('Policy Characteristics'!A:A,MATCH(PolicyLevers!$C728,'Policy Characteristics'!$C:$C,0))</f>
        <v>Industry</v>
      </c>
      <c r="B728" s="355" t="str">
        <f>INDEX('Policy Characteristics'!B:B,MATCH(PolicyLevers!$C728,'Policy Characteristics'!$C:$C,0))</f>
        <v>Electrification + Hydrogen</v>
      </c>
      <c r="C728" s="190" t="str">
        <f t="shared" si="36"/>
        <v>Fraction of Industrial Fuel Use Shifted to Other Fuels</v>
      </c>
      <c r="D728" s="192" t="s">
        <v>2098</v>
      </c>
      <c r="E728" s="185" t="s">
        <v>810</v>
      </c>
      <c r="F728" s="182" t="s">
        <v>2139</v>
      </c>
      <c r="G728" s="185" t="s">
        <v>2122</v>
      </c>
      <c r="H728" s="43">
        <v>1281</v>
      </c>
      <c r="I728" s="357" t="s">
        <v>332</v>
      </c>
      <c r="J728" s="190" t="str">
        <f>INDEX('Policy Characteristics'!D:D,MATCH(PolicyLevers!$C728,'Policy Characteristics'!$C:$C,0))</f>
        <v>Electrification + Hydrogen</v>
      </c>
      <c r="K728" s="190" t="str">
        <f>INDEX('Policy Characteristics'!E:E,MATCH(PolicyLevers!$C728,'Policy Characteristics'!$C:$C,0))</f>
        <v>indst fuel type shifting</v>
      </c>
      <c r="L728" s="191">
        <f>INDEX('Policy Characteristics'!F:F,MATCH(PolicyLevers!$C728,'Policy Characteristics'!$C:$C,0))</f>
        <v>0</v>
      </c>
      <c r="M728" s="191">
        <f>INDEX('Policy Characteristics'!G:G,MATCH(PolicyLevers!$C728,'Policy Characteristics'!$C:$C,0))</f>
        <v>1</v>
      </c>
      <c r="N728" s="252">
        <f>INDEX('Policy Characteristics'!H:H,MATCH(PolicyLevers!$C728,'Policy Characteristics'!$C:$C,0))</f>
        <v>0.01</v>
      </c>
      <c r="O728" s="190" t="str">
        <f>INDEX('Policy Characteristics'!I:I,MATCH(PolicyLevers!$C728,'Policy Characteristics'!$C:$C,0))</f>
        <v>% of fuel shifted</v>
      </c>
      <c r="P728" s="185"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0" t="str">
        <f>INDEX('Policy Characteristics'!K:K,MATCH(PolicyLevers!$C728,'Policy Characteristics'!$C:$C,0))</f>
        <v>industry-ag-main.html#fuel-switching</v>
      </c>
      <c r="R728" s="190" t="str">
        <f>INDEX('Policy Characteristics'!L:L,MATCH(PolicyLevers!$C728,'Policy Characteristics'!$C:$C,0))</f>
        <v>industry-elec-and-hydrogen.html</v>
      </c>
      <c r="S728" s="206">
        <f>INDEX('Policy Characteristics'!M:M,MATCH(PolicyLevers!$C728,'Policy Characteristics'!$C:$C,0))</f>
        <v>0</v>
      </c>
      <c r="T728" s="185">
        <f>INDEX('Policy Characteristics'!N:N,MATCH(PolicyLevers!$C728,'Policy Characteristics'!$C:$C,0))</f>
        <v>0</v>
      </c>
      <c r="U728" s="182">
        <f>INDEX('Policy Characteristics'!O:O,MATCH(PolicyLevers!$C728,'Policy Characteristics'!$C:$C,0))</f>
        <v>0</v>
      </c>
    </row>
    <row r="729" spans="1:21" x14ac:dyDescent="0.35">
      <c r="A729" s="351" t="str">
        <f>INDEX('Policy Characteristics'!A:A,MATCH(PolicyLevers!$C729,'Policy Characteristics'!$C:$C,0))</f>
        <v>Industry</v>
      </c>
      <c r="B729" s="355" t="str">
        <f>INDEX('Policy Characteristics'!B:B,MATCH(PolicyLevers!$C729,'Policy Characteristics'!$C:$C,0))</f>
        <v>Electrification + Hydrogen</v>
      </c>
      <c r="C729" s="190" t="str">
        <f t="shared" si="36"/>
        <v>Fraction of Industrial Fuel Use Shifted to Other Fuels</v>
      </c>
      <c r="D729" s="192" t="s">
        <v>2098</v>
      </c>
      <c r="E729" s="185" t="s">
        <v>812</v>
      </c>
      <c r="F729" s="182" t="s">
        <v>2139</v>
      </c>
      <c r="G729" s="185" t="s">
        <v>2121</v>
      </c>
      <c r="H729" s="43">
        <v>1282</v>
      </c>
      <c r="I729" s="357" t="s">
        <v>332</v>
      </c>
      <c r="J729" s="190" t="str">
        <f>INDEX('Policy Characteristics'!D:D,MATCH(PolicyLevers!$C729,'Policy Characteristics'!$C:$C,0))</f>
        <v>Electrification + Hydrogen</v>
      </c>
      <c r="K729" s="190" t="str">
        <f>INDEX('Policy Characteristics'!E:E,MATCH(PolicyLevers!$C729,'Policy Characteristics'!$C:$C,0))</f>
        <v>indst fuel type shifting</v>
      </c>
      <c r="L729" s="191">
        <f>INDEX('Policy Characteristics'!F:F,MATCH(PolicyLevers!$C729,'Policy Characteristics'!$C:$C,0))</f>
        <v>0</v>
      </c>
      <c r="M729" s="191">
        <f>INDEX('Policy Characteristics'!G:G,MATCH(PolicyLevers!$C729,'Policy Characteristics'!$C:$C,0))</f>
        <v>1</v>
      </c>
      <c r="N729" s="252">
        <f>INDEX('Policy Characteristics'!H:H,MATCH(PolicyLevers!$C729,'Policy Characteristics'!$C:$C,0))</f>
        <v>0.01</v>
      </c>
      <c r="O729" s="190" t="str">
        <f>INDEX('Policy Characteristics'!I:I,MATCH(PolicyLevers!$C729,'Policy Characteristics'!$C:$C,0))</f>
        <v>% of fuel shifted</v>
      </c>
      <c r="P729" s="185"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0" t="str">
        <f>INDEX('Policy Characteristics'!K:K,MATCH(PolicyLevers!$C729,'Policy Characteristics'!$C:$C,0))</f>
        <v>industry-ag-main.html#fuel-switching</v>
      </c>
      <c r="R729" s="190" t="str">
        <f>INDEX('Policy Characteristics'!L:L,MATCH(PolicyLevers!$C729,'Policy Characteristics'!$C:$C,0))</f>
        <v>industry-elec-and-hydrogen.html</v>
      </c>
      <c r="S729" s="206">
        <f>INDEX('Policy Characteristics'!M:M,MATCH(PolicyLevers!$C729,'Policy Characteristics'!$C:$C,0))</f>
        <v>0</v>
      </c>
      <c r="T729" s="185">
        <f>INDEX('Policy Characteristics'!N:N,MATCH(PolicyLevers!$C729,'Policy Characteristics'!$C:$C,0))</f>
        <v>0</v>
      </c>
      <c r="U729" s="182">
        <f>INDEX('Policy Characteristics'!O:O,MATCH(PolicyLevers!$C729,'Policy Characteristics'!$C:$C,0))</f>
        <v>0</v>
      </c>
    </row>
    <row r="730" spans="1:21" x14ac:dyDescent="0.35">
      <c r="A730" s="351" t="str">
        <f>INDEX('Policy Characteristics'!A:A,MATCH(PolicyLevers!$C730,'Policy Characteristics'!$C:$C,0))</f>
        <v>Industry</v>
      </c>
      <c r="B730" s="355" t="str">
        <f>INDEX('Policy Characteristics'!B:B,MATCH(PolicyLevers!$C730,'Policy Characteristics'!$C:$C,0))</f>
        <v>Electrification + Hydrogen</v>
      </c>
      <c r="C730" s="190" t="str">
        <f t="shared" si="36"/>
        <v>Fraction of Industrial Fuel Use Shifted to Other Fuels</v>
      </c>
      <c r="D730" s="192" t="s">
        <v>2098</v>
      </c>
      <c r="E730" s="185" t="s">
        <v>814</v>
      </c>
      <c r="F730" s="182" t="s">
        <v>2139</v>
      </c>
      <c r="G730" s="185" t="s">
        <v>2120</v>
      </c>
      <c r="H730" s="43">
        <v>1283</v>
      </c>
      <c r="I730" s="357" t="s">
        <v>332</v>
      </c>
      <c r="J730" s="190" t="str">
        <f>INDEX('Policy Characteristics'!D:D,MATCH(PolicyLevers!$C730,'Policy Characteristics'!$C:$C,0))</f>
        <v>Electrification + Hydrogen</v>
      </c>
      <c r="K730" s="190" t="str">
        <f>INDEX('Policy Characteristics'!E:E,MATCH(PolicyLevers!$C730,'Policy Characteristics'!$C:$C,0))</f>
        <v>indst fuel type shifting</v>
      </c>
      <c r="L730" s="191">
        <f>INDEX('Policy Characteristics'!F:F,MATCH(PolicyLevers!$C730,'Policy Characteristics'!$C:$C,0))</f>
        <v>0</v>
      </c>
      <c r="M730" s="191">
        <f>INDEX('Policy Characteristics'!G:G,MATCH(PolicyLevers!$C730,'Policy Characteristics'!$C:$C,0))</f>
        <v>1</v>
      </c>
      <c r="N730" s="252">
        <f>INDEX('Policy Characteristics'!H:H,MATCH(PolicyLevers!$C730,'Policy Characteristics'!$C:$C,0))</f>
        <v>0.01</v>
      </c>
      <c r="O730" s="190" t="str">
        <f>INDEX('Policy Characteristics'!I:I,MATCH(PolicyLevers!$C730,'Policy Characteristics'!$C:$C,0))</f>
        <v>% of fuel shifted</v>
      </c>
      <c r="P730" s="185"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0" t="str">
        <f>INDEX('Policy Characteristics'!K:K,MATCH(PolicyLevers!$C730,'Policy Characteristics'!$C:$C,0))</f>
        <v>industry-ag-main.html#fuel-switching</v>
      </c>
      <c r="R730" s="190" t="str">
        <f>INDEX('Policy Characteristics'!L:L,MATCH(PolicyLevers!$C730,'Policy Characteristics'!$C:$C,0))</f>
        <v>industry-elec-and-hydrogen.html</v>
      </c>
      <c r="S730" s="206">
        <f>INDEX('Policy Characteristics'!M:M,MATCH(PolicyLevers!$C730,'Policy Characteristics'!$C:$C,0))</f>
        <v>0</v>
      </c>
      <c r="T730" s="185">
        <f>INDEX('Policy Characteristics'!N:N,MATCH(PolicyLevers!$C730,'Policy Characteristics'!$C:$C,0))</f>
        <v>0</v>
      </c>
      <c r="U730" s="182">
        <f>INDEX('Policy Characteristics'!O:O,MATCH(PolicyLevers!$C730,'Policy Characteristics'!$C:$C,0))</f>
        <v>0</v>
      </c>
    </row>
    <row r="731" spans="1:21" x14ac:dyDescent="0.35">
      <c r="A731" s="351" t="str">
        <f>INDEX('Policy Characteristics'!A:A,MATCH(PolicyLevers!$C731,'Policy Characteristics'!$C:$C,0))</f>
        <v>Industry</v>
      </c>
      <c r="B731" s="355" t="str">
        <f>INDEX('Policy Characteristics'!B:B,MATCH(PolicyLevers!$C731,'Policy Characteristics'!$C:$C,0))</f>
        <v>Electrification + Hydrogen</v>
      </c>
      <c r="C731" s="190" t="str">
        <f t="shared" si="36"/>
        <v>Fraction of Industrial Fuel Use Shifted to Other Fuels</v>
      </c>
      <c r="D731" s="192" t="s">
        <v>2098</v>
      </c>
      <c r="E731" s="185" t="s">
        <v>816</v>
      </c>
      <c r="F731" s="182" t="s">
        <v>2139</v>
      </c>
      <c r="G731" s="185" t="s">
        <v>2119</v>
      </c>
      <c r="H731" s="43">
        <v>1284</v>
      </c>
      <c r="I731" s="357" t="s">
        <v>332</v>
      </c>
      <c r="J731" s="190" t="str">
        <f>INDEX('Policy Characteristics'!D:D,MATCH(PolicyLevers!$C731,'Policy Characteristics'!$C:$C,0))</f>
        <v>Electrification + Hydrogen</v>
      </c>
      <c r="K731" s="190" t="str">
        <f>INDEX('Policy Characteristics'!E:E,MATCH(PolicyLevers!$C731,'Policy Characteristics'!$C:$C,0))</f>
        <v>indst fuel type shifting</v>
      </c>
      <c r="L731" s="191">
        <f>INDEX('Policy Characteristics'!F:F,MATCH(PolicyLevers!$C731,'Policy Characteristics'!$C:$C,0))</f>
        <v>0</v>
      </c>
      <c r="M731" s="191">
        <f>INDEX('Policy Characteristics'!G:G,MATCH(PolicyLevers!$C731,'Policy Characteristics'!$C:$C,0))</f>
        <v>1</v>
      </c>
      <c r="N731" s="252">
        <f>INDEX('Policy Characteristics'!H:H,MATCH(PolicyLevers!$C731,'Policy Characteristics'!$C:$C,0))</f>
        <v>0.01</v>
      </c>
      <c r="O731" s="190" t="str">
        <f>INDEX('Policy Characteristics'!I:I,MATCH(PolicyLevers!$C731,'Policy Characteristics'!$C:$C,0))</f>
        <v>% of fuel shifted</v>
      </c>
      <c r="P731" s="185"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0" t="str">
        <f>INDEX('Policy Characteristics'!K:K,MATCH(PolicyLevers!$C731,'Policy Characteristics'!$C:$C,0))</f>
        <v>industry-ag-main.html#fuel-switching</v>
      </c>
      <c r="R731" s="190" t="str">
        <f>INDEX('Policy Characteristics'!L:L,MATCH(PolicyLevers!$C731,'Policy Characteristics'!$C:$C,0))</f>
        <v>industry-elec-and-hydrogen.html</v>
      </c>
      <c r="S731" s="206">
        <f>INDEX('Policy Characteristics'!M:M,MATCH(PolicyLevers!$C731,'Policy Characteristics'!$C:$C,0))</f>
        <v>0</v>
      </c>
      <c r="T731" s="185">
        <f>INDEX('Policy Characteristics'!N:N,MATCH(PolicyLevers!$C731,'Policy Characteristics'!$C:$C,0))</f>
        <v>0</v>
      </c>
      <c r="U731" s="182">
        <f>INDEX('Policy Characteristics'!O:O,MATCH(PolicyLevers!$C731,'Policy Characteristics'!$C:$C,0))</f>
        <v>0</v>
      </c>
    </row>
    <row r="732" spans="1:21" x14ac:dyDescent="0.35">
      <c r="A732" s="351" t="str">
        <f>INDEX('Policy Characteristics'!A:A,MATCH(PolicyLevers!$C732,'Policy Characteristics'!$C:$C,0))</f>
        <v>Industry</v>
      </c>
      <c r="B732" s="355" t="str">
        <f>INDEX('Policy Characteristics'!B:B,MATCH(PolicyLevers!$C732,'Policy Characteristics'!$C:$C,0))</f>
        <v>Electrification + Hydrogen</v>
      </c>
      <c r="C732" s="190" t="str">
        <f t="shared" si="36"/>
        <v>Fraction of Industrial Fuel Use Shifted to Other Fuels</v>
      </c>
      <c r="D732" s="192" t="s">
        <v>2098</v>
      </c>
      <c r="E732" s="185" t="s">
        <v>818</v>
      </c>
      <c r="F732" s="182" t="s">
        <v>2139</v>
      </c>
      <c r="G732" s="185" t="s">
        <v>2118</v>
      </c>
      <c r="H732" s="43">
        <v>1285</v>
      </c>
      <c r="I732" s="357" t="s">
        <v>332</v>
      </c>
      <c r="J732" s="190" t="str">
        <f>INDEX('Policy Characteristics'!D:D,MATCH(PolicyLevers!$C732,'Policy Characteristics'!$C:$C,0))</f>
        <v>Electrification + Hydrogen</v>
      </c>
      <c r="K732" s="190" t="str">
        <f>INDEX('Policy Characteristics'!E:E,MATCH(PolicyLevers!$C732,'Policy Characteristics'!$C:$C,0))</f>
        <v>indst fuel type shifting</v>
      </c>
      <c r="L732" s="191">
        <f>INDEX('Policy Characteristics'!F:F,MATCH(PolicyLevers!$C732,'Policy Characteristics'!$C:$C,0))</f>
        <v>0</v>
      </c>
      <c r="M732" s="191">
        <f>INDEX('Policy Characteristics'!G:G,MATCH(PolicyLevers!$C732,'Policy Characteristics'!$C:$C,0))</f>
        <v>1</v>
      </c>
      <c r="N732" s="252">
        <f>INDEX('Policy Characteristics'!H:H,MATCH(PolicyLevers!$C732,'Policy Characteristics'!$C:$C,0))</f>
        <v>0.01</v>
      </c>
      <c r="O732" s="190" t="str">
        <f>INDEX('Policy Characteristics'!I:I,MATCH(PolicyLevers!$C732,'Policy Characteristics'!$C:$C,0))</f>
        <v>% of fuel shifted</v>
      </c>
      <c r="P732" s="185"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0" t="str">
        <f>INDEX('Policy Characteristics'!K:K,MATCH(PolicyLevers!$C732,'Policy Characteristics'!$C:$C,0))</f>
        <v>industry-ag-main.html#fuel-switching</v>
      </c>
      <c r="R732" s="190" t="str">
        <f>INDEX('Policy Characteristics'!L:L,MATCH(PolicyLevers!$C732,'Policy Characteristics'!$C:$C,0))</f>
        <v>industry-elec-and-hydrogen.html</v>
      </c>
      <c r="S732" s="206">
        <f>INDEX('Policy Characteristics'!M:M,MATCH(PolicyLevers!$C732,'Policy Characteristics'!$C:$C,0))</f>
        <v>0</v>
      </c>
      <c r="T732" s="185">
        <f>INDEX('Policy Characteristics'!N:N,MATCH(PolicyLevers!$C732,'Policy Characteristics'!$C:$C,0))</f>
        <v>0</v>
      </c>
      <c r="U732" s="182">
        <f>INDEX('Policy Characteristics'!O:O,MATCH(PolicyLevers!$C732,'Policy Characteristics'!$C:$C,0))</f>
        <v>0</v>
      </c>
    </row>
    <row r="733" spans="1:21" x14ac:dyDescent="0.35">
      <c r="A733" s="351" t="str">
        <f>INDEX('Policy Characteristics'!A:A,MATCH(PolicyLevers!$C733,'Policy Characteristics'!$C:$C,0))</f>
        <v>Industry</v>
      </c>
      <c r="B733" s="355" t="str">
        <f>INDEX('Policy Characteristics'!B:B,MATCH(PolicyLevers!$C733,'Policy Characteristics'!$C:$C,0))</f>
        <v>Electrification + Hydrogen</v>
      </c>
      <c r="C733" s="190" t="str">
        <f t="shared" si="36"/>
        <v>Fraction of Industrial Fuel Use Shifted to Other Fuels</v>
      </c>
      <c r="D733" s="192" t="s">
        <v>2098</v>
      </c>
      <c r="E733" s="185" t="s">
        <v>820</v>
      </c>
      <c r="F733" s="182" t="s">
        <v>2139</v>
      </c>
      <c r="G733" s="185" t="s">
        <v>2117</v>
      </c>
      <c r="H733" s="43">
        <v>1286</v>
      </c>
      <c r="I733" s="357" t="s">
        <v>332</v>
      </c>
      <c r="J733" s="190" t="str">
        <f>INDEX('Policy Characteristics'!D:D,MATCH(PolicyLevers!$C733,'Policy Characteristics'!$C:$C,0))</f>
        <v>Electrification + Hydrogen</v>
      </c>
      <c r="K733" s="190" t="str">
        <f>INDEX('Policy Characteristics'!E:E,MATCH(PolicyLevers!$C733,'Policy Characteristics'!$C:$C,0))</f>
        <v>indst fuel type shifting</v>
      </c>
      <c r="L733" s="191">
        <f>INDEX('Policy Characteristics'!F:F,MATCH(PolicyLevers!$C733,'Policy Characteristics'!$C:$C,0))</f>
        <v>0</v>
      </c>
      <c r="M733" s="191">
        <f>INDEX('Policy Characteristics'!G:G,MATCH(PolicyLevers!$C733,'Policy Characteristics'!$C:$C,0))</f>
        <v>1</v>
      </c>
      <c r="N733" s="252">
        <f>INDEX('Policy Characteristics'!H:H,MATCH(PolicyLevers!$C733,'Policy Characteristics'!$C:$C,0))</f>
        <v>0.01</v>
      </c>
      <c r="O733" s="190" t="str">
        <f>INDEX('Policy Characteristics'!I:I,MATCH(PolicyLevers!$C733,'Policy Characteristics'!$C:$C,0))</f>
        <v>% of fuel shifted</v>
      </c>
      <c r="P733" s="185"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0" t="str">
        <f>INDEX('Policy Characteristics'!K:K,MATCH(PolicyLevers!$C733,'Policy Characteristics'!$C:$C,0))</f>
        <v>industry-ag-main.html#fuel-switching</v>
      </c>
      <c r="R733" s="190" t="str">
        <f>INDEX('Policy Characteristics'!L:L,MATCH(PolicyLevers!$C733,'Policy Characteristics'!$C:$C,0))</f>
        <v>industry-elec-and-hydrogen.html</v>
      </c>
      <c r="S733" s="206">
        <f>INDEX('Policy Characteristics'!M:M,MATCH(PolicyLevers!$C733,'Policy Characteristics'!$C:$C,0))</f>
        <v>0</v>
      </c>
      <c r="T733" s="185">
        <f>INDEX('Policy Characteristics'!N:N,MATCH(PolicyLevers!$C733,'Policy Characteristics'!$C:$C,0))</f>
        <v>0</v>
      </c>
      <c r="U733" s="182">
        <f>INDEX('Policy Characteristics'!O:O,MATCH(PolicyLevers!$C733,'Policy Characteristics'!$C:$C,0))</f>
        <v>0</v>
      </c>
    </row>
    <row r="734" spans="1:21" x14ac:dyDescent="0.35">
      <c r="A734" s="351" t="str">
        <f>INDEX('Policy Characteristics'!A:A,MATCH(PolicyLevers!$C734,'Policy Characteristics'!$C:$C,0))</f>
        <v>Industry</v>
      </c>
      <c r="B734" s="355" t="str">
        <f>INDEX('Policy Characteristics'!B:B,MATCH(PolicyLevers!$C734,'Policy Characteristics'!$C:$C,0))</f>
        <v>Electrification + Hydrogen</v>
      </c>
      <c r="C734" s="190" t="str">
        <f t="shared" si="36"/>
        <v>Fraction of Industrial Fuel Use Shifted to Other Fuels</v>
      </c>
      <c r="D734" s="192" t="s">
        <v>2098</v>
      </c>
      <c r="E734" s="185" t="s">
        <v>822</v>
      </c>
      <c r="F734" s="182" t="s">
        <v>2139</v>
      </c>
      <c r="G734" s="185" t="s">
        <v>2115</v>
      </c>
      <c r="H734" s="43">
        <v>1287</v>
      </c>
      <c r="I734" s="357" t="s">
        <v>310</v>
      </c>
      <c r="J734" s="190" t="str">
        <f>INDEX('Policy Characteristics'!D:D,MATCH(PolicyLevers!$C734,'Policy Characteristics'!$C:$C,0))</f>
        <v>Electrification + Hydrogen</v>
      </c>
      <c r="K734" s="190" t="str">
        <f>INDEX('Policy Characteristics'!E:E,MATCH(PolicyLevers!$C734,'Policy Characteristics'!$C:$C,0))</f>
        <v>indst fuel type shifting</v>
      </c>
      <c r="L734" s="191">
        <f>INDEX('Policy Characteristics'!F:F,MATCH(PolicyLevers!$C734,'Policy Characteristics'!$C:$C,0))</f>
        <v>0</v>
      </c>
      <c r="M734" s="191">
        <f>INDEX('Policy Characteristics'!G:G,MATCH(PolicyLevers!$C734,'Policy Characteristics'!$C:$C,0))</f>
        <v>1</v>
      </c>
      <c r="N734" s="252">
        <f>INDEX('Policy Characteristics'!H:H,MATCH(PolicyLevers!$C734,'Policy Characteristics'!$C:$C,0))</f>
        <v>0.01</v>
      </c>
      <c r="O734" s="190" t="str">
        <f>INDEX('Policy Characteristics'!I:I,MATCH(PolicyLevers!$C734,'Policy Characteristics'!$C:$C,0))</f>
        <v>% of fuel shifted</v>
      </c>
      <c r="P734" s="190"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0" t="str">
        <f>INDEX('Policy Characteristics'!K:K,MATCH(PolicyLevers!$C734,'Policy Characteristics'!$C:$C,0))</f>
        <v>industry-ag-main.html#fuel-switching</v>
      </c>
      <c r="R734" s="190" t="str">
        <f>INDEX('Policy Characteristics'!L:L,MATCH(PolicyLevers!$C734,'Policy Characteristics'!$C:$C,0))</f>
        <v>industry-elec-and-hydrogen.html</v>
      </c>
      <c r="S734" s="206">
        <f>INDEX('Policy Characteristics'!M:M,MATCH(PolicyLevers!$C734,'Policy Characteristics'!$C:$C,0))</f>
        <v>0</v>
      </c>
      <c r="T734" s="185">
        <f>INDEX('Policy Characteristics'!N:N,MATCH(PolicyLevers!$C734,'Policy Characteristics'!$C:$C,0))</f>
        <v>0</v>
      </c>
      <c r="U734" s="182">
        <f>INDEX('Policy Characteristics'!O:O,MATCH(PolicyLevers!$C734,'Policy Characteristics'!$C:$C,0))</f>
        <v>0</v>
      </c>
    </row>
    <row r="735" spans="1:21" x14ac:dyDescent="0.35">
      <c r="A735" s="351" t="str">
        <f>INDEX('Policy Characteristics'!A:A,MATCH(PolicyLevers!$C735,'Policy Characteristics'!$C:$C,0))</f>
        <v>Industry</v>
      </c>
      <c r="B735" s="355" t="str">
        <f>INDEX('Policy Characteristics'!B:B,MATCH(PolicyLevers!$C735,'Policy Characteristics'!$C:$C,0))</f>
        <v>Electrification + Hydrogen</v>
      </c>
      <c r="C735" s="190" t="str">
        <f t="shared" si="36"/>
        <v>Fraction of Industrial Fuel Use Shifted to Other Fuels</v>
      </c>
      <c r="D735" s="192" t="s">
        <v>2096</v>
      </c>
      <c r="E735" s="185" t="s">
        <v>799</v>
      </c>
      <c r="F735" s="182" t="s">
        <v>2138</v>
      </c>
      <c r="G735" s="185" t="s">
        <v>2125</v>
      </c>
      <c r="H735" s="43">
        <v>1288</v>
      </c>
      <c r="I735" s="357" t="s">
        <v>310</v>
      </c>
      <c r="J735" s="190" t="str">
        <f>INDEX('Policy Characteristics'!D:D,MATCH(PolicyLevers!$C735,'Policy Characteristics'!$C:$C,0))</f>
        <v>Electrification + Hydrogen</v>
      </c>
      <c r="K735" s="190" t="str">
        <f>INDEX('Policy Characteristics'!E:E,MATCH(PolicyLevers!$C735,'Policy Characteristics'!$C:$C,0))</f>
        <v>indst fuel type shifting</v>
      </c>
      <c r="L735" s="191">
        <f>INDEX('Policy Characteristics'!F:F,MATCH(PolicyLevers!$C735,'Policy Characteristics'!$C:$C,0))</f>
        <v>0</v>
      </c>
      <c r="M735" s="191">
        <f>INDEX('Policy Characteristics'!G:G,MATCH(PolicyLevers!$C735,'Policy Characteristics'!$C:$C,0))</f>
        <v>1</v>
      </c>
      <c r="N735" s="252">
        <f>INDEX('Policy Characteristics'!H:H,MATCH(PolicyLevers!$C735,'Policy Characteristics'!$C:$C,0))</f>
        <v>0.01</v>
      </c>
      <c r="O735" s="190" t="str">
        <f>INDEX('Policy Characteristics'!I:I,MATCH(PolicyLevers!$C735,'Policy Characteristics'!$C:$C,0))</f>
        <v>% of fuel shifted</v>
      </c>
      <c r="P735" s="190"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0" t="str">
        <f>INDEX('Policy Characteristics'!K:K,MATCH(PolicyLevers!$C735,'Policy Characteristics'!$C:$C,0))</f>
        <v>industry-ag-main.html#fuel-switching</v>
      </c>
      <c r="R735" s="190" t="str">
        <f>INDEX('Policy Characteristics'!L:L,MATCH(PolicyLevers!$C735,'Policy Characteristics'!$C:$C,0))</f>
        <v>industry-elec-and-hydrogen.html</v>
      </c>
      <c r="S735" s="206">
        <f>INDEX('Policy Characteristics'!M:M,MATCH(PolicyLevers!$C735,'Policy Characteristics'!$C:$C,0))</f>
        <v>0</v>
      </c>
      <c r="T735" s="185">
        <f>INDEX('Policy Characteristics'!N:N,MATCH(PolicyLevers!$C735,'Policy Characteristics'!$C:$C,0))</f>
        <v>0</v>
      </c>
      <c r="U735" s="182">
        <f>INDEX('Policy Characteristics'!O:O,MATCH(PolicyLevers!$C735,'Policy Characteristics'!$C:$C,0))</f>
        <v>0</v>
      </c>
    </row>
    <row r="736" spans="1:21" x14ac:dyDescent="0.35">
      <c r="A736" s="351" t="str">
        <f>INDEX('Policy Characteristics'!A:A,MATCH(PolicyLevers!$C736,'Policy Characteristics'!$C:$C,0))</f>
        <v>Industry</v>
      </c>
      <c r="B736" s="355" t="str">
        <f>INDEX('Policy Characteristics'!B:B,MATCH(PolicyLevers!$C736,'Policy Characteristics'!$C:$C,0))</f>
        <v>Electrification + Hydrogen</v>
      </c>
      <c r="C736" s="190" t="str">
        <f t="shared" ref="C736:C799" si="37">C$655</f>
        <v>Fraction of Industrial Fuel Use Shifted to Other Fuels</v>
      </c>
      <c r="D736" s="192" t="s">
        <v>2096</v>
      </c>
      <c r="E736" s="185" t="s">
        <v>806</v>
      </c>
      <c r="F736" s="182" t="s">
        <v>2138</v>
      </c>
      <c r="G736" s="185" t="s">
        <v>2124</v>
      </c>
      <c r="H736" s="43">
        <v>1289</v>
      </c>
      <c r="I736" s="357" t="s">
        <v>332</v>
      </c>
      <c r="J736" s="190" t="str">
        <f>INDEX('Policy Characteristics'!D:D,MATCH(PolicyLevers!$C736,'Policy Characteristics'!$C:$C,0))</f>
        <v>Electrification + Hydrogen</v>
      </c>
      <c r="K736" s="190" t="str">
        <f>INDEX('Policy Characteristics'!E:E,MATCH(PolicyLevers!$C736,'Policy Characteristics'!$C:$C,0))</f>
        <v>indst fuel type shifting</v>
      </c>
      <c r="L736" s="191">
        <f>INDEX('Policy Characteristics'!F:F,MATCH(PolicyLevers!$C736,'Policy Characteristics'!$C:$C,0))</f>
        <v>0</v>
      </c>
      <c r="M736" s="191">
        <f>INDEX('Policy Characteristics'!G:G,MATCH(PolicyLevers!$C736,'Policy Characteristics'!$C:$C,0))</f>
        <v>1</v>
      </c>
      <c r="N736" s="252">
        <f>INDEX('Policy Characteristics'!H:H,MATCH(PolicyLevers!$C736,'Policy Characteristics'!$C:$C,0))</f>
        <v>0.01</v>
      </c>
      <c r="O736" s="190" t="str">
        <f>INDEX('Policy Characteristics'!I:I,MATCH(PolicyLevers!$C736,'Policy Characteristics'!$C:$C,0))</f>
        <v>% of fuel shifted</v>
      </c>
      <c r="P736" s="185"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0" t="str">
        <f>INDEX('Policy Characteristics'!K:K,MATCH(PolicyLevers!$C736,'Policy Characteristics'!$C:$C,0))</f>
        <v>industry-ag-main.html#fuel-switching</v>
      </c>
      <c r="R736" s="190" t="str">
        <f>INDEX('Policy Characteristics'!L:L,MATCH(PolicyLevers!$C736,'Policy Characteristics'!$C:$C,0))</f>
        <v>industry-elec-and-hydrogen.html</v>
      </c>
      <c r="S736" s="206">
        <f>INDEX('Policy Characteristics'!M:M,MATCH(PolicyLevers!$C736,'Policy Characteristics'!$C:$C,0))</f>
        <v>0</v>
      </c>
      <c r="T736" s="185">
        <f>INDEX('Policy Characteristics'!N:N,MATCH(PolicyLevers!$C736,'Policy Characteristics'!$C:$C,0))</f>
        <v>0</v>
      </c>
      <c r="U736" s="182">
        <f>INDEX('Policy Characteristics'!O:O,MATCH(PolicyLevers!$C736,'Policy Characteristics'!$C:$C,0))</f>
        <v>0</v>
      </c>
    </row>
    <row r="737" spans="1:21" x14ac:dyDescent="0.35">
      <c r="A737" s="351" t="str">
        <f>INDEX('Policy Characteristics'!A:A,MATCH(PolicyLevers!$C737,'Policy Characteristics'!$C:$C,0))</f>
        <v>Industry</v>
      </c>
      <c r="B737" s="355" t="str">
        <f>INDEX('Policy Characteristics'!B:B,MATCH(PolicyLevers!$C737,'Policy Characteristics'!$C:$C,0))</f>
        <v>Electrification + Hydrogen</v>
      </c>
      <c r="C737" s="190" t="str">
        <f t="shared" si="37"/>
        <v>Fraction of Industrial Fuel Use Shifted to Other Fuels</v>
      </c>
      <c r="D737" s="192" t="s">
        <v>2096</v>
      </c>
      <c r="E737" s="185" t="s">
        <v>808</v>
      </c>
      <c r="F737" s="182" t="s">
        <v>2138</v>
      </c>
      <c r="G737" s="185" t="s">
        <v>2123</v>
      </c>
      <c r="H737" s="43">
        <v>1290</v>
      </c>
      <c r="I737" s="357" t="s">
        <v>332</v>
      </c>
      <c r="J737" s="190" t="str">
        <f>INDEX('Policy Characteristics'!D:D,MATCH(PolicyLevers!$C737,'Policy Characteristics'!$C:$C,0))</f>
        <v>Electrification + Hydrogen</v>
      </c>
      <c r="K737" s="190" t="str">
        <f>INDEX('Policy Characteristics'!E:E,MATCH(PolicyLevers!$C737,'Policy Characteristics'!$C:$C,0))</f>
        <v>indst fuel type shifting</v>
      </c>
      <c r="L737" s="191">
        <f>INDEX('Policy Characteristics'!F:F,MATCH(PolicyLevers!$C737,'Policy Characteristics'!$C:$C,0))</f>
        <v>0</v>
      </c>
      <c r="M737" s="191">
        <f>INDEX('Policy Characteristics'!G:G,MATCH(PolicyLevers!$C737,'Policy Characteristics'!$C:$C,0))</f>
        <v>1</v>
      </c>
      <c r="N737" s="252">
        <f>INDEX('Policy Characteristics'!H:H,MATCH(PolicyLevers!$C737,'Policy Characteristics'!$C:$C,0))</f>
        <v>0.01</v>
      </c>
      <c r="O737" s="190" t="str">
        <f>INDEX('Policy Characteristics'!I:I,MATCH(PolicyLevers!$C737,'Policy Characteristics'!$C:$C,0))</f>
        <v>% of fuel shifted</v>
      </c>
      <c r="P737" s="185"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0" t="str">
        <f>INDEX('Policy Characteristics'!K:K,MATCH(PolicyLevers!$C737,'Policy Characteristics'!$C:$C,0))</f>
        <v>industry-ag-main.html#fuel-switching</v>
      </c>
      <c r="R737" s="190" t="str">
        <f>INDEX('Policy Characteristics'!L:L,MATCH(PolicyLevers!$C737,'Policy Characteristics'!$C:$C,0))</f>
        <v>industry-elec-and-hydrogen.html</v>
      </c>
      <c r="S737" s="206">
        <f>INDEX('Policy Characteristics'!M:M,MATCH(PolicyLevers!$C737,'Policy Characteristics'!$C:$C,0))</f>
        <v>0</v>
      </c>
      <c r="T737" s="185">
        <f>INDEX('Policy Characteristics'!N:N,MATCH(PolicyLevers!$C737,'Policy Characteristics'!$C:$C,0))</f>
        <v>0</v>
      </c>
      <c r="U737" s="182">
        <f>INDEX('Policy Characteristics'!O:O,MATCH(PolicyLevers!$C737,'Policy Characteristics'!$C:$C,0))</f>
        <v>0</v>
      </c>
    </row>
    <row r="738" spans="1:21" x14ac:dyDescent="0.35">
      <c r="A738" s="351" t="str">
        <f>INDEX('Policy Characteristics'!A:A,MATCH(PolicyLevers!$C738,'Policy Characteristics'!$C:$C,0))</f>
        <v>Industry</v>
      </c>
      <c r="B738" s="355" t="str">
        <f>INDEX('Policy Characteristics'!B:B,MATCH(PolicyLevers!$C738,'Policy Characteristics'!$C:$C,0))</f>
        <v>Electrification + Hydrogen</v>
      </c>
      <c r="C738" s="190" t="str">
        <f t="shared" si="37"/>
        <v>Fraction of Industrial Fuel Use Shifted to Other Fuels</v>
      </c>
      <c r="D738" s="192" t="s">
        <v>2096</v>
      </c>
      <c r="E738" s="185" t="s">
        <v>810</v>
      </c>
      <c r="F738" s="182" t="s">
        <v>2138</v>
      </c>
      <c r="G738" s="185" t="s">
        <v>2122</v>
      </c>
      <c r="H738" s="43">
        <v>1291</v>
      </c>
      <c r="I738" s="357" t="s">
        <v>332</v>
      </c>
      <c r="J738" s="190" t="str">
        <f>INDEX('Policy Characteristics'!D:D,MATCH(PolicyLevers!$C738,'Policy Characteristics'!$C:$C,0))</f>
        <v>Electrification + Hydrogen</v>
      </c>
      <c r="K738" s="190" t="str">
        <f>INDEX('Policy Characteristics'!E:E,MATCH(PolicyLevers!$C738,'Policy Characteristics'!$C:$C,0))</f>
        <v>indst fuel type shifting</v>
      </c>
      <c r="L738" s="191">
        <f>INDEX('Policy Characteristics'!F:F,MATCH(PolicyLevers!$C738,'Policy Characteristics'!$C:$C,0))</f>
        <v>0</v>
      </c>
      <c r="M738" s="191">
        <f>INDEX('Policy Characteristics'!G:G,MATCH(PolicyLevers!$C738,'Policy Characteristics'!$C:$C,0))</f>
        <v>1</v>
      </c>
      <c r="N738" s="252">
        <f>INDEX('Policy Characteristics'!H:H,MATCH(PolicyLevers!$C738,'Policy Characteristics'!$C:$C,0))</f>
        <v>0.01</v>
      </c>
      <c r="O738" s="190" t="str">
        <f>INDEX('Policy Characteristics'!I:I,MATCH(PolicyLevers!$C738,'Policy Characteristics'!$C:$C,0))</f>
        <v>% of fuel shifted</v>
      </c>
      <c r="P738" s="185"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0" t="str">
        <f>INDEX('Policy Characteristics'!K:K,MATCH(PolicyLevers!$C738,'Policy Characteristics'!$C:$C,0))</f>
        <v>industry-ag-main.html#fuel-switching</v>
      </c>
      <c r="R738" s="190" t="str">
        <f>INDEX('Policy Characteristics'!L:L,MATCH(PolicyLevers!$C738,'Policy Characteristics'!$C:$C,0))</f>
        <v>industry-elec-and-hydrogen.html</v>
      </c>
      <c r="S738" s="206">
        <f>INDEX('Policy Characteristics'!M:M,MATCH(PolicyLevers!$C738,'Policy Characteristics'!$C:$C,0))</f>
        <v>0</v>
      </c>
      <c r="T738" s="185">
        <f>INDEX('Policy Characteristics'!N:N,MATCH(PolicyLevers!$C738,'Policy Characteristics'!$C:$C,0))</f>
        <v>0</v>
      </c>
      <c r="U738" s="182">
        <f>INDEX('Policy Characteristics'!O:O,MATCH(PolicyLevers!$C738,'Policy Characteristics'!$C:$C,0))</f>
        <v>0</v>
      </c>
    </row>
    <row r="739" spans="1:21" x14ac:dyDescent="0.35">
      <c r="A739" s="351" t="str">
        <f>INDEX('Policy Characteristics'!A:A,MATCH(PolicyLevers!$C739,'Policy Characteristics'!$C:$C,0))</f>
        <v>Industry</v>
      </c>
      <c r="B739" s="355" t="str">
        <f>INDEX('Policy Characteristics'!B:B,MATCH(PolicyLevers!$C739,'Policy Characteristics'!$C:$C,0))</f>
        <v>Electrification + Hydrogen</v>
      </c>
      <c r="C739" s="190" t="str">
        <f t="shared" si="37"/>
        <v>Fraction of Industrial Fuel Use Shifted to Other Fuels</v>
      </c>
      <c r="D739" s="192" t="s">
        <v>2096</v>
      </c>
      <c r="E739" s="185" t="s">
        <v>812</v>
      </c>
      <c r="F739" s="182" t="s">
        <v>2138</v>
      </c>
      <c r="G739" s="185" t="s">
        <v>2121</v>
      </c>
      <c r="H739" s="43">
        <v>1292</v>
      </c>
      <c r="I739" s="357" t="s">
        <v>332</v>
      </c>
      <c r="J739" s="190" t="str">
        <f>INDEX('Policy Characteristics'!D:D,MATCH(PolicyLevers!$C739,'Policy Characteristics'!$C:$C,0))</f>
        <v>Electrification + Hydrogen</v>
      </c>
      <c r="K739" s="190" t="str">
        <f>INDEX('Policy Characteristics'!E:E,MATCH(PolicyLevers!$C739,'Policy Characteristics'!$C:$C,0))</f>
        <v>indst fuel type shifting</v>
      </c>
      <c r="L739" s="191">
        <f>INDEX('Policy Characteristics'!F:F,MATCH(PolicyLevers!$C739,'Policy Characteristics'!$C:$C,0))</f>
        <v>0</v>
      </c>
      <c r="M739" s="191">
        <f>INDEX('Policy Characteristics'!G:G,MATCH(PolicyLevers!$C739,'Policy Characteristics'!$C:$C,0))</f>
        <v>1</v>
      </c>
      <c r="N739" s="252">
        <f>INDEX('Policy Characteristics'!H:H,MATCH(PolicyLevers!$C739,'Policy Characteristics'!$C:$C,0))</f>
        <v>0.01</v>
      </c>
      <c r="O739" s="190" t="str">
        <f>INDEX('Policy Characteristics'!I:I,MATCH(PolicyLevers!$C739,'Policy Characteristics'!$C:$C,0))</f>
        <v>% of fuel shifted</v>
      </c>
      <c r="P739" s="185"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0" t="str">
        <f>INDEX('Policy Characteristics'!K:K,MATCH(PolicyLevers!$C739,'Policy Characteristics'!$C:$C,0))</f>
        <v>industry-ag-main.html#fuel-switching</v>
      </c>
      <c r="R739" s="190" t="str">
        <f>INDEX('Policy Characteristics'!L:L,MATCH(PolicyLevers!$C739,'Policy Characteristics'!$C:$C,0))</f>
        <v>industry-elec-and-hydrogen.html</v>
      </c>
      <c r="S739" s="206">
        <f>INDEX('Policy Characteristics'!M:M,MATCH(PolicyLevers!$C739,'Policy Characteristics'!$C:$C,0))</f>
        <v>0</v>
      </c>
      <c r="T739" s="185">
        <f>INDEX('Policy Characteristics'!N:N,MATCH(PolicyLevers!$C739,'Policy Characteristics'!$C:$C,0))</f>
        <v>0</v>
      </c>
      <c r="U739" s="182">
        <f>INDEX('Policy Characteristics'!O:O,MATCH(PolicyLevers!$C739,'Policy Characteristics'!$C:$C,0))</f>
        <v>0</v>
      </c>
    </row>
    <row r="740" spans="1:21" x14ac:dyDescent="0.35">
      <c r="A740" s="351" t="str">
        <f>INDEX('Policy Characteristics'!A:A,MATCH(PolicyLevers!$C740,'Policy Characteristics'!$C:$C,0))</f>
        <v>Industry</v>
      </c>
      <c r="B740" s="355" t="str">
        <f>INDEX('Policy Characteristics'!B:B,MATCH(PolicyLevers!$C740,'Policy Characteristics'!$C:$C,0))</f>
        <v>Electrification + Hydrogen</v>
      </c>
      <c r="C740" s="190" t="str">
        <f t="shared" si="37"/>
        <v>Fraction of Industrial Fuel Use Shifted to Other Fuels</v>
      </c>
      <c r="D740" s="192" t="s">
        <v>2096</v>
      </c>
      <c r="E740" s="185" t="s">
        <v>814</v>
      </c>
      <c r="F740" s="182" t="s">
        <v>2138</v>
      </c>
      <c r="G740" s="185" t="s">
        <v>2120</v>
      </c>
      <c r="H740" s="43">
        <v>1293</v>
      </c>
      <c r="I740" s="357" t="s">
        <v>332</v>
      </c>
      <c r="J740" s="190" t="str">
        <f>INDEX('Policy Characteristics'!D:D,MATCH(PolicyLevers!$C740,'Policy Characteristics'!$C:$C,0))</f>
        <v>Electrification + Hydrogen</v>
      </c>
      <c r="K740" s="190" t="str">
        <f>INDEX('Policy Characteristics'!E:E,MATCH(PolicyLevers!$C740,'Policy Characteristics'!$C:$C,0))</f>
        <v>indst fuel type shifting</v>
      </c>
      <c r="L740" s="191">
        <f>INDEX('Policy Characteristics'!F:F,MATCH(PolicyLevers!$C740,'Policy Characteristics'!$C:$C,0))</f>
        <v>0</v>
      </c>
      <c r="M740" s="191">
        <f>INDEX('Policy Characteristics'!G:G,MATCH(PolicyLevers!$C740,'Policy Characteristics'!$C:$C,0))</f>
        <v>1</v>
      </c>
      <c r="N740" s="252">
        <f>INDEX('Policy Characteristics'!H:H,MATCH(PolicyLevers!$C740,'Policy Characteristics'!$C:$C,0))</f>
        <v>0.01</v>
      </c>
      <c r="O740" s="190" t="str">
        <f>INDEX('Policy Characteristics'!I:I,MATCH(PolicyLevers!$C740,'Policy Characteristics'!$C:$C,0))</f>
        <v>% of fuel shifted</v>
      </c>
      <c r="P740" s="185"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0" t="str">
        <f>INDEX('Policy Characteristics'!K:K,MATCH(PolicyLevers!$C740,'Policy Characteristics'!$C:$C,0))</f>
        <v>industry-ag-main.html#fuel-switching</v>
      </c>
      <c r="R740" s="190" t="str">
        <f>INDEX('Policy Characteristics'!L:L,MATCH(PolicyLevers!$C740,'Policy Characteristics'!$C:$C,0))</f>
        <v>industry-elec-and-hydrogen.html</v>
      </c>
      <c r="S740" s="206">
        <f>INDEX('Policy Characteristics'!M:M,MATCH(PolicyLevers!$C740,'Policy Characteristics'!$C:$C,0))</f>
        <v>0</v>
      </c>
      <c r="T740" s="185">
        <f>INDEX('Policy Characteristics'!N:N,MATCH(PolicyLevers!$C740,'Policy Characteristics'!$C:$C,0))</f>
        <v>0</v>
      </c>
      <c r="U740" s="182">
        <f>INDEX('Policy Characteristics'!O:O,MATCH(PolicyLevers!$C740,'Policy Characteristics'!$C:$C,0))</f>
        <v>0</v>
      </c>
    </row>
    <row r="741" spans="1:21" x14ac:dyDescent="0.35">
      <c r="A741" s="351" t="str">
        <f>INDEX('Policy Characteristics'!A:A,MATCH(PolicyLevers!$C741,'Policy Characteristics'!$C:$C,0))</f>
        <v>Industry</v>
      </c>
      <c r="B741" s="355" t="str">
        <f>INDEX('Policy Characteristics'!B:B,MATCH(PolicyLevers!$C741,'Policy Characteristics'!$C:$C,0))</f>
        <v>Electrification + Hydrogen</v>
      </c>
      <c r="C741" s="190" t="str">
        <f t="shared" si="37"/>
        <v>Fraction of Industrial Fuel Use Shifted to Other Fuels</v>
      </c>
      <c r="D741" s="192" t="s">
        <v>2096</v>
      </c>
      <c r="E741" s="185" t="s">
        <v>816</v>
      </c>
      <c r="F741" s="182" t="s">
        <v>2138</v>
      </c>
      <c r="G741" s="185" t="s">
        <v>2119</v>
      </c>
      <c r="H741" s="43">
        <v>1294</v>
      </c>
      <c r="I741" s="357" t="s">
        <v>332</v>
      </c>
      <c r="J741" s="190" t="str">
        <f>INDEX('Policy Characteristics'!D:D,MATCH(PolicyLevers!$C741,'Policy Characteristics'!$C:$C,0))</f>
        <v>Electrification + Hydrogen</v>
      </c>
      <c r="K741" s="190" t="str">
        <f>INDEX('Policy Characteristics'!E:E,MATCH(PolicyLevers!$C741,'Policy Characteristics'!$C:$C,0))</f>
        <v>indst fuel type shifting</v>
      </c>
      <c r="L741" s="191">
        <f>INDEX('Policy Characteristics'!F:F,MATCH(PolicyLevers!$C741,'Policy Characteristics'!$C:$C,0))</f>
        <v>0</v>
      </c>
      <c r="M741" s="191">
        <f>INDEX('Policy Characteristics'!G:G,MATCH(PolicyLevers!$C741,'Policy Characteristics'!$C:$C,0))</f>
        <v>1</v>
      </c>
      <c r="N741" s="252">
        <f>INDEX('Policy Characteristics'!H:H,MATCH(PolicyLevers!$C741,'Policy Characteristics'!$C:$C,0))</f>
        <v>0.01</v>
      </c>
      <c r="O741" s="190" t="str">
        <f>INDEX('Policy Characteristics'!I:I,MATCH(PolicyLevers!$C741,'Policy Characteristics'!$C:$C,0))</f>
        <v>% of fuel shifted</v>
      </c>
      <c r="P741" s="185"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0" t="str">
        <f>INDEX('Policy Characteristics'!K:K,MATCH(PolicyLevers!$C741,'Policy Characteristics'!$C:$C,0))</f>
        <v>industry-ag-main.html#fuel-switching</v>
      </c>
      <c r="R741" s="190" t="str">
        <f>INDEX('Policy Characteristics'!L:L,MATCH(PolicyLevers!$C741,'Policy Characteristics'!$C:$C,0))</f>
        <v>industry-elec-and-hydrogen.html</v>
      </c>
      <c r="S741" s="206">
        <f>INDEX('Policy Characteristics'!M:M,MATCH(PolicyLevers!$C741,'Policy Characteristics'!$C:$C,0))</f>
        <v>0</v>
      </c>
      <c r="T741" s="185">
        <f>INDEX('Policy Characteristics'!N:N,MATCH(PolicyLevers!$C741,'Policy Characteristics'!$C:$C,0))</f>
        <v>0</v>
      </c>
      <c r="U741" s="182">
        <f>INDEX('Policy Characteristics'!O:O,MATCH(PolicyLevers!$C741,'Policy Characteristics'!$C:$C,0))</f>
        <v>0</v>
      </c>
    </row>
    <row r="742" spans="1:21" x14ac:dyDescent="0.35">
      <c r="A742" s="351" t="str">
        <f>INDEX('Policy Characteristics'!A:A,MATCH(PolicyLevers!$C742,'Policy Characteristics'!$C:$C,0))</f>
        <v>Industry</v>
      </c>
      <c r="B742" s="355" t="str">
        <f>INDEX('Policy Characteristics'!B:B,MATCH(PolicyLevers!$C742,'Policy Characteristics'!$C:$C,0))</f>
        <v>Electrification + Hydrogen</v>
      </c>
      <c r="C742" s="190" t="str">
        <f t="shared" si="37"/>
        <v>Fraction of Industrial Fuel Use Shifted to Other Fuels</v>
      </c>
      <c r="D742" s="192" t="s">
        <v>2096</v>
      </c>
      <c r="E742" s="185" t="s">
        <v>818</v>
      </c>
      <c r="F742" s="182" t="s">
        <v>2138</v>
      </c>
      <c r="G742" s="185" t="s">
        <v>2118</v>
      </c>
      <c r="H742" s="43">
        <v>1295</v>
      </c>
      <c r="I742" s="357" t="s">
        <v>332</v>
      </c>
      <c r="J742" s="190" t="str">
        <f>INDEX('Policy Characteristics'!D:D,MATCH(PolicyLevers!$C742,'Policy Characteristics'!$C:$C,0))</f>
        <v>Electrification + Hydrogen</v>
      </c>
      <c r="K742" s="190" t="str">
        <f>INDEX('Policy Characteristics'!E:E,MATCH(PolicyLevers!$C742,'Policy Characteristics'!$C:$C,0))</f>
        <v>indst fuel type shifting</v>
      </c>
      <c r="L742" s="191">
        <f>INDEX('Policy Characteristics'!F:F,MATCH(PolicyLevers!$C742,'Policy Characteristics'!$C:$C,0))</f>
        <v>0</v>
      </c>
      <c r="M742" s="191">
        <f>INDEX('Policy Characteristics'!G:G,MATCH(PolicyLevers!$C742,'Policy Characteristics'!$C:$C,0))</f>
        <v>1</v>
      </c>
      <c r="N742" s="252">
        <f>INDEX('Policy Characteristics'!H:H,MATCH(PolicyLevers!$C742,'Policy Characteristics'!$C:$C,0))</f>
        <v>0.01</v>
      </c>
      <c r="O742" s="190" t="str">
        <f>INDEX('Policy Characteristics'!I:I,MATCH(PolicyLevers!$C742,'Policy Characteristics'!$C:$C,0))</f>
        <v>% of fuel shifted</v>
      </c>
      <c r="P742" s="185"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0" t="str">
        <f>INDEX('Policy Characteristics'!K:K,MATCH(PolicyLevers!$C742,'Policy Characteristics'!$C:$C,0))</f>
        <v>industry-ag-main.html#fuel-switching</v>
      </c>
      <c r="R742" s="190" t="str">
        <f>INDEX('Policy Characteristics'!L:L,MATCH(PolicyLevers!$C742,'Policy Characteristics'!$C:$C,0))</f>
        <v>industry-elec-and-hydrogen.html</v>
      </c>
      <c r="S742" s="206">
        <f>INDEX('Policy Characteristics'!M:M,MATCH(PolicyLevers!$C742,'Policy Characteristics'!$C:$C,0))</f>
        <v>0</v>
      </c>
      <c r="T742" s="185">
        <f>INDEX('Policy Characteristics'!N:N,MATCH(PolicyLevers!$C742,'Policy Characteristics'!$C:$C,0))</f>
        <v>0</v>
      </c>
      <c r="U742" s="182">
        <f>INDEX('Policy Characteristics'!O:O,MATCH(PolicyLevers!$C742,'Policy Characteristics'!$C:$C,0))</f>
        <v>0</v>
      </c>
    </row>
    <row r="743" spans="1:21" x14ac:dyDescent="0.35">
      <c r="A743" s="351" t="str">
        <f>INDEX('Policy Characteristics'!A:A,MATCH(PolicyLevers!$C743,'Policy Characteristics'!$C:$C,0))</f>
        <v>Industry</v>
      </c>
      <c r="B743" s="355" t="str">
        <f>INDEX('Policy Characteristics'!B:B,MATCH(PolicyLevers!$C743,'Policy Characteristics'!$C:$C,0))</f>
        <v>Electrification + Hydrogen</v>
      </c>
      <c r="C743" s="190" t="str">
        <f t="shared" si="37"/>
        <v>Fraction of Industrial Fuel Use Shifted to Other Fuels</v>
      </c>
      <c r="D743" s="192" t="s">
        <v>2096</v>
      </c>
      <c r="E743" s="185" t="s">
        <v>820</v>
      </c>
      <c r="F743" s="182" t="s">
        <v>2138</v>
      </c>
      <c r="G743" s="185" t="s">
        <v>2117</v>
      </c>
      <c r="H743" s="43">
        <v>1296</v>
      </c>
      <c r="I743" s="357" t="s">
        <v>332</v>
      </c>
      <c r="J743" s="190" t="str">
        <f>INDEX('Policy Characteristics'!D:D,MATCH(PolicyLevers!$C743,'Policy Characteristics'!$C:$C,0))</f>
        <v>Electrification + Hydrogen</v>
      </c>
      <c r="K743" s="190" t="str">
        <f>INDEX('Policy Characteristics'!E:E,MATCH(PolicyLevers!$C743,'Policy Characteristics'!$C:$C,0))</f>
        <v>indst fuel type shifting</v>
      </c>
      <c r="L743" s="191">
        <f>INDEX('Policy Characteristics'!F:F,MATCH(PolicyLevers!$C743,'Policy Characteristics'!$C:$C,0))</f>
        <v>0</v>
      </c>
      <c r="M743" s="191">
        <f>INDEX('Policy Characteristics'!G:G,MATCH(PolicyLevers!$C743,'Policy Characteristics'!$C:$C,0))</f>
        <v>1</v>
      </c>
      <c r="N743" s="252">
        <f>INDEX('Policy Characteristics'!H:H,MATCH(PolicyLevers!$C743,'Policy Characteristics'!$C:$C,0))</f>
        <v>0.01</v>
      </c>
      <c r="O743" s="190" t="str">
        <f>INDEX('Policy Characteristics'!I:I,MATCH(PolicyLevers!$C743,'Policy Characteristics'!$C:$C,0))</f>
        <v>% of fuel shifted</v>
      </c>
      <c r="P743" s="185"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0" t="str">
        <f>INDEX('Policy Characteristics'!K:K,MATCH(PolicyLevers!$C743,'Policy Characteristics'!$C:$C,0))</f>
        <v>industry-ag-main.html#fuel-switching</v>
      </c>
      <c r="R743" s="190" t="str">
        <f>INDEX('Policy Characteristics'!L:L,MATCH(PolicyLevers!$C743,'Policy Characteristics'!$C:$C,0))</f>
        <v>industry-elec-and-hydrogen.html</v>
      </c>
      <c r="S743" s="206">
        <f>INDEX('Policy Characteristics'!M:M,MATCH(PolicyLevers!$C743,'Policy Characteristics'!$C:$C,0))</f>
        <v>0</v>
      </c>
      <c r="T743" s="185">
        <f>INDEX('Policy Characteristics'!N:N,MATCH(PolicyLevers!$C743,'Policy Characteristics'!$C:$C,0))</f>
        <v>0</v>
      </c>
      <c r="U743" s="182">
        <f>INDEX('Policy Characteristics'!O:O,MATCH(PolicyLevers!$C743,'Policy Characteristics'!$C:$C,0))</f>
        <v>0</v>
      </c>
    </row>
    <row r="744" spans="1:21" x14ac:dyDescent="0.35">
      <c r="A744" s="351" t="str">
        <f>INDEX('Policy Characteristics'!A:A,MATCH(PolicyLevers!$C744,'Policy Characteristics'!$C:$C,0))</f>
        <v>Industry</v>
      </c>
      <c r="B744" s="355" t="str">
        <f>INDEX('Policy Characteristics'!B:B,MATCH(PolicyLevers!$C744,'Policy Characteristics'!$C:$C,0))</f>
        <v>Electrification + Hydrogen</v>
      </c>
      <c r="C744" s="190" t="str">
        <f t="shared" si="37"/>
        <v>Fraction of Industrial Fuel Use Shifted to Other Fuels</v>
      </c>
      <c r="D744" s="192" t="s">
        <v>2096</v>
      </c>
      <c r="E744" s="185" t="s">
        <v>822</v>
      </c>
      <c r="F744" s="182" t="s">
        <v>2138</v>
      </c>
      <c r="G744" s="185" t="s">
        <v>2115</v>
      </c>
      <c r="H744" s="43">
        <v>1297</v>
      </c>
      <c r="I744" s="357" t="s">
        <v>310</v>
      </c>
      <c r="J744" s="190" t="str">
        <f>INDEX('Policy Characteristics'!D:D,MATCH(PolicyLevers!$C744,'Policy Characteristics'!$C:$C,0))</f>
        <v>Electrification + Hydrogen</v>
      </c>
      <c r="K744" s="190" t="str">
        <f>INDEX('Policy Characteristics'!E:E,MATCH(PolicyLevers!$C744,'Policy Characteristics'!$C:$C,0))</f>
        <v>indst fuel type shifting</v>
      </c>
      <c r="L744" s="191">
        <f>INDEX('Policy Characteristics'!F:F,MATCH(PolicyLevers!$C744,'Policy Characteristics'!$C:$C,0))</f>
        <v>0</v>
      </c>
      <c r="M744" s="191">
        <f>INDEX('Policy Characteristics'!G:G,MATCH(PolicyLevers!$C744,'Policy Characteristics'!$C:$C,0))</f>
        <v>1</v>
      </c>
      <c r="N744" s="252">
        <f>INDEX('Policy Characteristics'!H:H,MATCH(PolicyLevers!$C744,'Policy Characteristics'!$C:$C,0))</f>
        <v>0.01</v>
      </c>
      <c r="O744" s="190" t="str">
        <f>INDEX('Policy Characteristics'!I:I,MATCH(PolicyLevers!$C744,'Policy Characteristics'!$C:$C,0))</f>
        <v>% of fuel shifted</v>
      </c>
      <c r="P744" s="190"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0" t="str">
        <f>INDEX('Policy Characteristics'!K:K,MATCH(PolicyLevers!$C744,'Policy Characteristics'!$C:$C,0))</f>
        <v>industry-ag-main.html#fuel-switching</v>
      </c>
      <c r="R744" s="190" t="str">
        <f>INDEX('Policy Characteristics'!L:L,MATCH(PolicyLevers!$C744,'Policy Characteristics'!$C:$C,0))</f>
        <v>industry-elec-and-hydrogen.html</v>
      </c>
      <c r="S744" s="206">
        <f>INDEX('Policy Characteristics'!M:M,MATCH(PolicyLevers!$C744,'Policy Characteristics'!$C:$C,0))</f>
        <v>0</v>
      </c>
      <c r="T744" s="185">
        <f>INDEX('Policy Characteristics'!N:N,MATCH(PolicyLevers!$C744,'Policy Characteristics'!$C:$C,0))</f>
        <v>0</v>
      </c>
      <c r="U744" s="182">
        <f>INDEX('Policy Characteristics'!O:O,MATCH(PolicyLevers!$C744,'Policy Characteristics'!$C:$C,0))</f>
        <v>0</v>
      </c>
    </row>
    <row r="745" spans="1:21" x14ac:dyDescent="0.35">
      <c r="A745" s="351" t="str">
        <f>INDEX('Policy Characteristics'!A:A,MATCH(PolicyLevers!$C745,'Policy Characteristics'!$C:$C,0))</f>
        <v>Industry</v>
      </c>
      <c r="B745" s="355" t="str">
        <f>INDEX('Policy Characteristics'!B:B,MATCH(PolicyLevers!$C745,'Policy Characteristics'!$C:$C,0))</f>
        <v>Electrification + Hydrogen</v>
      </c>
      <c r="C745" s="190" t="str">
        <f t="shared" si="37"/>
        <v>Fraction of Industrial Fuel Use Shifted to Other Fuels</v>
      </c>
      <c r="D745" s="192" t="s">
        <v>2094</v>
      </c>
      <c r="E745" s="185" t="s">
        <v>799</v>
      </c>
      <c r="F745" s="182" t="s">
        <v>1825</v>
      </c>
      <c r="G745" s="185" t="s">
        <v>2125</v>
      </c>
      <c r="H745" s="43">
        <v>1298</v>
      </c>
      <c r="I745" s="357" t="s">
        <v>310</v>
      </c>
      <c r="J745" s="190" t="str">
        <f>INDEX('Policy Characteristics'!D:D,MATCH(PolicyLevers!$C745,'Policy Characteristics'!$C:$C,0))</f>
        <v>Electrification + Hydrogen</v>
      </c>
      <c r="K745" s="190" t="str">
        <f>INDEX('Policy Characteristics'!E:E,MATCH(PolicyLevers!$C745,'Policy Characteristics'!$C:$C,0))</f>
        <v>indst fuel type shifting</v>
      </c>
      <c r="L745" s="191">
        <f>INDEX('Policy Characteristics'!F:F,MATCH(PolicyLevers!$C745,'Policy Characteristics'!$C:$C,0))</f>
        <v>0</v>
      </c>
      <c r="M745" s="191">
        <f>INDEX('Policy Characteristics'!G:G,MATCH(PolicyLevers!$C745,'Policy Characteristics'!$C:$C,0))</f>
        <v>1</v>
      </c>
      <c r="N745" s="252">
        <f>INDEX('Policy Characteristics'!H:H,MATCH(PolicyLevers!$C745,'Policy Characteristics'!$C:$C,0))</f>
        <v>0.01</v>
      </c>
      <c r="O745" s="190" t="str">
        <f>INDEX('Policy Characteristics'!I:I,MATCH(PolicyLevers!$C745,'Policy Characteristics'!$C:$C,0))</f>
        <v>% of fuel shifted</v>
      </c>
      <c r="P745" s="190"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0" t="str">
        <f>INDEX('Policy Characteristics'!K:K,MATCH(PolicyLevers!$C745,'Policy Characteristics'!$C:$C,0))</f>
        <v>industry-ag-main.html#fuel-switching</v>
      </c>
      <c r="R745" s="190" t="str">
        <f>INDEX('Policy Characteristics'!L:L,MATCH(PolicyLevers!$C745,'Policy Characteristics'!$C:$C,0))</f>
        <v>industry-elec-and-hydrogen.html</v>
      </c>
      <c r="S745" s="206">
        <f>INDEX('Policy Characteristics'!M:M,MATCH(PolicyLevers!$C745,'Policy Characteristics'!$C:$C,0))</f>
        <v>0</v>
      </c>
      <c r="T745" s="185">
        <f>INDEX('Policy Characteristics'!N:N,MATCH(PolicyLevers!$C745,'Policy Characteristics'!$C:$C,0))</f>
        <v>0</v>
      </c>
      <c r="U745" s="182">
        <f>INDEX('Policy Characteristics'!O:O,MATCH(PolicyLevers!$C745,'Policy Characteristics'!$C:$C,0))</f>
        <v>0</v>
      </c>
    </row>
    <row r="746" spans="1:21" x14ac:dyDescent="0.35">
      <c r="A746" s="351" t="str">
        <f>INDEX('Policy Characteristics'!A:A,MATCH(PolicyLevers!$C746,'Policy Characteristics'!$C:$C,0))</f>
        <v>Industry</v>
      </c>
      <c r="B746" s="355" t="str">
        <f>INDEX('Policy Characteristics'!B:B,MATCH(PolicyLevers!$C746,'Policy Characteristics'!$C:$C,0))</f>
        <v>Electrification + Hydrogen</v>
      </c>
      <c r="C746" s="190" t="str">
        <f t="shared" si="37"/>
        <v>Fraction of Industrial Fuel Use Shifted to Other Fuels</v>
      </c>
      <c r="D746" s="192" t="s">
        <v>2094</v>
      </c>
      <c r="E746" s="185" t="s">
        <v>806</v>
      </c>
      <c r="F746" s="182" t="s">
        <v>1825</v>
      </c>
      <c r="G746" s="185" t="s">
        <v>2124</v>
      </c>
      <c r="H746" s="43">
        <v>1299</v>
      </c>
      <c r="I746" s="357" t="s">
        <v>332</v>
      </c>
      <c r="J746" s="190" t="str">
        <f>INDEX('Policy Characteristics'!D:D,MATCH(PolicyLevers!$C746,'Policy Characteristics'!$C:$C,0))</f>
        <v>Electrification + Hydrogen</v>
      </c>
      <c r="K746" s="190" t="str">
        <f>INDEX('Policy Characteristics'!E:E,MATCH(PolicyLevers!$C746,'Policy Characteristics'!$C:$C,0))</f>
        <v>indst fuel type shifting</v>
      </c>
      <c r="L746" s="191">
        <f>INDEX('Policy Characteristics'!F:F,MATCH(PolicyLevers!$C746,'Policy Characteristics'!$C:$C,0))</f>
        <v>0</v>
      </c>
      <c r="M746" s="191">
        <f>INDEX('Policy Characteristics'!G:G,MATCH(PolicyLevers!$C746,'Policy Characteristics'!$C:$C,0))</f>
        <v>1</v>
      </c>
      <c r="N746" s="252">
        <f>INDEX('Policy Characteristics'!H:H,MATCH(PolicyLevers!$C746,'Policy Characteristics'!$C:$C,0))</f>
        <v>0.01</v>
      </c>
      <c r="O746" s="190" t="str">
        <f>INDEX('Policy Characteristics'!I:I,MATCH(PolicyLevers!$C746,'Policy Characteristics'!$C:$C,0))</f>
        <v>% of fuel shifted</v>
      </c>
      <c r="P746" s="185"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0" t="str">
        <f>INDEX('Policy Characteristics'!K:K,MATCH(PolicyLevers!$C746,'Policy Characteristics'!$C:$C,0))</f>
        <v>industry-ag-main.html#fuel-switching</v>
      </c>
      <c r="R746" s="190" t="str">
        <f>INDEX('Policy Characteristics'!L:L,MATCH(PolicyLevers!$C746,'Policy Characteristics'!$C:$C,0))</f>
        <v>industry-elec-and-hydrogen.html</v>
      </c>
      <c r="S746" s="206">
        <f>INDEX('Policy Characteristics'!M:M,MATCH(PolicyLevers!$C746,'Policy Characteristics'!$C:$C,0))</f>
        <v>0</v>
      </c>
      <c r="T746" s="185">
        <f>INDEX('Policy Characteristics'!N:N,MATCH(PolicyLevers!$C746,'Policy Characteristics'!$C:$C,0))</f>
        <v>0</v>
      </c>
      <c r="U746" s="182">
        <f>INDEX('Policy Characteristics'!O:O,MATCH(PolicyLevers!$C746,'Policy Characteristics'!$C:$C,0))</f>
        <v>0</v>
      </c>
    </row>
    <row r="747" spans="1:21" x14ac:dyDescent="0.35">
      <c r="A747" s="351" t="str">
        <f>INDEX('Policy Characteristics'!A:A,MATCH(PolicyLevers!$C747,'Policy Characteristics'!$C:$C,0))</f>
        <v>Industry</v>
      </c>
      <c r="B747" s="355" t="str">
        <f>INDEX('Policy Characteristics'!B:B,MATCH(PolicyLevers!$C747,'Policy Characteristics'!$C:$C,0))</f>
        <v>Electrification + Hydrogen</v>
      </c>
      <c r="C747" s="190" t="str">
        <f t="shared" si="37"/>
        <v>Fraction of Industrial Fuel Use Shifted to Other Fuels</v>
      </c>
      <c r="D747" s="192" t="s">
        <v>2094</v>
      </c>
      <c r="E747" s="185" t="s">
        <v>808</v>
      </c>
      <c r="F747" s="182" t="s">
        <v>1825</v>
      </c>
      <c r="G747" s="185" t="s">
        <v>2123</v>
      </c>
      <c r="H747" s="43">
        <v>1300</v>
      </c>
      <c r="I747" s="357" t="s">
        <v>332</v>
      </c>
      <c r="J747" s="190" t="str">
        <f>INDEX('Policy Characteristics'!D:D,MATCH(PolicyLevers!$C747,'Policy Characteristics'!$C:$C,0))</f>
        <v>Electrification + Hydrogen</v>
      </c>
      <c r="K747" s="190" t="str">
        <f>INDEX('Policy Characteristics'!E:E,MATCH(PolicyLevers!$C747,'Policy Characteristics'!$C:$C,0))</f>
        <v>indst fuel type shifting</v>
      </c>
      <c r="L747" s="191">
        <f>INDEX('Policy Characteristics'!F:F,MATCH(PolicyLevers!$C747,'Policy Characteristics'!$C:$C,0))</f>
        <v>0</v>
      </c>
      <c r="M747" s="191">
        <f>INDEX('Policy Characteristics'!G:G,MATCH(PolicyLevers!$C747,'Policy Characteristics'!$C:$C,0))</f>
        <v>1</v>
      </c>
      <c r="N747" s="252">
        <f>INDEX('Policy Characteristics'!H:H,MATCH(PolicyLevers!$C747,'Policy Characteristics'!$C:$C,0))</f>
        <v>0.01</v>
      </c>
      <c r="O747" s="190" t="str">
        <f>INDEX('Policy Characteristics'!I:I,MATCH(PolicyLevers!$C747,'Policy Characteristics'!$C:$C,0))</f>
        <v>% of fuel shifted</v>
      </c>
      <c r="P747" s="185"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0" t="str">
        <f>INDEX('Policy Characteristics'!K:K,MATCH(PolicyLevers!$C747,'Policy Characteristics'!$C:$C,0))</f>
        <v>industry-ag-main.html#fuel-switching</v>
      </c>
      <c r="R747" s="190" t="str">
        <f>INDEX('Policy Characteristics'!L:L,MATCH(PolicyLevers!$C747,'Policy Characteristics'!$C:$C,0))</f>
        <v>industry-elec-and-hydrogen.html</v>
      </c>
      <c r="S747" s="206">
        <f>INDEX('Policy Characteristics'!M:M,MATCH(PolicyLevers!$C747,'Policy Characteristics'!$C:$C,0))</f>
        <v>0</v>
      </c>
      <c r="T747" s="185">
        <f>INDEX('Policy Characteristics'!N:N,MATCH(PolicyLevers!$C747,'Policy Characteristics'!$C:$C,0))</f>
        <v>0</v>
      </c>
      <c r="U747" s="182">
        <f>INDEX('Policy Characteristics'!O:O,MATCH(PolicyLevers!$C747,'Policy Characteristics'!$C:$C,0))</f>
        <v>0</v>
      </c>
    </row>
    <row r="748" spans="1:21" x14ac:dyDescent="0.35">
      <c r="A748" s="351" t="str">
        <f>INDEX('Policy Characteristics'!A:A,MATCH(PolicyLevers!$C748,'Policy Characteristics'!$C:$C,0))</f>
        <v>Industry</v>
      </c>
      <c r="B748" s="355" t="str">
        <f>INDEX('Policy Characteristics'!B:B,MATCH(PolicyLevers!$C748,'Policy Characteristics'!$C:$C,0))</f>
        <v>Electrification + Hydrogen</v>
      </c>
      <c r="C748" s="190" t="str">
        <f t="shared" si="37"/>
        <v>Fraction of Industrial Fuel Use Shifted to Other Fuels</v>
      </c>
      <c r="D748" s="192" t="s">
        <v>2094</v>
      </c>
      <c r="E748" s="185" t="s">
        <v>810</v>
      </c>
      <c r="F748" s="182" t="s">
        <v>1825</v>
      </c>
      <c r="G748" s="185" t="s">
        <v>2122</v>
      </c>
      <c r="H748" s="43">
        <v>1301</v>
      </c>
      <c r="I748" s="357" t="s">
        <v>332</v>
      </c>
      <c r="J748" s="190" t="str">
        <f>INDEX('Policy Characteristics'!D:D,MATCH(PolicyLevers!$C748,'Policy Characteristics'!$C:$C,0))</f>
        <v>Electrification + Hydrogen</v>
      </c>
      <c r="K748" s="190" t="str">
        <f>INDEX('Policy Characteristics'!E:E,MATCH(PolicyLevers!$C748,'Policy Characteristics'!$C:$C,0))</f>
        <v>indst fuel type shifting</v>
      </c>
      <c r="L748" s="191">
        <f>INDEX('Policy Characteristics'!F:F,MATCH(PolicyLevers!$C748,'Policy Characteristics'!$C:$C,0))</f>
        <v>0</v>
      </c>
      <c r="M748" s="191">
        <f>INDEX('Policy Characteristics'!G:G,MATCH(PolicyLevers!$C748,'Policy Characteristics'!$C:$C,0))</f>
        <v>1</v>
      </c>
      <c r="N748" s="252">
        <f>INDEX('Policy Characteristics'!H:H,MATCH(PolicyLevers!$C748,'Policy Characteristics'!$C:$C,0))</f>
        <v>0.01</v>
      </c>
      <c r="O748" s="190" t="str">
        <f>INDEX('Policy Characteristics'!I:I,MATCH(PolicyLevers!$C748,'Policy Characteristics'!$C:$C,0))</f>
        <v>% of fuel shifted</v>
      </c>
      <c r="P748" s="185"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0" t="str">
        <f>INDEX('Policy Characteristics'!K:K,MATCH(PolicyLevers!$C748,'Policy Characteristics'!$C:$C,0))</f>
        <v>industry-ag-main.html#fuel-switching</v>
      </c>
      <c r="R748" s="190" t="str">
        <f>INDEX('Policy Characteristics'!L:L,MATCH(PolicyLevers!$C748,'Policy Characteristics'!$C:$C,0))</f>
        <v>industry-elec-and-hydrogen.html</v>
      </c>
      <c r="S748" s="206">
        <f>INDEX('Policy Characteristics'!M:M,MATCH(PolicyLevers!$C748,'Policy Characteristics'!$C:$C,0))</f>
        <v>0</v>
      </c>
      <c r="T748" s="185">
        <f>INDEX('Policy Characteristics'!N:N,MATCH(PolicyLevers!$C748,'Policy Characteristics'!$C:$C,0))</f>
        <v>0</v>
      </c>
      <c r="U748" s="182">
        <f>INDEX('Policy Characteristics'!O:O,MATCH(PolicyLevers!$C748,'Policy Characteristics'!$C:$C,0))</f>
        <v>0</v>
      </c>
    </row>
    <row r="749" spans="1:21" x14ac:dyDescent="0.35">
      <c r="A749" s="351" t="str">
        <f>INDEX('Policy Characteristics'!A:A,MATCH(PolicyLevers!$C749,'Policy Characteristics'!$C:$C,0))</f>
        <v>Industry</v>
      </c>
      <c r="B749" s="355" t="str">
        <f>INDEX('Policy Characteristics'!B:B,MATCH(PolicyLevers!$C749,'Policy Characteristics'!$C:$C,0))</f>
        <v>Electrification + Hydrogen</v>
      </c>
      <c r="C749" s="190" t="str">
        <f t="shared" si="37"/>
        <v>Fraction of Industrial Fuel Use Shifted to Other Fuels</v>
      </c>
      <c r="D749" s="192" t="s">
        <v>2094</v>
      </c>
      <c r="E749" s="185" t="s">
        <v>812</v>
      </c>
      <c r="F749" s="182" t="s">
        <v>1825</v>
      </c>
      <c r="G749" s="185" t="s">
        <v>2121</v>
      </c>
      <c r="H749" s="43">
        <v>1302</v>
      </c>
      <c r="I749" s="357" t="s">
        <v>332</v>
      </c>
      <c r="J749" s="190" t="str">
        <f>INDEX('Policy Characteristics'!D:D,MATCH(PolicyLevers!$C749,'Policy Characteristics'!$C:$C,0))</f>
        <v>Electrification + Hydrogen</v>
      </c>
      <c r="K749" s="190" t="str">
        <f>INDEX('Policy Characteristics'!E:E,MATCH(PolicyLevers!$C749,'Policy Characteristics'!$C:$C,0))</f>
        <v>indst fuel type shifting</v>
      </c>
      <c r="L749" s="191">
        <f>INDEX('Policy Characteristics'!F:F,MATCH(PolicyLevers!$C749,'Policy Characteristics'!$C:$C,0))</f>
        <v>0</v>
      </c>
      <c r="M749" s="191">
        <f>INDEX('Policy Characteristics'!G:G,MATCH(PolicyLevers!$C749,'Policy Characteristics'!$C:$C,0))</f>
        <v>1</v>
      </c>
      <c r="N749" s="252">
        <f>INDEX('Policy Characteristics'!H:H,MATCH(PolicyLevers!$C749,'Policy Characteristics'!$C:$C,0))</f>
        <v>0.01</v>
      </c>
      <c r="O749" s="190" t="str">
        <f>INDEX('Policy Characteristics'!I:I,MATCH(PolicyLevers!$C749,'Policy Characteristics'!$C:$C,0))</f>
        <v>% of fuel shifted</v>
      </c>
      <c r="P749" s="185"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0" t="str">
        <f>INDEX('Policy Characteristics'!K:K,MATCH(PolicyLevers!$C749,'Policy Characteristics'!$C:$C,0))</f>
        <v>industry-ag-main.html#fuel-switching</v>
      </c>
      <c r="R749" s="190" t="str">
        <f>INDEX('Policy Characteristics'!L:L,MATCH(PolicyLevers!$C749,'Policy Characteristics'!$C:$C,0))</f>
        <v>industry-elec-and-hydrogen.html</v>
      </c>
      <c r="S749" s="206">
        <f>INDEX('Policy Characteristics'!M:M,MATCH(PolicyLevers!$C749,'Policy Characteristics'!$C:$C,0))</f>
        <v>0</v>
      </c>
      <c r="T749" s="185">
        <f>INDEX('Policy Characteristics'!N:N,MATCH(PolicyLevers!$C749,'Policy Characteristics'!$C:$C,0))</f>
        <v>0</v>
      </c>
      <c r="U749" s="182">
        <f>INDEX('Policy Characteristics'!O:O,MATCH(PolicyLevers!$C749,'Policy Characteristics'!$C:$C,0))</f>
        <v>0</v>
      </c>
    </row>
    <row r="750" spans="1:21" x14ac:dyDescent="0.35">
      <c r="A750" s="351" t="str">
        <f>INDEX('Policy Characteristics'!A:A,MATCH(PolicyLevers!$C750,'Policy Characteristics'!$C:$C,0))</f>
        <v>Industry</v>
      </c>
      <c r="B750" s="355" t="str">
        <f>INDEX('Policy Characteristics'!B:B,MATCH(PolicyLevers!$C750,'Policy Characteristics'!$C:$C,0))</f>
        <v>Electrification + Hydrogen</v>
      </c>
      <c r="C750" s="190" t="str">
        <f t="shared" si="37"/>
        <v>Fraction of Industrial Fuel Use Shifted to Other Fuels</v>
      </c>
      <c r="D750" s="192" t="s">
        <v>2094</v>
      </c>
      <c r="E750" s="185" t="s">
        <v>814</v>
      </c>
      <c r="F750" s="182" t="s">
        <v>1825</v>
      </c>
      <c r="G750" s="185" t="s">
        <v>2120</v>
      </c>
      <c r="H750" s="43">
        <v>1303</v>
      </c>
      <c r="I750" s="357" t="s">
        <v>332</v>
      </c>
      <c r="J750" s="190" t="str">
        <f>INDEX('Policy Characteristics'!D:D,MATCH(PolicyLevers!$C750,'Policy Characteristics'!$C:$C,0))</f>
        <v>Electrification + Hydrogen</v>
      </c>
      <c r="K750" s="190" t="str">
        <f>INDEX('Policy Characteristics'!E:E,MATCH(PolicyLevers!$C750,'Policy Characteristics'!$C:$C,0))</f>
        <v>indst fuel type shifting</v>
      </c>
      <c r="L750" s="191">
        <f>INDEX('Policy Characteristics'!F:F,MATCH(PolicyLevers!$C750,'Policy Characteristics'!$C:$C,0))</f>
        <v>0</v>
      </c>
      <c r="M750" s="191">
        <f>INDEX('Policy Characteristics'!G:G,MATCH(PolicyLevers!$C750,'Policy Characteristics'!$C:$C,0))</f>
        <v>1</v>
      </c>
      <c r="N750" s="252">
        <f>INDEX('Policy Characteristics'!H:H,MATCH(PolicyLevers!$C750,'Policy Characteristics'!$C:$C,0))</f>
        <v>0.01</v>
      </c>
      <c r="O750" s="190" t="str">
        <f>INDEX('Policy Characteristics'!I:I,MATCH(PolicyLevers!$C750,'Policy Characteristics'!$C:$C,0))</f>
        <v>% of fuel shifted</v>
      </c>
      <c r="P750" s="185"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0" t="str">
        <f>INDEX('Policy Characteristics'!K:K,MATCH(PolicyLevers!$C750,'Policy Characteristics'!$C:$C,0))</f>
        <v>industry-ag-main.html#fuel-switching</v>
      </c>
      <c r="R750" s="190" t="str">
        <f>INDEX('Policy Characteristics'!L:L,MATCH(PolicyLevers!$C750,'Policy Characteristics'!$C:$C,0))</f>
        <v>industry-elec-and-hydrogen.html</v>
      </c>
      <c r="S750" s="206">
        <f>INDEX('Policy Characteristics'!M:M,MATCH(PolicyLevers!$C750,'Policy Characteristics'!$C:$C,0))</f>
        <v>0</v>
      </c>
      <c r="T750" s="185">
        <f>INDEX('Policy Characteristics'!N:N,MATCH(PolicyLevers!$C750,'Policy Characteristics'!$C:$C,0))</f>
        <v>0</v>
      </c>
      <c r="U750" s="182">
        <f>INDEX('Policy Characteristics'!O:O,MATCH(PolicyLevers!$C750,'Policy Characteristics'!$C:$C,0))</f>
        <v>0</v>
      </c>
    </row>
    <row r="751" spans="1:21" x14ac:dyDescent="0.35">
      <c r="A751" s="351" t="str">
        <f>INDEX('Policy Characteristics'!A:A,MATCH(PolicyLevers!$C751,'Policy Characteristics'!$C:$C,0))</f>
        <v>Industry</v>
      </c>
      <c r="B751" s="355" t="str">
        <f>INDEX('Policy Characteristics'!B:B,MATCH(PolicyLevers!$C751,'Policy Characteristics'!$C:$C,0))</f>
        <v>Electrification + Hydrogen</v>
      </c>
      <c r="C751" s="190" t="str">
        <f t="shared" si="37"/>
        <v>Fraction of Industrial Fuel Use Shifted to Other Fuels</v>
      </c>
      <c r="D751" s="192" t="s">
        <v>2094</v>
      </c>
      <c r="E751" s="185" t="s">
        <v>816</v>
      </c>
      <c r="F751" s="182" t="s">
        <v>1825</v>
      </c>
      <c r="G751" s="185" t="s">
        <v>2119</v>
      </c>
      <c r="H751" s="43">
        <v>1304</v>
      </c>
      <c r="I751" s="357" t="s">
        <v>332</v>
      </c>
      <c r="J751" s="190" t="str">
        <f>INDEX('Policy Characteristics'!D:D,MATCH(PolicyLevers!$C751,'Policy Characteristics'!$C:$C,0))</f>
        <v>Electrification + Hydrogen</v>
      </c>
      <c r="K751" s="190" t="str">
        <f>INDEX('Policy Characteristics'!E:E,MATCH(PolicyLevers!$C751,'Policy Characteristics'!$C:$C,0))</f>
        <v>indst fuel type shifting</v>
      </c>
      <c r="L751" s="191">
        <f>INDEX('Policy Characteristics'!F:F,MATCH(PolicyLevers!$C751,'Policy Characteristics'!$C:$C,0))</f>
        <v>0</v>
      </c>
      <c r="M751" s="191">
        <f>INDEX('Policy Characteristics'!G:G,MATCH(PolicyLevers!$C751,'Policy Characteristics'!$C:$C,0))</f>
        <v>1</v>
      </c>
      <c r="N751" s="252">
        <f>INDEX('Policy Characteristics'!H:H,MATCH(PolicyLevers!$C751,'Policy Characteristics'!$C:$C,0))</f>
        <v>0.01</v>
      </c>
      <c r="O751" s="190" t="str">
        <f>INDEX('Policy Characteristics'!I:I,MATCH(PolicyLevers!$C751,'Policy Characteristics'!$C:$C,0))</f>
        <v>% of fuel shifted</v>
      </c>
      <c r="P751" s="185"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0" t="str">
        <f>INDEX('Policy Characteristics'!K:K,MATCH(PolicyLevers!$C751,'Policy Characteristics'!$C:$C,0))</f>
        <v>industry-ag-main.html#fuel-switching</v>
      </c>
      <c r="R751" s="190" t="str">
        <f>INDEX('Policy Characteristics'!L:L,MATCH(PolicyLevers!$C751,'Policy Characteristics'!$C:$C,0))</f>
        <v>industry-elec-and-hydrogen.html</v>
      </c>
      <c r="S751" s="206">
        <f>INDEX('Policy Characteristics'!M:M,MATCH(PolicyLevers!$C751,'Policy Characteristics'!$C:$C,0))</f>
        <v>0</v>
      </c>
      <c r="T751" s="185">
        <f>INDEX('Policy Characteristics'!N:N,MATCH(PolicyLevers!$C751,'Policy Characteristics'!$C:$C,0))</f>
        <v>0</v>
      </c>
      <c r="U751" s="182">
        <f>INDEX('Policy Characteristics'!O:O,MATCH(PolicyLevers!$C751,'Policy Characteristics'!$C:$C,0))</f>
        <v>0</v>
      </c>
    </row>
    <row r="752" spans="1:21" x14ac:dyDescent="0.35">
      <c r="A752" s="351" t="str">
        <f>INDEX('Policy Characteristics'!A:A,MATCH(PolicyLevers!$C752,'Policy Characteristics'!$C:$C,0))</f>
        <v>Industry</v>
      </c>
      <c r="B752" s="355" t="str">
        <f>INDEX('Policy Characteristics'!B:B,MATCH(PolicyLevers!$C752,'Policy Characteristics'!$C:$C,0))</f>
        <v>Electrification + Hydrogen</v>
      </c>
      <c r="C752" s="190" t="str">
        <f t="shared" si="37"/>
        <v>Fraction of Industrial Fuel Use Shifted to Other Fuels</v>
      </c>
      <c r="D752" s="192" t="s">
        <v>2094</v>
      </c>
      <c r="E752" s="185" t="s">
        <v>818</v>
      </c>
      <c r="F752" s="182" t="s">
        <v>1825</v>
      </c>
      <c r="G752" s="185" t="s">
        <v>2118</v>
      </c>
      <c r="H752" s="43">
        <v>1305</v>
      </c>
      <c r="I752" s="357" t="s">
        <v>332</v>
      </c>
      <c r="J752" s="190" t="str">
        <f>INDEX('Policy Characteristics'!D:D,MATCH(PolicyLevers!$C752,'Policy Characteristics'!$C:$C,0))</f>
        <v>Electrification + Hydrogen</v>
      </c>
      <c r="K752" s="190" t="str">
        <f>INDEX('Policy Characteristics'!E:E,MATCH(PolicyLevers!$C752,'Policy Characteristics'!$C:$C,0))</f>
        <v>indst fuel type shifting</v>
      </c>
      <c r="L752" s="191">
        <f>INDEX('Policy Characteristics'!F:F,MATCH(PolicyLevers!$C752,'Policy Characteristics'!$C:$C,0))</f>
        <v>0</v>
      </c>
      <c r="M752" s="191">
        <f>INDEX('Policy Characteristics'!G:G,MATCH(PolicyLevers!$C752,'Policy Characteristics'!$C:$C,0))</f>
        <v>1</v>
      </c>
      <c r="N752" s="252">
        <f>INDEX('Policy Characteristics'!H:H,MATCH(PolicyLevers!$C752,'Policy Characteristics'!$C:$C,0))</f>
        <v>0.01</v>
      </c>
      <c r="O752" s="190" t="str">
        <f>INDEX('Policy Characteristics'!I:I,MATCH(PolicyLevers!$C752,'Policy Characteristics'!$C:$C,0))</f>
        <v>% of fuel shifted</v>
      </c>
      <c r="P752" s="185"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0" t="str">
        <f>INDEX('Policy Characteristics'!K:K,MATCH(PolicyLevers!$C752,'Policy Characteristics'!$C:$C,0))</f>
        <v>industry-ag-main.html#fuel-switching</v>
      </c>
      <c r="R752" s="190" t="str">
        <f>INDEX('Policy Characteristics'!L:L,MATCH(PolicyLevers!$C752,'Policy Characteristics'!$C:$C,0))</f>
        <v>industry-elec-and-hydrogen.html</v>
      </c>
      <c r="S752" s="206">
        <f>INDEX('Policy Characteristics'!M:M,MATCH(PolicyLevers!$C752,'Policy Characteristics'!$C:$C,0))</f>
        <v>0</v>
      </c>
      <c r="T752" s="185">
        <f>INDEX('Policy Characteristics'!N:N,MATCH(PolicyLevers!$C752,'Policy Characteristics'!$C:$C,0))</f>
        <v>0</v>
      </c>
      <c r="U752" s="182">
        <f>INDEX('Policy Characteristics'!O:O,MATCH(PolicyLevers!$C752,'Policy Characteristics'!$C:$C,0))</f>
        <v>0</v>
      </c>
    </row>
    <row r="753" spans="1:21" x14ac:dyDescent="0.35">
      <c r="A753" s="351" t="str">
        <f>INDEX('Policy Characteristics'!A:A,MATCH(PolicyLevers!$C753,'Policy Characteristics'!$C:$C,0))</f>
        <v>Industry</v>
      </c>
      <c r="B753" s="355" t="str">
        <f>INDEX('Policy Characteristics'!B:B,MATCH(PolicyLevers!$C753,'Policy Characteristics'!$C:$C,0))</f>
        <v>Electrification + Hydrogen</v>
      </c>
      <c r="C753" s="190" t="str">
        <f t="shared" si="37"/>
        <v>Fraction of Industrial Fuel Use Shifted to Other Fuels</v>
      </c>
      <c r="D753" s="192" t="s">
        <v>2094</v>
      </c>
      <c r="E753" s="185" t="s">
        <v>820</v>
      </c>
      <c r="F753" s="182" t="s">
        <v>1825</v>
      </c>
      <c r="G753" s="185" t="s">
        <v>2117</v>
      </c>
      <c r="H753" s="43">
        <v>1306</v>
      </c>
      <c r="I753" s="357" t="s">
        <v>332</v>
      </c>
      <c r="J753" s="190" t="str">
        <f>INDEX('Policy Characteristics'!D:D,MATCH(PolicyLevers!$C753,'Policy Characteristics'!$C:$C,0))</f>
        <v>Electrification + Hydrogen</v>
      </c>
      <c r="K753" s="190" t="str">
        <f>INDEX('Policy Characteristics'!E:E,MATCH(PolicyLevers!$C753,'Policy Characteristics'!$C:$C,0))</f>
        <v>indst fuel type shifting</v>
      </c>
      <c r="L753" s="191">
        <f>INDEX('Policy Characteristics'!F:F,MATCH(PolicyLevers!$C753,'Policy Characteristics'!$C:$C,0))</f>
        <v>0</v>
      </c>
      <c r="M753" s="191">
        <f>INDEX('Policy Characteristics'!G:G,MATCH(PolicyLevers!$C753,'Policy Characteristics'!$C:$C,0))</f>
        <v>1</v>
      </c>
      <c r="N753" s="252">
        <f>INDEX('Policy Characteristics'!H:H,MATCH(PolicyLevers!$C753,'Policy Characteristics'!$C:$C,0))</f>
        <v>0.01</v>
      </c>
      <c r="O753" s="190" t="str">
        <f>INDEX('Policy Characteristics'!I:I,MATCH(PolicyLevers!$C753,'Policy Characteristics'!$C:$C,0))</f>
        <v>% of fuel shifted</v>
      </c>
      <c r="P753" s="185"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0" t="str">
        <f>INDEX('Policy Characteristics'!K:K,MATCH(PolicyLevers!$C753,'Policy Characteristics'!$C:$C,0))</f>
        <v>industry-ag-main.html#fuel-switching</v>
      </c>
      <c r="R753" s="190" t="str">
        <f>INDEX('Policy Characteristics'!L:L,MATCH(PolicyLevers!$C753,'Policy Characteristics'!$C:$C,0))</f>
        <v>industry-elec-and-hydrogen.html</v>
      </c>
      <c r="S753" s="206">
        <f>INDEX('Policy Characteristics'!M:M,MATCH(PolicyLevers!$C753,'Policy Characteristics'!$C:$C,0))</f>
        <v>0</v>
      </c>
      <c r="T753" s="185">
        <f>INDEX('Policy Characteristics'!N:N,MATCH(PolicyLevers!$C753,'Policy Characteristics'!$C:$C,0))</f>
        <v>0</v>
      </c>
      <c r="U753" s="182">
        <f>INDEX('Policy Characteristics'!O:O,MATCH(PolicyLevers!$C753,'Policy Characteristics'!$C:$C,0))</f>
        <v>0</v>
      </c>
    </row>
    <row r="754" spans="1:21" x14ac:dyDescent="0.35">
      <c r="A754" s="351" t="str">
        <f>INDEX('Policy Characteristics'!A:A,MATCH(PolicyLevers!$C754,'Policy Characteristics'!$C:$C,0))</f>
        <v>Industry</v>
      </c>
      <c r="B754" s="355" t="str">
        <f>INDEX('Policy Characteristics'!B:B,MATCH(PolicyLevers!$C754,'Policy Characteristics'!$C:$C,0))</f>
        <v>Electrification + Hydrogen</v>
      </c>
      <c r="C754" s="190" t="str">
        <f t="shared" si="37"/>
        <v>Fraction of Industrial Fuel Use Shifted to Other Fuels</v>
      </c>
      <c r="D754" s="192" t="s">
        <v>2094</v>
      </c>
      <c r="E754" s="185" t="s">
        <v>822</v>
      </c>
      <c r="F754" s="182" t="s">
        <v>1825</v>
      </c>
      <c r="G754" s="185" t="s">
        <v>2115</v>
      </c>
      <c r="H754" s="43">
        <v>1307</v>
      </c>
      <c r="I754" s="357" t="s">
        <v>310</v>
      </c>
      <c r="J754" s="190" t="str">
        <f>INDEX('Policy Characteristics'!D:D,MATCH(PolicyLevers!$C754,'Policy Characteristics'!$C:$C,0))</f>
        <v>Electrification + Hydrogen</v>
      </c>
      <c r="K754" s="190" t="str">
        <f>INDEX('Policy Characteristics'!E:E,MATCH(PolicyLevers!$C754,'Policy Characteristics'!$C:$C,0))</f>
        <v>indst fuel type shifting</v>
      </c>
      <c r="L754" s="191">
        <f>INDEX('Policy Characteristics'!F:F,MATCH(PolicyLevers!$C754,'Policy Characteristics'!$C:$C,0))</f>
        <v>0</v>
      </c>
      <c r="M754" s="191">
        <f>INDEX('Policy Characteristics'!G:G,MATCH(PolicyLevers!$C754,'Policy Characteristics'!$C:$C,0))</f>
        <v>1</v>
      </c>
      <c r="N754" s="252">
        <f>INDEX('Policy Characteristics'!H:H,MATCH(PolicyLevers!$C754,'Policy Characteristics'!$C:$C,0))</f>
        <v>0.01</v>
      </c>
      <c r="O754" s="190" t="str">
        <f>INDEX('Policy Characteristics'!I:I,MATCH(PolicyLevers!$C754,'Policy Characteristics'!$C:$C,0))</f>
        <v>% of fuel shifted</v>
      </c>
      <c r="P754" s="190"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0" t="str">
        <f>INDEX('Policy Characteristics'!K:K,MATCH(PolicyLevers!$C754,'Policy Characteristics'!$C:$C,0))</f>
        <v>industry-ag-main.html#fuel-switching</v>
      </c>
      <c r="R754" s="190" t="str">
        <f>INDEX('Policy Characteristics'!L:L,MATCH(PolicyLevers!$C754,'Policy Characteristics'!$C:$C,0))</f>
        <v>industry-elec-and-hydrogen.html</v>
      </c>
      <c r="S754" s="206">
        <f>INDEX('Policy Characteristics'!M:M,MATCH(PolicyLevers!$C754,'Policy Characteristics'!$C:$C,0))</f>
        <v>0</v>
      </c>
      <c r="T754" s="185">
        <f>INDEX('Policy Characteristics'!N:N,MATCH(PolicyLevers!$C754,'Policy Characteristics'!$C:$C,0))</f>
        <v>0</v>
      </c>
      <c r="U754" s="182">
        <f>INDEX('Policy Characteristics'!O:O,MATCH(PolicyLevers!$C754,'Policy Characteristics'!$C:$C,0))</f>
        <v>0</v>
      </c>
    </row>
    <row r="755" spans="1:21" x14ac:dyDescent="0.35">
      <c r="A755" s="351" t="str">
        <f>INDEX('Policy Characteristics'!A:A,MATCH(PolicyLevers!$C755,'Policy Characteristics'!$C:$C,0))</f>
        <v>Industry</v>
      </c>
      <c r="B755" s="355" t="str">
        <f>INDEX('Policy Characteristics'!B:B,MATCH(PolicyLevers!$C755,'Policy Characteristics'!$C:$C,0))</f>
        <v>Electrification + Hydrogen</v>
      </c>
      <c r="C755" s="190" t="str">
        <f t="shared" si="37"/>
        <v>Fraction of Industrial Fuel Use Shifted to Other Fuels</v>
      </c>
      <c r="D755" s="192" t="s">
        <v>2093</v>
      </c>
      <c r="E755" s="185" t="s">
        <v>799</v>
      </c>
      <c r="F755" s="182" t="s">
        <v>2137</v>
      </c>
      <c r="G755" s="185" t="s">
        <v>2125</v>
      </c>
      <c r="H755" s="43">
        <v>1308</v>
      </c>
      <c r="I755" s="357" t="s">
        <v>310</v>
      </c>
      <c r="J755" s="190" t="str">
        <f>INDEX('Policy Characteristics'!D:D,MATCH(PolicyLevers!$C755,'Policy Characteristics'!$C:$C,0))</f>
        <v>Electrification + Hydrogen</v>
      </c>
      <c r="K755" s="190" t="str">
        <f>INDEX('Policy Characteristics'!E:E,MATCH(PolicyLevers!$C755,'Policy Characteristics'!$C:$C,0))</f>
        <v>indst fuel type shifting</v>
      </c>
      <c r="L755" s="191">
        <f>INDEX('Policy Characteristics'!F:F,MATCH(PolicyLevers!$C755,'Policy Characteristics'!$C:$C,0))</f>
        <v>0</v>
      </c>
      <c r="M755" s="191">
        <f>INDEX('Policy Characteristics'!G:G,MATCH(PolicyLevers!$C755,'Policy Characteristics'!$C:$C,0))</f>
        <v>1</v>
      </c>
      <c r="N755" s="252">
        <f>INDEX('Policy Characteristics'!H:H,MATCH(PolicyLevers!$C755,'Policy Characteristics'!$C:$C,0))</f>
        <v>0.01</v>
      </c>
      <c r="O755" s="190" t="str">
        <f>INDEX('Policy Characteristics'!I:I,MATCH(PolicyLevers!$C755,'Policy Characteristics'!$C:$C,0))</f>
        <v>% of fuel shifted</v>
      </c>
      <c r="P755" s="190"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0" t="str">
        <f>INDEX('Policy Characteristics'!K:K,MATCH(PolicyLevers!$C755,'Policy Characteristics'!$C:$C,0))</f>
        <v>industry-ag-main.html#fuel-switching</v>
      </c>
      <c r="R755" s="190" t="str">
        <f>INDEX('Policy Characteristics'!L:L,MATCH(PolicyLevers!$C755,'Policy Characteristics'!$C:$C,0))</f>
        <v>industry-elec-and-hydrogen.html</v>
      </c>
      <c r="S755" s="206">
        <f>INDEX('Policy Characteristics'!M:M,MATCH(PolicyLevers!$C755,'Policy Characteristics'!$C:$C,0))</f>
        <v>0</v>
      </c>
      <c r="T755" s="185">
        <f>INDEX('Policy Characteristics'!N:N,MATCH(PolicyLevers!$C755,'Policy Characteristics'!$C:$C,0))</f>
        <v>0</v>
      </c>
      <c r="U755" s="182">
        <f>INDEX('Policy Characteristics'!O:O,MATCH(PolicyLevers!$C755,'Policy Characteristics'!$C:$C,0))</f>
        <v>0</v>
      </c>
    </row>
    <row r="756" spans="1:21" x14ac:dyDescent="0.35">
      <c r="A756" s="351" t="str">
        <f>INDEX('Policy Characteristics'!A:A,MATCH(PolicyLevers!$C756,'Policy Characteristics'!$C:$C,0))</f>
        <v>Industry</v>
      </c>
      <c r="B756" s="355" t="str">
        <f>INDEX('Policy Characteristics'!B:B,MATCH(PolicyLevers!$C756,'Policy Characteristics'!$C:$C,0))</f>
        <v>Electrification + Hydrogen</v>
      </c>
      <c r="C756" s="190" t="str">
        <f t="shared" si="37"/>
        <v>Fraction of Industrial Fuel Use Shifted to Other Fuels</v>
      </c>
      <c r="D756" s="192" t="s">
        <v>2093</v>
      </c>
      <c r="E756" s="185" t="s">
        <v>806</v>
      </c>
      <c r="F756" s="182" t="s">
        <v>2137</v>
      </c>
      <c r="G756" s="185" t="s">
        <v>2124</v>
      </c>
      <c r="H756" s="43">
        <v>1309</v>
      </c>
      <c r="I756" s="357" t="s">
        <v>332</v>
      </c>
      <c r="J756" s="190" t="str">
        <f>INDEX('Policy Characteristics'!D:D,MATCH(PolicyLevers!$C756,'Policy Characteristics'!$C:$C,0))</f>
        <v>Electrification + Hydrogen</v>
      </c>
      <c r="K756" s="190" t="str">
        <f>INDEX('Policy Characteristics'!E:E,MATCH(PolicyLevers!$C756,'Policy Characteristics'!$C:$C,0))</f>
        <v>indst fuel type shifting</v>
      </c>
      <c r="L756" s="191">
        <f>INDEX('Policy Characteristics'!F:F,MATCH(PolicyLevers!$C756,'Policy Characteristics'!$C:$C,0))</f>
        <v>0</v>
      </c>
      <c r="M756" s="191">
        <f>INDEX('Policy Characteristics'!G:G,MATCH(PolicyLevers!$C756,'Policy Characteristics'!$C:$C,0))</f>
        <v>1</v>
      </c>
      <c r="N756" s="252">
        <f>INDEX('Policy Characteristics'!H:H,MATCH(PolicyLevers!$C756,'Policy Characteristics'!$C:$C,0))</f>
        <v>0.01</v>
      </c>
      <c r="O756" s="190" t="str">
        <f>INDEX('Policy Characteristics'!I:I,MATCH(PolicyLevers!$C756,'Policy Characteristics'!$C:$C,0))</f>
        <v>% of fuel shifted</v>
      </c>
      <c r="P756" s="185"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0" t="str">
        <f>INDEX('Policy Characteristics'!K:K,MATCH(PolicyLevers!$C756,'Policy Characteristics'!$C:$C,0))</f>
        <v>industry-ag-main.html#fuel-switching</v>
      </c>
      <c r="R756" s="190" t="str">
        <f>INDEX('Policy Characteristics'!L:L,MATCH(PolicyLevers!$C756,'Policy Characteristics'!$C:$C,0))</f>
        <v>industry-elec-and-hydrogen.html</v>
      </c>
      <c r="S756" s="206">
        <f>INDEX('Policy Characteristics'!M:M,MATCH(PolicyLevers!$C756,'Policy Characteristics'!$C:$C,0))</f>
        <v>0</v>
      </c>
      <c r="T756" s="185">
        <f>INDEX('Policy Characteristics'!N:N,MATCH(PolicyLevers!$C756,'Policy Characteristics'!$C:$C,0))</f>
        <v>0</v>
      </c>
      <c r="U756" s="182">
        <f>INDEX('Policy Characteristics'!O:O,MATCH(PolicyLevers!$C756,'Policy Characteristics'!$C:$C,0))</f>
        <v>0</v>
      </c>
    </row>
    <row r="757" spans="1:21" x14ac:dyDescent="0.35">
      <c r="A757" s="351" t="str">
        <f>INDEX('Policy Characteristics'!A:A,MATCH(PolicyLevers!$C757,'Policy Characteristics'!$C:$C,0))</f>
        <v>Industry</v>
      </c>
      <c r="B757" s="355" t="str">
        <f>INDEX('Policy Characteristics'!B:B,MATCH(PolicyLevers!$C757,'Policy Characteristics'!$C:$C,0))</f>
        <v>Electrification + Hydrogen</v>
      </c>
      <c r="C757" s="190" t="str">
        <f t="shared" si="37"/>
        <v>Fraction of Industrial Fuel Use Shifted to Other Fuels</v>
      </c>
      <c r="D757" s="192" t="s">
        <v>2093</v>
      </c>
      <c r="E757" s="185" t="s">
        <v>808</v>
      </c>
      <c r="F757" s="182" t="s">
        <v>2137</v>
      </c>
      <c r="G757" s="185" t="s">
        <v>2123</v>
      </c>
      <c r="H757" s="43">
        <v>1310</v>
      </c>
      <c r="I757" s="357" t="s">
        <v>332</v>
      </c>
      <c r="J757" s="190" t="str">
        <f>INDEX('Policy Characteristics'!D:D,MATCH(PolicyLevers!$C757,'Policy Characteristics'!$C:$C,0))</f>
        <v>Electrification + Hydrogen</v>
      </c>
      <c r="K757" s="190" t="str">
        <f>INDEX('Policy Characteristics'!E:E,MATCH(PolicyLevers!$C757,'Policy Characteristics'!$C:$C,0))</f>
        <v>indst fuel type shifting</v>
      </c>
      <c r="L757" s="191">
        <f>INDEX('Policy Characteristics'!F:F,MATCH(PolicyLevers!$C757,'Policy Characteristics'!$C:$C,0))</f>
        <v>0</v>
      </c>
      <c r="M757" s="191">
        <f>INDEX('Policy Characteristics'!G:G,MATCH(PolicyLevers!$C757,'Policy Characteristics'!$C:$C,0))</f>
        <v>1</v>
      </c>
      <c r="N757" s="252">
        <f>INDEX('Policy Characteristics'!H:H,MATCH(PolicyLevers!$C757,'Policy Characteristics'!$C:$C,0))</f>
        <v>0.01</v>
      </c>
      <c r="O757" s="190" t="str">
        <f>INDEX('Policy Characteristics'!I:I,MATCH(PolicyLevers!$C757,'Policy Characteristics'!$C:$C,0))</f>
        <v>% of fuel shifted</v>
      </c>
      <c r="P757" s="185"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0" t="str">
        <f>INDEX('Policy Characteristics'!K:K,MATCH(PolicyLevers!$C757,'Policy Characteristics'!$C:$C,0))</f>
        <v>industry-ag-main.html#fuel-switching</v>
      </c>
      <c r="R757" s="190" t="str">
        <f>INDEX('Policy Characteristics'!L:L,MATCH(PolicyLevers!$C757,'Policy Characteristics'!$C:$C,0))</f>
        <v>industry-elec-and-hydrogen.html</v>
      </c>
      <c r="S757" s="206">
        <f>INDEX('Policy Characteristics'!M:M,MATCH(PolicyLevers!$C757,'Policy Characteristics'!$C:$C,0))</f>
        <v>0</v>
      </c>
      <c r="T757" s="185">
        <f>INDEX('Policy Characteristics'!N:N,MATCH(PolicyLevers!$C757,'Policy Characteristics'!$C:$C,0))</f>
        <v>0</v>
      </c>
      <c r="U757" s="182">
        <f>INDEX('Policy Characteristics'!O:O,MATCH(PolicyLevers!$C757,'Policy Characteristics'!$C:$C,0))</f>
        <v>0</v>
      </c>
    </row>
    <row r="758" spans="1:21" x14ac:dyDescent="0.35">
      <c r="A758" s="351" t="str">
        <f>INDEX('Policy Characteristics'!A:A,MATCH(PolicyLevers!$C758,'Policy Characteristics'!$C:$C,0))</f>
        <v>Industry</v>
      </c>
      <c r="B758" s="355" t="str">
        <f>INDEX('Policy Characteristics'!B:B,MATCH(PolicyLevers!$C758,'Policy Characteristics'!$C:$C,0))</f>
        <v>Electrification + Hydrogen</v>
      </c>
      <c r="C758" s="190" t="str">
        <f t="shared" si="37"/>
        <v>Fraction of Industrial Fuel Use Shifted to Other Fuels</v>
      </c>
      <c r="D758" s="192" t="s">
        <v>2093</v>
      </c>
      <c r="E758" s="185" t="s">
        <v>810</v>
      </c>
      <c r="F758" s="182" t="s">
        <v>2137</v>
      </c>
      <c r="G758" s="185" t="s">
        <v>2122</v>
      </c>
      <c r="H758" s="43">
        <v>1311</v>
      </c>
      <c r="I758" s="357" t="s">
        <v>332</v>
      </c>
      <c r="J758" s="190" t="str">
        <f>INDEX('Policy Characteristics'!D:D,MATCH(PolicyLevers!$C758,'Policy Characteristics'!$C:$C,0))</f>
        <v>Electrification + Hydrogen</v>
      </c>
      <c r="K758" s="190" t="str">
        <f>INDEX('Policy Characteristics'!E:E,MATCH(PolicyLevers!$C758,'Policy Characteristics'!$C:$C,0))</f>
        <v>indst fuel type shifting</v>
      </c>
      <c r="L758" s="191">
        <f>INDEX('Policy Characteristics'!F:F,MATCH(PolicyLevers!$C758,'Policy Characteristics'!$C:$C,0))</f>
        <v>0</v>
      </c>
      <c r="M758" s="191">
        <f>INDEX('Policy Characteristics'!G:G,MATCH(PolicyLevers!$C758,'Policy Characteristics'!$C:$C,0))</f>
        <v>1</v>
      </c>
      <c r="N758" s="252">
        <f>INDEX('Policy Characteristics'!H:H,MATCH(PolicyLevers!$C758,'Policy Characteristics'!$C:$C,0))</f>
        <v>0.01</v>
      </c>
      <c r="O758" s="190" t="str">
        <f>INDEX('Policy Characteristics'!I:I,MATCH(PolicyLevers!$C758,'Policy Characteristics'!$C:$C,0))</f>
        <v>% of fuel shifted</v>
      </c>
      <c r="P758" s="185"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0" t="str">
        <f>INDEX('Policy Characteristics'!K:K,MATCH(PolicyLevers!$C758,'Policy Characteristics'!$C:$C,0))</f>
        <v>industry-ag-main.html#fuel-switching</v>
      </c>
      <c r="R758" s="190" t="str">
        <f>INDEX('Policy Characteristics'!L:L,MATCH(PolicyLevers!$C758,'Policy Characteristics'!$C:$C,0))</f>
        <v>industry-elec-and-hydrogen.html</v>
      </c>
      <c r="S758" s="206">
        <f>INDEX('Policy Characteristics'!M:M,MATCH(PolicyLevers!$C758,'Policy Characteristics'!$C:$C,0))</f>
        <v>0</v>
      </c>
      <c r="T758" s="185">
        <f>INDEX('Policy Characteristics'!N:N,MATCH(PolicyLevers!$C758,'Policy Characteristics'!$C:$C,0))</f>
        <v>0</v>
      </c>
      <c r="U758" s="182">
        <f>INDEX('Policy Characteristics'!O:O,MATCH(PolicyLevers!$C758,'Policy Characteristics'!$C:$C,0))</f>
        <v>0</v>
      </c>
    </row>
    <row r="759" spans="1:21" x14ac:dyDescent="0.35">
      <c r="A759" s="351" t="str">
        <f>INDEX('Policy Characteristics'!A:A,MATCH(PolicyLevers!$C759,'Policy Characteristics'!$C:$C,0))</f>
        <v>Industry</v>
      </c>
      <c r="B759" s="355" t="str">
        <f>INDEX('Policy Characteristics'!B:B,MATCH(PolicyLevers!$C759,'Policy Characteristics'!$C:$C,0))</f>
        <v>Electrification + Hydrogen</v>
      </c>
      <c r="C759" s="190" t="str">
        <f t="shared" si="37"/>
        <v>Fraction of Industrial Fuel Use Shifted to Other Fuels</v>
      </c>
      <c r="D759" s="192" t="s">
        <v>2093</v>
      </c>
      <c r="E759" s="185" t="s">
        <v>812</v>
      </c>
      <c r="F759" s="182" t="s">
        <v>2137</v>
      </c>
      <c r="G759" s="185" t="s">
        <v>2121</v>
      </c>
      <c r="H759" s="43">
        <v>1312</v>
      </c>
      <c r="I759" s="357" t="s">
        <v>332</v>
      </c>
      <c r="J759" s="190" t="str">
        <f>INDEX('Policy Characteristics'!D:D,MATCH(PolicyLevers!$C759,'Policy Characteristics'!$C:$C,0))</f>
        <v>Electrification + Hydrogen</v>
      </c>
      <c r="K759" s="190" t="str">
        <f>INDEX('Policy Characteristics'!E:E,MATCH(PolicyLevers!$C759,'Policy Characteristics'!$C:$C,0))</f>
        <v>indst fuel type shifting</v>
      </c>
      <c r="L759" s="191">
        <f>INDEX('Policy Characteristics'!F:F,MATCH(PolicyLevers!$C759,'Policy Characteristics'!$C:$C,0))</f>
        <v>0</v>
      </c>
      <c r="M759" s="191">
        <f>INDEX('Policy Characteristics'!G:G,MATCH(PolicyLevers!$C759,'Policy Characteristics'!$C:$C,0))</f>
        <v>1</v>
      </c>
      <c r="N759" s="252">
        <f>INDEX('Policy Characteristics'!H:H,MATCH(PolicyLevers!$C759,'Policy Characteristics'!$C:$C,0))</f>
        <v>0.01</v>
      </c>
      <c r="O759" s="190" t="str">
        <f>INDEX('Policy Characteristics'!I:I,MATCH(PolicyLevers!$C759,'Policy Characteristics'!$C:$C,0))</f>
        <v>% of fuel shifted</v>
      </c>
      <c r="P759" s="185"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0" t="str">
        <f>INDEX('Policy Characteristics'!K:K,MATCH(PolicyLevers!$C759,'Policy Characteristics'!$C:$C,0))</f>
        <v>industry-ag-main.html#fuel-switching</v>
      </c>
      <c r="R759" s="190" t="str">
        <f>INDEX('Policy Characteristics'!L:L,MATCH(PolicyLevers!$C759,'Policy Characteristics'!$C:$C,0))</f>
        <v>industry-elec-and-hydrogen.html</v>
      </c>
      <c r="S759" s="206">
        <f>INDEX('Policy Characteristics'!M:M,MATCH(PolicyLevers!$C759,'Policy Characteristics'!$C:$C,0))</f>
        <v>0</v>
      </c>
      <c r="T759" s="185">
        <f>INDEX('Policy Characteristics'!N:N,MATCH(PolicyLevers!$C759,'Policy Characteristics'!$C:$C,0))</f>
        <v>0</v>
      </c>
      <c r="U759" s="182">
        <f>INDEX('Policy Characteristics'!O:O,MATCH(PolicyLevers!$C759,'Policy Characteristics'!$C:$C,0))</f>
        <v>0</v>
      </c>
    </row>
    <row r="760" spans="1:21" x14ac:dyDescent="0.35">
      <c r="A760" s="351" t="str">
        <f>INDEX('Policy Characteristics'!A:A,MATCH(PolicyLevers!$C760,'Policy Characteristics'!$C:$C,0))</f>
        <v>Industry</v>
      </c>
      <c r="B760" s="355" t="str">
        <f>INDEX('Policy Characteristics'!B:B,MATCH(PolicyLevers!$C760,'Policy Characteristics'!$C:$C,0))</f>
        <v>Electrification + Hydrogen</v>
      </c>
      <c r="C760" s="190" t="str">
        <f t="shared" si="37"/>
        <v>Fraction of Industrial Fuel Use Shifted to Other Fuels</v>
      </c>
      <c r="D760" s="192" t="s">
        <v>2093</v>
      </c>
      <c r="E760" s="185" t="s">
        <v>814</v>
      </c>
      <c r="F760" s="182" t="s">
        <v>2137</v>
      </c>
      <c r="G760" s="185" t="s">
        <v>2120</v>
      </c>
      <c r="H760" s="43">
        <v>1313</v>
      </c>
      <c r="I760" s="357" t="s">
        <v>332</v>
      </c>
      <c r="J760" s="190" t="str">
        <f>INDEX('Policy Characteristics'!D:D,MATCH(PolicyLevers!$C760,'Policy Characteristics'!$C:$C,0))</f>
        <v>Electrification + Hydrogen</v>
      </c>
      <c r="K760" s="190" t="str">
        <f>INDEX('Policy Characteristics'!E:E,MATCH(PolicyLevers!$C760,'Policy Characteristics'!$C:$C,0))</f>
        <v>indst fuel type shifting</v>
      </c>
      <c r="L760" s="191">
        <f>INDEX('Policy Characteristics'!F:F,MATCH(PolicyLevers!$C760,'Policy Characteristics'!$C:$C,0))</f>
        <v>0</v>
      </c>
      <c r="M760" s="191">
        <f>INDEX('Policy Characteristics'!G:G,MATCH(PolicyLevers!$C760,'Policy Characteristics'!$C:$C,0))</f>
        <v>1</v>
      </c>
      <c r="N760" s="252">
        <f>INDEX('Policy Characteristics'!H:H,MATCH(PolicyLevers!$C760,'Policy Characteristics'!$C:$C,0))</f>
        <v>0.01</v>
      </c>
      <c r="O760" s="190" t="str">
        <f>INDEX('Policy Characteristics'!I:I,MATCH(PolicyLevers!$C760,'Policy Characteristics'!$C:$C,0))</f>
        <v>% of fuel shifted</v>
      </c>
      <c r="P760" s="185"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0" t="str">
        <f>INDEX('Policy Characteristics'!K:K,MATCH(PolicyLevers!$C760,'Policy Characteristics'!$C:$C,0))</f>
        <v>industry-ag-main.html#fuel-switching</v>
      </c>
      <c r="R760" s="190" t="str">
        <f>INDEX('Policy Characteristics'!L:L,MATCH(PolicyLevers!$C760,'Policy Characteristics'!$C:$C,0))</f>
        <v>industry-elec-and-hydrogen.html</v>
      </c>
      <c r="S760" s="206">
        <f>INDEX('Policy Characteristics'!M:M,MATCH(PolicyLevers!$C760,'Policy Characteristics'!$C:$C,0))</f>
        <v>0</v>
      </c>
      <c r="T760" s="185">
        <f>INDEX('Policy Characteristics'!N:N,MATCH(PolicyLevers!$C760,'Policy Characteristics'!$C:$C,0))</f>
        <v>0</v>
      </c>
      <c r="U760" s="182">
        <f>INDEX('Policy Characteristics'!O:O,MATCH(PolicyLevers!$C760,'Policy Characteristics'!$C:$C,0))</f>
        <v>0</v>
      </c>
    </row>
    <row r="761" spans="1:21" x14ac:dyDescent="0.35">
      <c r="A761" s="351" t="str">
        <f>INDEX('Policy Characteristics'!A:A,MATCH(PolicyLevers!$C761,'Policy Characteristics'!$C:$C,0))</f>
        <v>Industry</v>
      </c>
      <c r="B761" s="355" t="str">
        <f>INDEX('Policy Characteristics'!B:B,MATCH(PolicyLevers!$C761,'Policy Characteristics'!$C:$C,0))</f>
        <v>Electrification + Hydrogen</v>
      </c>
      <c r="C761" s="190" t="str">
        <f t="shared" si="37"/>
        <v>Fraction of Industrial Fuel Use Shifted to Other Fuels</v>
      </c>
      <c r="D761" s="192" t="s">
        <v>2093</v>
      </c>
      <c r="E761" s="185" t="s">
        <v>816</v>
      </c>
      <c r="F761" s="182" t="s">
        <v>2137</v>
      </c>
      <c r="G761" s="185" t="s">
        <v>2119</v>
      </c>
      <c r="H761" s="43">
        <v>1314</v>
      </c>
      <c r="I761" s="357" t="s">
        <v>332</v>
      </c>
      <c r="J761" s="190" t="str">
        <f>INDEX('Policy Characteristics'!D:D,MATCH(PolicyLevers!$C761,'Policy Characteristics'!$C:$C,0))</f>
        <v>Electrification + Hydrogen</v>
      </c>
      <c r="K761" s="190" t="str">
        <f>INDEX('Policy Characteristics'!E:E,MATCH(PolicyLevers!$C761,'Policy Characteristics'!$C:$C,0))</f>
        <v>indst fuel type shifting</v>
      </c>
      <c r="L761" s="191">
        <f>INDEX('Policy Characteristics'!F:F,MATCH(PolicyLevers!$C761,'Policy Characteristics'!$C:$C,0))</f>
        <v>0</v>
      </c>
      <c r="M761" s="191">
        <f>INDEX('Policy Characteristics'!G:G,MATCH(PolicyLevers!$C761,'Policy Characteristics'!$C:$C,0))</f>
        <v>1</v>
      </c>
      <c r="N761" s="252">
        <f>INDEX('Policy Characteristics'!H:H,MATCH(PolicyLevers!$C761,'Policy Characteristics'!$C:$C,0))</f>
        <v>0.01</v>
      </c>
      <c r="O761" s="190" t="str">
        <f>INDEX('Policy Characteristics'!I:I,MATCH(PolicyLevers!$C761,'Policy Characteristics'!$C:$C,0))</f>
        <v>% of fuel shifted</v>
      </c>
      <c r="P761" s="185"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0" t="str">
        <f>INDEX('Policy Characteristics'!K:K,MATCH(PolicyLevers!$C761,'Policy Characteristics'!$C:$C,0))</f>
        <v>industry-ag-main.html#fuel-switching</v>
      </c>
      <c r="R761" s="190" t="str">
        <f>INDEX('Policy Characteristics'!L:L,MATCH(PolicyLevers!$C761,'Policy Characteristics'!$C:$C,0))</f>
        <v>industry-elec-and-hydrogen.html</v>
      </c>
      <c r="S761" s="206">
        <f>INDEX('Policy Characteristics'!M:M,MATCH(PolicyLevers!$C761,'Policy Characteristics'!$C:$C,0))</f>
        <v>0</v>
      </c>
      <c r="T761" s="185">
        <f>INDEX('Policy Characteristics'!N:N,MATCH(PolicyLevers!$C761,'Policy Characteristics'!$C:$C,0))</f>
        <v>0</v>
      </c>
      <c r="U761" s="182">
        <f>INDEX('Policy Characteristics'!O:O,MATCH(PolicyLevers!$C761,'Policy Characteristics'!$C:$C,0))</f>
        <v>0</v>
      </c>
    </row>
    <row r="762" spans="1:21" x14ac:dyDescent="0.35">
      <c r="A762" s="351" t="str">
        <f>INDEX('Policy Characteristics'!A:A,MATCH(PolicyLevers!$C762,'Policy Characteristics'!$C:$C,0))</f>
        <v>Industry</v>
      </c>
      <c r="B762" s="355" t="str">
        <f>INDEX('Policy Characteristics'!B:B,MATCH(PolicyLevers!$C762,'Policy Characteristics'!$C:$C,0))</f>
        <v>Electrification + Hydrogen</v>
      </c>
      <c r="C762" s="190" t="str">
        <f t="shared" si="37"/>
        <v>Fraction of Industrial Fuel Use Shifted to Other Fuels</v>
      </c>
      <c r="D762" s="192" t="s">
        <v>2093</v>
      </c>
      <c r="E762" s="185" t="s">
        <v>818</v>
      </c>
      <c r="F762" s="182" t="s">
        <v>2137</v>
      </c>
      <c r="G762" s="185" t="s">
        <v>2118</v>
      </c>
      <c r="H762" s="43">
        <v>1315</v>
      </c>
      <c r="I762" s="357" t="s">
        <v>332</v>
      </c>
      <c r="J762" s="190" t="str">
        <f>INDEX('Policy Characteristics'!D:D,MATCH(PolicyLevers!$C762,'Policy Characteristics'!$C:$C,0))</f>
        <v>Electrification + Hydrogen</v>
      </c>
      <c r="K762" s="190" t="str">
        <f>INDEX('Policy Characteristics'!E:E,MATCH(PolicyLevers!$C762,'Policy Characteristics'!$C:$C,0))</f>
        <v>indst fuel type shifting</v>
      </c>
      <c r="L762" s="191">
        <f>INDEX('Policy Characteristics'!F:F,MATCH(PolicyLevers!$C762,'Policy Characteristics'!$C:$C,0))</f>
        <v>0</v>
      </c>
      <c r="M762" s="191">
        <f>INDEX('Policy Characteristics'!G:G,MATCH(PolicyLevers!$C762,'Policy Characteristics'!$C:$C,0))</f>
        <v>1</v>
      </c>
      <c r="N762" s="252">
        <f>INDEX('Policy Characteristics'!H:H,MATCH(PolicyLevers!$C762,'Policy Characteristics'!$C:$C,0))</f>
        <v>0.01</v>
      </c>
      <c r="O762" s="190" t="str">
        <f>INDEX('Policy Characteristics'!I:I,MATCH(PolicyLevers!$C762,'Policy Characteristics'!$C:$C,0))</f>
        <v>% of fuel shifted</v>
      </c>
      <c r="P762" s="185"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0" t="str">
        <f>INDEX('Policy Characteristics'!K:K,MATCH(PolicyLevers!$C762,'Policy Characteristics'!$C:$C,0))</f>
        <v>industry-ag-main.html#fuel-switching</v>
      </c>
      <c r="R762" s="190" t="str">
        <f>INDEX('Policy Characteristics'!L:L,MATCH(PolicyLevers!$C762,'Policy Characteristics'!$C:$C,0))</f>
        <v>industry-elec-and-hydrogen.html</v>
      </c>
      <c r="S762" s="206">
        <f>INDEX('Policy Characteristics'!M:M,MATCH(PolicyLevers!$C762,'Policy Characteristics'!$C:$C,0))</f>
        <v>0</v>
      </c>
      <c r="T762" s="185">
        <f>INDEX('Policy Characteristics'!N:N,MATCH(PolicyLevers!$C762,'Policy Characteristics'!$C:$C,0))</f>
        <v>0</v>
      </c>
      <c r="U762" s="182">
        <f>INDEX('Policy Characteristics'!O:O,MATCH(PolicyLevers!$C762,'Policy Characteristics'!$C:$C,0))</f>
        <v>0</v>
      </c>
    </row>
    <row r="763" spans="1:21" x14ac:dyDescent="0.35">
      <c r="A763" s="351" t="str">
        <f>INDEX('Policy Characteristics'!A:A,MATCH(PolicyLevers!$C763,'Policy Characteristics'!$C:$C,0))</f>
        <v>Industry</v>
      </c>
      <c r="B763" s="355" t="str">
        <f>INDEX('Policy Characteristics'!B:B,MATCH(PolicyLevers!$C763,'Policy Characteristics'!$C:$C,0))</f>
        <v>Electrification + Hydrogen</v>
      </c>
      <c r="C763" s="190" t="str">
        <f t="shared" si="37"/>
        <v>Fraction of Industrial Fuel Use Shifted to Other Fuels</v>
      </c>
      <c r="D763" s="192" t="s">
        <v>2093</v>
      </c>
      <c r="E763" s="185" t="s">
        <v>820</v>
      </c>
      <c r="F763" s="182" t="s">
        <v>2137</v>
      </c>
      <c r="G763" s="185" t="s">
        <v>2117</v>
      </c>
      <c r="H763" s="43">
        <v>1316</v>
      </c>
      <c r="I763" s="357" t="s">
        <v>332</v>
      </c>
      <c r="J763" s="190" t="str">
        <f>INDEX('Policy Characteristics'!D:D,MATCH(PolicyLevers!$C763,'Policy Characteristics'!$C:$C,0))</f>
        <v>Electrification + Hydrogen</v>
      </c>
      <c r="K763" s="190" t="str">
        <f>INDEX('Policy Characteristics'!E:E,MATCH(PolicyLevers!$C763,'Policy Characteristics'!$C:$C,0))</f>
        <v>indst fuel type shifting</v>
      </c>
      <c r="L763" s="191">
        <f>INDEX('Policy Characteristics'!F:F,MATCH(PolicyLevers!$C763,'Policy Characteristics'!$C:$C,0))</f>
        <v>0</v>
      </c>
      <c r="M763" s="191">
        <f>INDEX('Policy Characteristics'!G:G,MATCH(PolicyLevers!$C763,'Policy Characteristics'!$C:$C,0))</f>
        <v>1</v>
      </c>
      <c r="N763" s="252">
        <f>INDEX('Policy Characteristics'!H:H,MATCH(PolicyLevers!$C763,'Policy Characteristics'!$C:$C,0))</f>
        <v>0.01</v>
      </c>
      <c r="O763" s="190" t="str">
        <f>INDEX('Policy Characteristics'!I:I,MATCH(PolicyLevers!$C763,'Policy Characteristics'!$C:$C,0))</f>
        <v>% of fuel shifted</v>
      </c>
      <c r="P763" s="185"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0" t="str">
        <f>INDEX('Policy Characteristics'!K:K,MATCH(PolicyLevers!$C763,'Policy Characteristics'!$C:$C,0))</f>
        <v>industry-ag-main.html#fuel-switching</v>
      </c>
      <c r="R763" s="190" t="str">
        <f>INDEX('Policy Characteristics'!L:L,MATCH(PolicyLevers!$C763,'Policy Characteristics'!$C:$C,0))</f>
        <v>industry-elec-and-hydrogen.html</v>
      </c>
      <c r="S763" s="206">
        <f>INDEX('Policy Characteristics'!M:M,MATCH(PolicyLevers!$C763,'Policy Characteristics'!$C:$C,0))</f>
        <v>0</v>
      </c>
      <c r="T763" s="185">
        <f>INDEX('Policy Characteristics'!N:N,MATCH(PolicyLevers!$C763,'Policy Characteristics'!$C:$C,0))</f>
        <v>0</v>
      </c>
      <c r="U763" s="182">
        <f>INDEX('Policy Characteristics'!O:O,MATCH(PolicyLevers!$C763,'Policy Characteristics'!$C:$C,0))</f>
        <v>0</v>
      </c>
    </row>
    <row r="764" spans="1:21" x14ac:dyDescent="0.35">
      <c r="A764" s="351" t="str">
        <f>INDEX('Policy Characteristics'!A:A,MATCH(PolicyLevers!$C764,'Policy Characteristics'!$C:$C,0))</f>
        <v>Industry</v>
      </c>
      <c r="B764" s="355" t="str">
        <f>INDEX('Policy Characteristics'!B:B,MATCH(PolicyLevers!$C764,'Policy Characteristics'!$C:$C,0))</f>
        <v>Electrification + Hydrogen</v>
      </c>
      <c r="C764" s="190" t="str">
        <f t="shared" si="37"/>
        <v>Fraction of Industrial Fuel Use Shifted to Other Fuels</v>
      </c>
      <c r="D764" s="192" t="s">
        <v>2093</v>
      </c>
      <c r="E764" s="185" t="s">
        <v>822</v>
      </c>
      <c r="F764" s="182" t="s">
        <v>2137</v>
      </c>
      <c r="G764" s="185" t="s">
        <v>2115</v>
      </c>
      <c r="H764" s="43">
        <v>1317</v>
      </c>
      <c r="I764" s="357" t="s">
        <v>310</v>
      </c>
      <c r="J764" s="190" t="str">
        <f>INDEX('Policy Characteristics'!D:D,MATCH(PolicyLevers!$C764,'Policy Characteristics'!$C:$C,0))</f>
        <v>Electrification + Hydrogen</v>
      </c>
      <c r="K764" s="190" t="str">
        <f>INDEX('Policy Characteristics'!E:E,MATCH(PolicyLevers!$C764,'Policy Characteristics'!$C:$C,0))</f>
        <v>indst fuel type shifting</v>
      </c>
      <c r="L764" s="191">
        <f>INDEX('Policy Characteristics'!F:F,MATCH(PolicyLevers!$C764,'Policy Characteristics'!$C:$C,0))</f>
        <v>0</v>
      </c>
      <c r="M764" s="191">
        <f>INDEX('Policy Characteristics'!G:G,MATCH(PolicyLevers!$C764,'Policy Characteristics'!$C:$C,0))</f>
        <v>1</v>
      </c>
      <c r="N764" s="252">
        <f>INDEX('Policy Characteristics'!H:H,MATCH(PolicyLevers!$C764,'Policy Characteristics'!$C:$C,0))</f>
        <v>0.01</v>
      </c>
      <c r="O764" s="190" t="str">
        <f>INDEX('Policy Characteristics'!I:I,MATCH(PolicyLevers!$C764,'Policy Characteristics'!$C:$C,0))</f>
        <v>% of fuel shifted</v>
      </c>
      <c r="P764" s="190"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0" t="str">
        <f>INDEX('Policy Characteristics'!K:K,MATCH(PolicyLevers!$C764,'Policy Characteristics'!$C:$C,0))</f>
        <v>industry-ag-main.html#fuel-switching</v>
      </c>
      <c r="R764" s="190" t="str">
        <f>INDEX('Policy Characteristics'!L:L,MATCH(PolicyLevers!$C764,'Policy Characteristics'!$C:$C,0))</f>
        <v>industry-elec-and-hydrogen.html</v>
      </c>
      <c r="S764" s="206">
        <f>INDEX('Policy Characteristics'!M:M,MATCH(PolicyLevers!$C764,'Policy Characteristics'!$C:$C,0))</f>
        <v>0</v>
      </c>
      <c r="T764" s="185">
        <f>INDEX('Policy Characteristics'!N:N,MATCH(PolicyLevers!$C764,'Policy Characteristics'!$C:$C,0))</f>
        <v>0</v>
      </c>
      <c r="U764" s="182">
        <f>INDEX('Policy Characteristics'!O:O,MATCH(PolicyLevers!$C764,'Policy Characteristics'!$C:$C,0))</f>
        <v>0</v>
      </c>
    </row>
    <row r="765" spans="1:21" x14ac:dyDescent="0.35">
      <c r="A765" s="351" t="str">
        <f>INDEX('Policy Characteristics'!A:A,MATCH(PolicyLevers!$C765,'Policy Characteristics'!$C:$C,0))</f>
        <v>Industry</v>
      </c>
      <c r="B765" s="355" t="str">
        <f>INDEX('Policy Characteristics'!B:B,MATCH(PolicyLevers!$C765,'Policy Characteristics'!$C:$C,0))</f>
        <v>Electrification + Hydrogen</v>
      </c>
      <c r="C765" s="190" t="str">
        <f t="shared" si="37"/>
        <v>Fraction of Industrial Fuel Use Shifted to Other Fuels</v>
      </c>
      <c r="D765" s="192" t="s">
        <v>2091</v>
      </c>
      <c r="E765" s="185" t="s">
        <v>799</v>
      </c>
      <c r="F765" s="182" t="s">
        <v>2136</v>
      </c>
      <c r="G765" s="185" t="s">
        <v>2125</v>
      </c>
      <c r="H765" s="43">
        <v>1318</v>
      </c>
      <c r="I765" s="357" t="s">
        <v>310</v>
      </c>
      <c r="J765" s="190" t="str">
        <f>INDEX('Policy Characteristics'!D:D,MATCH(PolicyLevers!$C765,'Policy Characteristics'!$C:$C,0))</f>
        <v>Electrification + Hydrogen</v>
      </c>
      <c r="K765" s="190" t="str">
        <f>INDEX('Policy Characteristics'!E:E,MATCH(PolicyLevers!$C765,'Policy Characteristics'!$C:$C,0))</f>
        <v>indst fuel type shifting</v>
      </c>
      <c r="L765" s="191">
        <f>INDEX('Policy Characteristics'!F:F,MATCH(PolicyLevers!$C765,'Policy Characteristics'!$C:$C,0))</f>
        <v>0</v>
      </c>
      <c r="M765" s="191">
        <f>INDEX('Policy Characteristics'!G:G,MATCH(PolicyLevers!$C765,'Policy Characteristics'!$C:$C,0))</f>
        <v>1</v>
      </c>
      <c r="N765" s="252">
        <f>INDEX('Policy Characteristics'!H:H,MATCH(PolicyLevers!$C765,'Policy Characteristics'!$C:$C,0))</f>
        <v>0.01</v>
      </c>
      <c r="O765" s="190" t="str">
        <f>INDEX('Policy Characteristics'!I:I,MATCH(PolicyLevers!$C765,'Policy Characteristics'!$C:$C,0))</f>
        <v>% of fuel shifted</v>
      </c>
      <c r="P765" s="190"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0" t="str">
        <f>INDEX('Policy Characteristics'!K:K,MATCH(PolicyLevers!$C765,'Policy Characteristics'!$C:$C,0))</f>
        <v>industry-ag-main.html#fuel-switching</v>
      </c>
      <c r="R765" s="190" t="str">
        <f>INDEX('Policy Characteristics'!L:L,MATCH(PolicyLevers!$C765,'Policy Characteristics'!$C:$C,0))</f>
        <v>industry-elec-and-hydrogen.html</v>
      </c>
      <c r="S765" s="206">
        <f>INDEX('Policy Characteristics'!M:M,MATCH(PolicyLevers!$C765,'Policy Characteristics'!$C:$C,0))</f>
        <v>0</v>
      </c>
      <c r="T765" s="185">
        <f>INDEX('Policy Characteristics'!N:N,MATCH(PolicyLevers!$C765,'Policy Characteristics'!$C:$C,0))</f>
        <v>0</v>
      </c>
      <c r="U765" s="182">
        <f>INDEX('Policy Characteristics'!O:O,MATCH(PolicyLevers!$C765,'Policy Characteristics'!$C:$C,0))</f>
        <v>0</v>
      </c>
    </row>
    <row r="766" spans="1:21" x14ac:dyDescent="0.35">
      <c r="A766" s="351" t="str">
        <f>INDEX('Policy Characteristics'!A:A,MATCH(PolicyLevers!$C766,'Policy Characteristics'!$C:$C,0))</f>
        <v>Industry</v>
      </c>
      <c r="B766" s="355" t="str">
        <f>INDEX('Policy Characteristics'!B:B,MATCH(PolicyLevers!$C766,'Policy Characteristics'!$C:$C,0))</f>
        <v>Electrification + Hydrogen</v>
      </c>
      <c r="C766" s="190" t="str">
        <f t="shared" si="37"/>
        <v>Fraction of Industrial Fuel Use Shifted to Other Fuels</v>
      </c>
      <c r="D766" s="192" t="s">
        <v>2091</v>
      </c>
      <c r="E766" s="185" t="s">
        <v>806</v>
      </c>
      <c r="F766" s="182" t="s">
        <v>2136</v>
      </c>
      <c r="G766" s="185" t="s">
        <v>2124</v>
      </c>
      <c r="H766" s="43">
        <v>1319</v>
      </c>
      <c r="I766" s="357" t="s">
        <v>332</v>
      </c>
      <c r="J766" s="190" t="str">
        <f>INDEX('Policy Characteristics'!D:D,MATCH(PolicyLevers!$C766,'Policy Characteristics'!$C:$C,0))</f>
        <v>Electrification + Hydrogen</v>
      </c>
      <c r="K766" s="190" t="str">
        <f>INDEX('Policy Characteristics'!E:E,MATCH(PolicyLevers!$C766,'Policy Characteristics'!$C:$C,0))</f>
        <v>indst fuel type shifting</v>
      </c>
      <c r="L766" s="191">
        <f>INDEX('Policy Characteristics'!F:F,MATCH(PolicyLevers!$C766,'Policy Characteristics'!$C:$C,0))</f>
        <v>0</v>
      </c>
      <c r="M766" s="191">
        <f>INDEX('Policy Characteristics'!G:G,MATCH(PolicyLevers!$C766,'Policy Characteristics'!$C:$C,0))</f>
        <v>1</v>
      </c>
      <c r="N766" s="252">
        <f>INDEX('Policy Characteristics'!H:H,MATCH(PolicyLevers!$C766,'Policy Characteristics'!$C:$C,0))</f>
        <v>0.01</v>
      </c>
      <c r="O766" s="190" t="str">
        <f>INDEX('Policy Characteristics'!I:I,MATCH(PolicyLevers!$C766,'Policy Characteristics'!$C:$C,0))</f>
        <v>% of fuel shifted</v>
      </c>
      <c r="P766" s="185"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0" t="str">
        <f>INDEX('Policy Characteristics'!K:K,MATCH(PolicyLevers!$C766,'Policy Characteristics'!$C:$C,0))</f>
        <v>industry-ag-main.html#fuel-switching</v>
      </c>
      <c r="R766" s="190" t="str">
        <f>INDEX('Policy Characteristics'!L:L,MATCH(PolicyLevers!$C766,'Policy Characteristics'!$C:$C,0))</f>
        <v>industry-elec-and-hydrogen.html</v>
      </c>
      <c r="S766" s="206">
        <f>INDEX('Policy Characteristics'!M:M,MATCH(PolicyLevers!$C766,'Policy Characteristics'!$C:$C,0))</f>
        <v>0</v>
      </c>
      <c r="T766" s="185">
        <f>INDEX('Policy Characteristics'!N:N,MATCH(PolicyLevers!$C766,'Policy Characteristics'!$C:$C,0))</f>
        <v>0</v>
      </c>
      <c r="U766" s="182">
        <f>INDEX('Policy Characteristics'!O:O,MATCH(PolicyLevers!$C766,'Policy Characteristics'!$C:$C,0))</f>
        <v>0</v>
      </c>
    </row>
    <row r="767" spans="1:21" x14ac:dyDescent="0.35">
      <c r="A767" s="351" t="str">
        <f>INDEX('Policy Characteristics'!A:A,MATCH(PolicyLevers!$C767,'Policy Characteristics'!$C:$C,0))</f>
        <v>Industry</v>
      </c>
      <c r="B767" s="355" t="str">
        <f>INDEX('Policy Characteristics'!B:B,MATCH(PolicyLevers!$C767,'Policy Characteristics'!$C:$C,0))</f>
        <v>Electrification + Hydrogen</v>
      </c>
      <c r="C767" s="190" t="str">
        <f t="shared" si="37"/>
        <v>Fraction of Industrial Fuel Use Shifted to Other Fuels</v>
      </c>
      <c r="D767" s="192" t="s">
        <v>2091</v>
      </c>
      <c r="E767" s="185" t="s">
        <v>808</v>
      </c>
      <c r="F767" s="182" t="s">
        <v>2136</v>
      </c>
      <c r="G767" s="185" t="s">
        <v>2123</v>
      </c>
      <c r="H767" s="43">
        <v>1320</v>
      </c>
      <c r="I767" s="357" t="s">
        <v>332</v>
      </c>
      <c r="J767" s="190" t="str">
        <f>INDEX('Policy Characteristics'!D:D,MATCH(PolicyLevers!$C767,'Policy Characteristics'!$C:$C,0))</f>
        <v>Electrification + Hydrogen</v>
      </c>
      <c r="K767" s="190" t="str">
        <f>INDEX('Policy Characteristics'!E:E,MATCH(PolicyLevers!$C767,'Policy Characteristics'!$C:$C,0))</f>
        <v>indst fuel type shifting</v>
      </c>
      <c r="L767" s="191">
        <f>INDEX('Policy Characteristics'!F:F,MATCH(PolicyLevers!$C767,'Policy Characteristics'!$C:$C,0))</f>
        <v>0</v>
      </c>
      <c r="M767" s="191">
        <f>INDEX('Policy Characteristics'!G:G,MATCH(PolicyLevers!$C767,'Policy Characteristics'!$C:$C,0))</f>
        <v>1</v>
      </c>
      <c r="N767" s="252">
        <f>INDEX('Policy Characteristics'!H:H,MATCH(PolicyLevers!$C767,'Policy Characteristics'!$C:$C,0))</f>
        <v>0.01</v>
      </c>
      <c r="O767" s="190" t="str">
        <f>INDEX('Policy Characteristics'!I:I,MATCH(PolicyLevers!$C767,'Policy Characteristics'!$C:$C,0))</f>
        <v>% of fuel shifted</v>
      </c>
      <c r="P767" s="185"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0" t="str">
        <f>INDEX('Policy Characteristics'!K:K,MATCH(PolicyLevers!$C767,'Policy Characteristics'!$C:$C,0))</f>
        <v>industry-ag-main.html#fuel-switching</v>
      </c>
      <c r="R767" s="190" t="str">
        <f>INDEX('Policy Characteristics'!L:L,MATCH(PolicyLevers!$C767,'Policy Characteristics'!$C:$C,0))</f>
        <v>industry-elec-and-hydrogen.html</v>
      </c>
      <c r="S767" s="206">
        <f>INDEX('Policy Characteristics'!M:M,MATCH(PolicyLevers!$C767,'Policy Characteristics'!$C:$C,0))</f>
        <v>0</v>
      </c>
      <c r="T767" s="185">
        <f>INDEX('Policy Characteristics'!N:N,MATCH(PolicyLevers!$C767,'Policy Characteristics'!$C:$C,0))</f>
        <v>0</v>
      </c>
      <c r="U767" s="182">
        <f>INDEX('Policy Characteristics'!O:O,MATCH(PolicyLevers!$C767,'Policy Characteristics'!$C:$C,0))</f>
        <v>0</v>
      </c>
    </row>
    <row r="768" spans="1:21" x14ac:dyDescent="0.35">
      <c r="A768" s="351" t="str">
        <f>INDEX('Policy Characteristics'!A:A,MATCH(PolicyLevers!$C768,'Policy Characteristics'!$C:$C,0))</f>
        <v>Industry</v>
      </c>
      <c r="B768" s="355" t="str">
        <f>INDEX('Policy Characteristics'!B:B,MATCH(PolicyLevers!$C768,'Policy Characteristics'!$C:$C,0))</f>
        <v>Electrification + Hydrogen</v>
      </c>
      <c r="C768" s="190" t="str">
        <f t="shared" si="37"/>
        <v>Fraction of Industrial Fuel Use Shifted to Other Fuels</v>
      </c>
      <c r="D768" s="192" t="s">
        <v>2091</v>
      </c>
      <c r="E768" s="185" t="s">
        <v>810</v>
      </c>
      <c r="F768" s="182" t="s">
        <v>2136</v>
      </c>
      <c r="G768" s="185" t="s">
        <v>2122</v>
      </c>
      <c r="H768" s="43">
        <v>1321</v>
      </c>
      <c r="I768" s="357" t="s">
        <v>332</v>
      </c>
      <c r="J768" s="190" t="str">
        <f>INDEX('Policy Characteristics'!D:D,MATCH(PolicyLevers!$C768,'Policy Characteristics'!$C:$C,0))</f>
        <v>Electrification + Hydrogen</v>
      </c>
      <c r="K768" s="190" t="str">
        <f>INDEX('Policy Characteristics'!E:E,MATCH(PolicyLevers!$C768,'Policy Characteristics'!$C:$C,0))</f>
        <v>indst fuel type shifting</v>
      </c>
      <c r="L768" s="191">
        <f>INDEX('Policy Characteristics'!F:F,MATCH(PolicyLevers!$C768,'Policy Characteristics'!$C:$C,0))</f>
        <v>0</v>
      </c>
      <c r="M768" s="191">
        <f>INDEX('Policy Characteristics'!G:G,MATCH(PolicyLevers!$C768,'Policy Characteristics'!$C:$C,0))</f>
        <v>1</v>
      </c>
      <c r="N768" s="252">
        <f>INDEX('Policy Characteristics'!H:H,MATCH(PolicyLevers!$C768,'Policy Characteristics'!$C:$C,0))</f>
        <v>0.01</v>
      </c>
      <c r="O768" s="190" t="str">
        <f>INDEX('Policy Characteristics'!I:I,MATCH(PolicyLevers!$C768,'Policy Characteristics'!$C:$C,0))</f>
        <v>% of fuel shifted</v>
      </c>
      <c r="P768" s="185"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0" t="str">
        <f>INDEX('Policy Characteristics'!K:K,MATCH(PolicyLevers!$C768,'Policy Characteristics'!$C:$C,0))</f>
        <v>industry-ag-main.html#fuel-switching</v>
      </c>
      <c r="R768" s="190" t="str">
        <f>INDEX('Policy Characteristics'!L:L,MATCH(PolicyLevers!$C768,'Policy Characteristics'!$C:$C,0))</f>
        <v>industry-elec-and-hydrogen.html</v>
      </c>
      <c r="S768" s="206">
        <f>INDEX('Policy Characteristics'!M:M,MATCH(PolicyLevers!$C768,'Policy Characteristics'!$C:$C,0))</f>
        <v>0</v>
      </c>
      <c r="T768" s="185">
        <f>INDEX('Policy Characteristics'!N:N,MATCH(PolicyLevers!$C768,'Policy Characteristics'!$C:$C,0))</f>
        <v>0</v>
      </c>
      <c r="U768" s="182">
        <f>INDEX('Policy Characteristics'!O:O,MATCH(PolicyLevers!$C768,'Policy Characteristics'!$C:$C,0))</f>
        <v>0</v>
      </c>
    </row>
    <row r="769" spans="1:21" x14ac:dyDescent="0.35">
      <c r="A769" s="351" t="str">
        <f>INDEX('Policy Characteristics'!A:A,MATCH(PolicyLevers!$C769,'Policy Characteristics'!$C:$C,0))</f>
        <v>Industry</v>
      </c>
      <c r="B769" s="355" t="str">
        <f>INDEX('Policy Characteristics'!B:B,MATCH(PolicyLevers!$C769,'Policy Characteristics'!$C:$C,0))</f>
        <v>Electrification + Hydrogen</v>
      </c>
      <c r="C769" s="190" t="str">
        <f t="shared" si="37"/>
        <v>Fraction of Industrial Fuel Use Shifted to Other Fuels</v>
      </c>
      <c r="D769" s="192" t="s">
        <v>2091</v>
      </c>
      <c r="E769" s="185" t="s">
        <v>812</v>
      </c>
      <c r="F769" s="182" t="s">
        <v>2136</v>
      </c>
      <c r="G769" s="185" t="s">
        <v>2121</v>
      </c>
      <c r="H769" s="43">
        <v>1322</v>
      </c>
      <c r="I769" s="357" t="s">
        <v>332</v>
      </c>
      <c r="J769" s="190" t="str">
        <f>INDEX('Policy Characteristics'!D:D,MATCH(PolicyLevers!$C769,'Policy Characteristics'!$C:$C,0))</f>
        <v>Electrification + Hydrogen</v>
      </c>
      <c r="K769" s="190" t="str">
        <f>INDEX('Policy Characteristics'!E:E,MATCH(PolicyLevers!$C769,'Policy Characteristics'!$C:$C,0))</f>
        <v>indst fuel type shifting</v>
      </c>
      <c r="L769" s="191">
        <f>INDEX('Policy Characteristics'!F:F,MATCH(PolicyLevers!$C769,'Policy Characteristics'!$C:$C,0))</f>
        <v>0</v>
      </c>
      <c r="M769" s="191">
        <f>INDEX('Policy Characteristics'!G:G,MATCH(PolicyLevers!$C769,'Policy Characteristics'!$C:$C,0))</f>
        <v>1</v>
      </c>
      <c r="N769" s="252">
        <f>INDEX('Policy Characteristics'!H:H,MATCH(PolicyLevers!$C769,'Policy Characteristics'!$C:$C,0))</f>
        <v>0.01</v>
      </c>
      <c r="O769" s="190" t="str">
        <f>INDEX('Policy Characteristics'!I:I,MATCH(PolicyLevers!$C769,'Policy Characteristics'!$C:$C,0))</f>
        <v>% of fuel shifted</v>
      </c>
      <c r="P769" s="185"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0" t="str">
        <f>INDEX('Policy Characteristics'!K:K,MATCH(PolicyLevers!$C769,'Policy Characteristics'!$C:$C,0))</f>
        <v>industry-ag-main.html#fuel-switching</v>
      </c>
      <c r="R769" s="190" t="str">
        <f>INDEX('Policy Characteristics'!L:L,MATCH(PolicyLevers!$C769,'Policy Characteristics'!$C:$C,0))</f>
        <v>industry-elec-and-hydrogen.html</v>
      </c>
      <c r="S769" s="206">
        <f>INDEX('Policy Characteristics'!M:M,MATCH(PolicyLevers!$C769,'Policy Characteristics'!$C:$C,0))</f>
        <v>0</v>
      </c>
      <c r="T769" s="185">
        <f>INDEX('Policy Characteristics'!N:N,MATCH(PolicyLevers!$C769,'Policy Characteristics'!$C:$C,0))</f>
        <v>0</v>
      </c>
      <c r="U769" s="182">
        <f>INDEX('Policy Characteristics'!O:O,MATCH(PolicyLevers!$C769,'Policy Characteristics'!$C:$C,0))</f>
        <v>0</v>
      </c>
    </row>
    <row r="770" spans="1:21" x14ac:dyDescent="0.35">
      <c r="A770" s="351" t="str">
        <f>INDEX('Policy Characteristics'!A:A,MATCH(PolicyLevers!$C770,'Policy Characteristics'!$C:$C,0))</f>
        <v>Industry</v>
      </c>
      <c r="B770" s="355" t="str">
        <f>INDEX('Policy Characteristics'!B:B,MATCH(PolicyLevers!$C770,'Policy Characteristics'!$C:$C,0))</f>
        <v>Electrification + Hydrogen</v>
      </c>
      <c r="C770" s="190" t="str">
        <f t="shared" si="37"/>
        <v>Fraction of Industrial Fuel Use Shifted to Other Fuels</v>
      </c>
      <c r="D770" s="192" t="s">
        <v>2091</v>
      </c>
      <c r="E770" s="185" t="s">
        <v>814</v>
      </c>
      <c r="F770" s="182" t="s">
        <v>2136</v>
      </c>
      <c r="G770" s="185" t="s">
        <v>2120</v>
      </c>
      <c r="H770" s="43">
        <v>1323</v>
      </c>
      <c r="I770" s="357" t="s">
        <v>332</v>
      </c>
      <c r="J770" s="190" t="str">
        <f>INDEX('Policy Characteristics'!D:D,MATCH(PolicyLevers!$C770,'Policy Characteristics'!$C:$C,0))</f>
        <v>Electrification + Hydrogen</v>
      </c>
      <c r="K770" s="190" t="str">
        <f>INDEX('Policy Characteristics'!E:E,MATCH(PolicyLevers!$C770,'Policy Characteristics'!$C:$C,0))</f>
        <v>indst fuel type shifting</v>
      </c>
      <c r="L770" s="191">
        <f>INDEX('Policy Characteristics'!F:F,MATCH(PolicyLevers!$C770,'Policy Characteristics'!$C:$C,0))</f>
        <v>0</v>
      </c>
      <c r="M770" s="191">
        <f>INDEX('Policy Characteristics'!G:G,MATCH(PolicyLevers!$C770,'Policy Characteristics'!$C:$C,0))</f>
        <v>1</v>
      </c>
      <c r="N770" s="252">
        <f>INDEX('Policy Characteristics'!H:H,MATCH(PolicyLevers!$C770,'Policy Characteristics'!$C:$C,0))</f>
        <v>0.01</v>
      </c>
      <c r="O770" s="190" t="str">
        <f>INDEX('Policy Characteristics'!I:I,MATCH(PolicyLevers!$C770,'Policy Characteristics'!$C:$C,0))</f>
        <v>% of fuel shifted</v>
      </c>
      <c r="P770" s="185"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0" t="str">
        <f>INDEX('Policy Characteristics'!K:K,MATCH(PolicyLevers!$C770,'Policy Characteristics'!$C:$C,0))</f>
        <v>industry-ag-main.html#fuel-switching</v>
      </c>
      <c r="R770" s="190" t="str">
        <f>INDEX('Policy Characteristics'!L:L,MATCH(PolicyLevers!$C770,'Policy Characteristics'!$C:$C,0))</f>
        <v>industry-elec-and-hydrogen.html</v>
      </c>
      <c r="S770" s="206">
        <f>INDEX('Policy Characteristics'!M:M,MATCH(PolicyLevers!$C770,'Policy Characteristics'!$C:$C,0))</f>
        <v>0</v>
      </c>
      <c r="T770" s="185">
        <f>INDEX('Policy Characteristics'!N:N,MATCH(PolicyLevers!$C770,'Policy Characteristics'!$C:$C,0))</f>
        <v>0</v>
      </c>
      <c r="U770" s="182">
        <f>INDEX('Policy Characteristics'!O:O,MATCH(PolicyLevers!$C770,'Policy Characteristics'!$C:$C,0))</f>
        <v>0</v>
      </c>
    </row>
    <row r="771" spans="1:21" x14ac:dyDescent="0.35">
      <c r="A771" s="351" t="str">
        <f>INDEX('Policy Characteristics'!A:A,MATCH(PolicyLevers!$C771,'Policy Characteristics'!$C:$C,0))</f>
        <v>Industry</v>
      </c>
      <c r="B771" s="355" t="str">
        <f>INDEX('Policy Characteristics'!B:B,MATCH(PolicyLevers!$C771,'Policy Characteristics'!$C:$C,0))</f>
        <v>Electrification + Hydrogen</v>
      </c>
      <c r="C771" s="190" t="str">
        <f t="shared" si="37"/>
        <v>Fraction of Industrial Fuel Use Shifted to Other Fuels</v>
      </c>
      <c r="D771" s="192" t="s">
        <v>2091</v>
      </c>
      <c r="E771" s="185" t="s">
        <v>816</v>
      </c>
      <c r="F771" s="182" t="s">
        <v>2136</v>
      </c>
      <c r="G771" s="185" t="s">
        <v>2119</v>
      </c>
      <c r="H771" s="43">
        <v>1324</v>
      </c>
      <c r="I771" s="357" t="s">
        <v>332</v>
      </c>
      <c r="J771" s="190" t="str">
        <f>INDEX('Policy Characteristics'!D:D,MATCH(PolicyLevers!$C771,'Policy Characteristics'!$C:$C,0))</f>
        <v>Electrification + Hydrogen</v>
      </c>
      <c r="K771" s="190" t="str">
        <f>INDEX('Policy Characteristics'!E:E,MATCH(PolicyLevers!$C771,'Policy Characteristics'!$C:$C,0))</f>
        <v>indst fuel type shifting</v>
      </c>
      <c r="L771" s="191">
        <f>INDEX('Policy Characteristics'!F:F,MATCH(PolicyLevers!$C771,'Policy Characteristics'!$C:$C,0))</f>
        <v>0</v>
      </c>
      <c r="M771" s="191">
        <f>INDEX('Policy Characteristics'!G:G,MATCH(PolicyLevers!$C771,'Policy Characteristics'!$C:$C,0))</f>
        <v>1</v>
      </c>
      <c r="N771" s="252">
        <f>INDEX('Policy Characteristics'!H:H,MATCH(PolicyLevers!$C771,'Policy Characteristics'!$C:$C,0))</f>
        <v>0.01</v>
      </c>
      <c r="O771" s="190" t="str">
        <f>INDEX('Policy Characteristics'!I:I,MATCH(PolicyLevers!$C771,'Policy Characteristics'!$C:$C,0))</f>
        <v>% of fuel shifted</v>
      </c>
      <c r="P771" s="185"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0" t="str">
        <f>INDEX('Policy Characteristics'!K:K,MATCH(PolicyLevers!$C771,'Policy Characteristics'!$C:$C,0))</f>
        <v>industry-ag-main.html#fuel-switching</v>
      </c>
      <c r="R771" s="190" t="str">
        <f>INDEX('Policy Characteristics'!L:L,MATCH(PolicyLevers!$C771,'Policy Characteristics'!$C:$C,0))</f>
        <v>industry-elec-and-hydrogen.html</v>
      </c>
      <c r="S771" s="206">
        <f>INDEX('Policy Characteristics'!M:M,MATCH(PolicyLevers!$C771,'Policy Characteristics'!$C:$C,0))</f>
        <v>0</v>
      </c>
      <c r="T771" s="185">
        <f>INDEX('Policy Characteristics'!N:N,MATCH(PolicyLevers!$C771,'Policy Characteristics'!$C:$C,0))</f>
        <v>0</v>
      </c>
      <c r="U771" s="182">
        <f>INDEX('Policy Characteristics'!O:O,MATCH(PolicyLevers!$C771,'Policy Characteristics'!$C:$C,0))</f>
        <v>0</v>
      </c>
    </row>
    <row r="772" spans="1:21" x14ac:dyDescent="0.35">
      <c r="A772" s="351" t="str">
        <f>INDEX('Policy Characteristics'!A:A,MATCH(PolicyLevers!$C772,'Policy Characteristics'!$C:$C,0))</f>
        <v>Industry</v>
      </c>
      <c r="B772" s="355" t="str">
        <f>INDEX('Policy Characteristics'!B:B,MATCH(PolicyLevers!$C772,'Policy Characteristics'!$C:$C,0))</f>
        <v>Electrification + Hydrogen</v>
      </c>
      <c r="C772" s="190" t="str">
        <f t="shared" si="37"/>
        <v>Fraction of Industrial Fuel Use Shifted to Other Fuels</v>
      </c>
      <c r="D772" s="192" t="s">
        <v>2091</v>
      </c>
      <c r="E772" s="185" t="s">
        <v>818</v>
      </c>
      <c r="F772" s="182" t="s">
        <v>2136</v>
      </c>
      <c r="G772" s="185" t="s">
        <v>2118</v>
      </c>
      <c r="H772" s="43">
        <v>1325</v>
      </c>
      <c r="I772" s="357" t="s">
        <v>332</v>
      </c>
      <c r="J772" s="190" t="str">
        <f>INDEX('Policy Characteristics'!D:D,MATCH(PolicyLevers!$C772,'Policy Characteristics'!$C:$C,0))</f>
        <v>Electrification + Hydrogen</v>
      </c>
      <c r="K772" s="190" t="str">
        <f>INDEX('Policy Characteristics'!E:E,MATCH(PolicyLevers!$C772,'Policy Characteristics'!$C:$C,0))</f>
        <v>indst fuel type shifting</v>
      </c>
      <c r="L772" s="191">
        <f>INDEX('Policy Characteristics'!F:F,MATCH(PolicyLevers!$C772,'Policy Characteristics'!$C:$C,0))</f>
        <v>0</v>
      </c>
      <c r="M772" s="191">
        <f>INDEX('Policy Characteristics'!G:G,MATCH(PolicyLevers!$C772,'Policy Characteristics'!$C:$C,0))</f>
        <v>1</v>
      </c>
      <c r="N772" s="252">
        <f>INDEX('Policy Characteristics'!H:H,MATCH(PolicyLevers!$C772,'Policy Characteristics'!$C:$C,0))</f>
        <v>0.01</v>
      </c>
      <c r="O772" s="190" t="str">
        <f>INDEX('Policy Characteristics'!I:I,MATCH(PolicyLevers!$C772,'Policy Characteristics'!$C:$C,0))</f>
        <v>% of fuel shifted</v>
      </c>
      <c r="P772" s="185"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0" t="str">
        <f>INDEX('Policy Characteristics'!K:K,MATCH(PolicyLevers!$C772,'Policy Characteristics'!$C:$C,0))</f>
        <v>industry-ag-main.html#fuel-switching</v>
      </c>
      <c r="R772" s="190" t="str">
        <f>INDEX('Policy Characteristics'!L:L,MATCH(PolicyLevers!$C772,'Policy Characteristics'!$C:$C,0))</f>
        <v>industry-elec-and-hydrogen.html</v>
      </c>
      <c r="S772" s="206">
        <f>INDEX('Policy Characteristics'!M:M,MATCH(PolicyLevers!$C772,'Policy Characteristics'!$C:$C,0))</f>
        <v>0</v>
      </c>
      <c r="T772" s="185">
        <f>INDEX('Policy Characteristics'!N:N,MATCH(PolicyLevers!$C772,'Policy Characteristics'!$C:$C,0))</f>
        <v>0</v>
      </c>
      <c r="U772" s="182">
        <f>INDEX('Policy Characteristics'!O:O,MATCH(PolicyLevers!$C772,'Policy Characteristics'!$C:$C,0))</f>
        <v>0</v>
      </c>
    </row>
    <row r="773" spans="1:21" x14ac:dyDescent="0.35">
      <c r="A773" s="351" t="str">
        <f>INDEX('Policy Characteristics'!A:A,MATCH(PolicyLevers!$C773,'Policy Characteristics'!$C:$C,0))</f>
        <v>Industry</v>
      </c>
      <c r="B773" s="355" t="str">
        <f>INDEX('Policy Characteristics'!B:B,MATCH(PolicyLevers!$C773,'Policy Characteristics'!$C:$C,0))</f>
        <v>Electrification + Hydrogen</v>
      </c>
      <c r="C773" s="190" t="str">
        <f t="shared" si="37"/>
        <v>Fraction of Industrial Fuel Use Shifted to Other Fuels</v>
      </c>
      <c r="D773" s="192" t="s">
        <v>2091</v>
      </c>
      <c r="E773" s="185" t="s">
        <v>820</v>
      </c>
      <c r="F773" s="182" t="s">
        <v>2136</v>
      </c>
      <c r="G773" s="185" t="s">
        <v>2117</v>
      </c>
      <c r="H773" s="43">
        <v>1326</v>
      </c>
      <c r="I773" s="357" t="s">
        <v>332</v>
      </c>
      <c r="J773" s="190" t="str">
        <f>INDEX('Policy Characteristics'!D:D,MATCH(PolicyLevers!$C773,'Policy Characteristics'!$C:$C,0))</f>
        <v>Electrification + Hydrogen</v>
      </c>
      <c r="K773" s="190" t="str">
        <f>INDEX('Policy Characteristics'!E:E,MATCH(PolicyLevers!$C773,'Policy Characteristics'!$C:$C,0))</f>
        <v>indst fuel type shifting</v>
      </c>
      <c r="L773" s="191">
        <f>INDEX('Policy Characteristics'!F:F,MATCH(PolicyLevers!$C773,'Policy Characteristics'!$C:$C,0))</f>
        <v>0</v>
      </c>
      <c r="M773" s="191">
        <f>INDEX('Policy Characteristics'!G:G,MATCH(PolicyLevers!$C773,'Policy Characteristics'!$C:$C,0))</f>
        <v>1</v>
      </c>
      <c r="N773" s="252">
        <f>INDEX('Policy Characteristics'!H:H,MATCH(PolicyLevers!$C773,'Policy Characteristics'!$C:$C,0))</f>
        <v>0.01</v>
      </c>
      <c r="O773" s="190" t="str">
        <f>INDEX('Policy Characteristics'!I:I,MATCH(PolicyLevers!$C773,'Policy Characteristics'!$C:$C,0))</f>
        <v>% of fuel shifted</v>
      </c>
      <c r="P773" s="185"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0" t="str">
        <f>INDEX('Policy Characteristics'!K:K,MATCH(PolicyLevers!$C773,'Policy Characteristics'!$C:$C,0))</f>
        <v>industry-ag-main.html#fuel-switching</v>
      </c>
      <c r="R773" s="190" t="str">
        <f>INDEX('Policy Characteristics'!L:L,MATCH(PolicyLevers!$C773,'Policy Characteristics'!$C:$C,0))</f>
        <v>industry-elec-and-hydrogen.html</v>
      </c>
      <c r="S773" s="206">
        <f>INDEX('Policy Characteristics'!M:M,MATCH(PolicyLevers!$C773,'Policy Characteristics'!$C:$C,0))</f>
        <v>0</v>
      </c>
      <c r="T773" s="185">
        <f>INDEX('Policy Characteristics'!N:N,MATCH(PolicyLevers!$C773,'Policy Characteristics'!$C:$C,0))</f>
        <v>0</v>
      </c>
      <c r="U773" s="182">
        <f>INDEX('Policy Characteristics'!O:O,MATCH(PolicyLevers!$C773,'Policy Characteristics'!$C:$C,0))</f>
        <v>0</v>
      </c>
    </row>
    <row r="774" spans="1:21" x14ac:dyDescent="0.35">
      <c r="A774" s="351" t="str">
        <f>INDEX('Policy Characteristics'!A:A,MATCH(PolicyLevers!$C774,'Policy Characteristics'!$C:$C,0))</f>
        <v>Industry</v>
      </c>
      <c r="B774" s="355" t="str">
        <f>INDEX('Policy Characteristics'!B:B,MATCH(PolicyLevers!$C774,'Policy Characteristics'!$C:$C,0))</f>
        <v>Electrification + Hydrogen</v>
      </c>
      <c r="C774" s="190" t="str">
        <f t="shared" si="37"/>
        <v>Fraction of Industrial Fuel Use Shifted to Other Fuels</v>
      </c>
      <c r="D774" s="192" t="s">
        <v>2091</v>
      </c>
      <c r="E774" s="185" t="s">
        <v>822</v>
      </c>
      <c r="F774" s="182" t="s">
        <v>2136</v>
      </c>
      <c r="G774" s="185" t="s">
        <v>2115</v>
      </c>
      <c r="H774" s="43">
        <v>1327</v>
      </c>
      <c r="I774" s="357" t="s">
        <v>310</v>
      </c>
      <c r="J774" s="190" t="str">
        <f>INDEX('Policy Characteristics'!D:D,MATCH(PolicyLevers!$C774,'Policy Characteristics'!$C:$C,0))</f>
        <v>Electrification + Hydrogen</v>
      </c>
      <c r="K774" s="190" t="str">
        <f>INDEX('Policy Characteristics'!E:E,MATCH(PolicyLevers!$C774,'Policy Characteristics'!$C:$C,0))</f>
        <v>indst fuel type shifting</v>
      </c>
      <c r="L774" s="191">
        <f>INDEX('Policy Characteristics'!F:F,MATCH(PolicyLevers!$C774,'Policy Characteristics'!$C:$C,0))</f>
        <v>0</v>
      </c>
      <c r="M774" s="191">
        <f>INDEX('Policy Characteristics'!G:G,MATCH(PolicyLevers!$C774,'Policy Characteristics'!$C:$C,0))</f>
        <v>1</v>
      </c>
      <c r="N774" s="252">
        <f>INDEX('Policy Characteristics'!H:H,MATCH(PolicyLevers!$C774,'Policy Characteristics'!$C:$C,0))</f>
        <v>0.01</v>
      </c>
      <c r="O774" s="190" t="str">
        <f>INDEX('Policy Characteristics'!I:I,MATCH(PolicyLevers!$C774,'Policy Characteristics'!$C:$C,0))</f>
        <v>% of fuel shifted</v>
      </c>
      <c r="P774" s="190"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0" t="str">
        <f>INDEX('Policy Characteristics'!K:K,MATCH(PolicyLevers!$C774,'Policy Characteristics'!$C:$C,0))</f>
        <v>industry-ag-main.html#fuel-switching</v>
      </c>
      <c r="R774" s="190" t="str">
        <f>INDEX('Policy Characteristics'!L:L,MATCH(PolicyLevers!$C774,'Policy Characteristics'!$C:$C,0))</f>
        <v>industry-elec-and-hydrogen.html</v>
      </c>
      <c r="S774" s="206">
        <f>INDEX('Policy Characteristics'!M:M,MATCH(PolicyLevers!$C774,'Policy Characteristics'!$C:$C,0))</f>
        <v>0</v>
      </c>
      <c r="T774" s="185">
        <f>INDEX('Policy Characteristics'!N:N,MATCH(PolicyLevers!$C774,'Policy Characteristics'!$C:$C,0))</f>
        <v>0</v>
      </c>
      <c r="U774" s="182">
        <f>INDEX('Policy Characteristics'!O:O,MATCH(PolicyLevers!$C774,'Policy Characteristics'!$C:$C,0))</f>
        <v>0</v>
      </c>
    </row>
    <row r="775" spans="1:21" x14ac:dyDescent="0.35">
      <c r="A775" s="351" t="str">
        <f>INDEX('Policy Characteristics'!A:A,MATCH(PolicyLevers!$C775,'Policy Characteristics'!$C:$C,0))</f>
        <v>Industry</v>
      </c>
      <c r="B775" s="355" t="str">
        <f>INDEX('Policy Characteristics'!B:B,MATCH(PolicyLevers!$C775,'Policy Characteristics'!$C:$C,0))</f>
        <v>Electrification + Hydrogen</v>
      </c>
      <c r="C775" s="190" t="str">
        <f t="shared" si="37"/>
        <v>Fraction of Industrial Fuel Use Shifted to Other Fuels</v>
      </c>
      <c r="D775" s="192" t="s">
        <v>2089</v>
      </c>
      <c r="E775" s="185" t="s">
        <v>799</v>
      </c>
      <c r="F775" s="182" t="s">
        <v>2135</v>
      </c>
      <c r="G775" s="185" t="s">
        <v>2125</v>
      </c>
      <c r="H775" s="43">
        <v>1328</v>
      </c>
      <c r="I775" s="357" t="s">
        <v>310</v>
      </c>
      <c r="J775" s="190" t="str">
        <f>INDEX('Policy Characteristics'!D:D,MATCH(PolicyLevers!$C775,'Policy Characteristics'!$C:$C,0))</f>
        <v>Electrification + Hydrogen</v>
      </c>
      <c r="K775" s="190" t="str">
        <f>INDEX('Policy Characteristics'!E:E,MATCH(PolicyLevers!$C775,'Policy Characteristics'!$C:$C,0))</f>
        <v>indst fuel type shifting</v>
      </c>
      <c r="L775" s="191">
        <f>INDEX('Policy Characteristics'!F:F,MATCH(PolicyLevers!$C775,'Policy Characteristics'!$C:$C,0))</f>
        <v>0</v>
      </c>
      <c r="M775" s="191">
        <f>INDEX('Policy Characteristics'!G:G,MATCH(PolicyLevers!$C775,'Policy Characteristics'!$C:$C,0))</f>
        <v>1</v>
      </c>
      <c r="N775" s="252">
        <f>INDEX('Policy Characteristics'!H:H,MATCH(PolicyLevers!$C775,'Policy Characteristics'!$C:$C,0))</f>
        <v>0.01</v>
      </c>
      <c r="O775" s="190" t="str">
        <f>INDEX('Policy Characteristics'!I:I,MATCH(PolicyLevers!$C775,'Policy Characteristics'!$C:$C,0))</f>
        <v>% of fuel shifted</v>
      </c>
      <c r="P775" s="190"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0" t="str">
        <f>INDEX('Policy Characteristics'!K:K,MATCH(PolicyLevers!$C775,'Policy Characteristics'!$C:$C,0))</f>
        <v>industry-ag-main.html#fuel-switching</v>
      </c>
      <c r="R775" s="190" t="str">
        <f>INDEX('Policy Characteristics'!L:L,MATCH(PolicyLevers!$C775,'Policy Characteristics'!$C:$C,0))</f>
        <v>industry-elec-and-hydrogen.html</v>
      </c>
      <c r="S775" s="206">
        <f>INDEX('Policy Characteristics'!M:M,MATCH(PolicyLevers!$C775,'Policy Characteristics'!$C:$C,0))</f>
        <v>0</v>
      </c>
      <c r="T775" s="185">
        <f>INDEX('Policy Characteristics'!N:N,MATCH(PolicyLevers!$C775,'Policy Characteristics'!$C:$C,0))</f>
        <v>0</v>
      </c>
      <c r="U775" s="182">
        <f>INDEX('Policy Characteristics'!O:O,MATCH(PolicyLevers!$C775,'Policy Characteristics'!$C:$C,0))</f>
        <v>0</v>
      </c>
    </row>
    <row r="776" spans="1:21" x14ac:dyDescent="0.35">
      <c r="A776" s="351" t="str">
        <f>INDEX('Policy Characteristics'!A:A,MATCH(PolicyLevers!$C776,'Policy Characteristics'!$C:$C,0))</f>
        <v>Industry</v>
      </c>
      <c r="B776" s="355" t="str">
        <f>INDEX('Policy Characteristics'!B:B,MATCH(PolicyLevers!$C776,'Policy Characteristics'!$C:$C,0))</f>
        <v>Electrification + Hydrogen</v>
      </c>
      <c r="C776" s="190" t="str">
        <f t="shared" si="37"/>
        <v>Fraction of Industrial Fuel Use Shifted to Other Fuels</v>
      </c>
      <c r="D776" s="192" t="s">
        <v>2089</v>
      </c>
      <c r="E776" s="185" t="s">
        <v>806</v>
      </c>
      <c r="F776" s="182" t="s">
        <v>2135</v>
      </c>
      <c r="G776" s="185" t="s">
        <v>2124</v>
      </c>
      <c r="H776" s="43">
        <v>1329</v>
      </c>
      <c r="I776" s="357" t="s">
        <v>332</v>
      </c>
      <c r="J776" s="190" t="str">
        <f>INDEX('Policy Characteristics'!D:D,MATCH(PolicyLevers!$C776,'Policy Characteristics'!$C:$C,0))</f>
        <v>Electrification + Hydrogen</v>
      </c>
      <c r="K776" s="190" t="str">
        <f>INDEX('Policy Characteristics'!E:E,MATCH(PolicyLevers!$C776,'Policy Characteristics'!$C:$C,0))</f>
        <v>indst fuel type shifting</v>
      </c>
      <c r="L776" s="191">
        <f>INDEX('Policy Characteristics'!F:F,MATCH(PolicyLevers!$C776,'Policy Characteristics'!$C:$C,0))</f>
        <v>0</v>
      </c>
      <c r="M776" s="191">
        <f>INDEX('Policy Characteristics'!G:G,MATCH(PolicyLevers!$C776,'Policy Characteristics'!$C:$C,0))</f>
        <v>1</v>
      </c>
      <c r="N776" s="252">
        <f>INDEX('Policy Characteristics'!H:H,MATCH(PolicyLevers!$C776,'Policy Characteristics'!$C:$C,0))</f>
        <v>0.01</v>
      </c>
      <c r="O776" s="190" t="str">
        <f>INDEX('Policy Characteristics'!I:I,MATCH(PolicyLevers!$C776,'Policy Characteristics'!$C:$C,0))</f>
        <v>% of fuel shifted</v>
      </c>
      <c r="P776" s="185"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0" t="str">
        <f>INDEX('Policy Characteristics'!K:K,MATCH(PolicyLevers!$C776,'Policy Characteristics'!$C:$C,0))</f>
        <v>industry-ag-main.html#fuel-switching</v>
      </c>
      <c r="R776" s="190" t="str">
        <f>INDEX('Policy Characteristics'!L:L,MATCH(PolicyLevers!$C776,'Policy Characteristics'!$C:$C,0))</f>
        <v>industry-elec-and-hydrogen.html</v>
      </c>
      <c r="S776" s="206">
        <f>INDEX('Policy Characteristics'!M:M,MATCH(PolicyLevers!$C776,'Policy Characteristics'!$C:$C,0))</f>
        <v>0</v>
      </c>
      <c r="T776" s="185">
        <f>INDEX('Policy Characteristics'!N:N,MATCH(PolicyLevers!$C776,'Policy Characteristics'!$C:$C,0))</f>
        <v>0</v>
      </c>
      <c r="U776" s="182">
        <f>INDEX('Policy Characteristics'!O:O,MATCH(PolicyLevers!$C776,'Policy Characteristics'!$C:$C,0))</f>
        <v>0</v>
      </c>
    </row>
    <row r="777" spans="1:21" x14ac:dyDescent="0.35">
      <c r="A777" s="351" t="str">
        <f>INDEX('Policy Characteristics'!A:A,MATCH(PolicyLevers!$C777,'Policy Characteristics'!$C:$C,0))</f>
        <v>Industry</v>
      </c>
      <c r="B777" s="355" t="str">
        <f>INDEX('Policy Characteristics'!B:B,MATCH(PolicyLevers!$C777,'Policy Characteristics'!$C:$C,0))</f>
        <v>Electrification + Hydrogen</v>
      </c>
      <c r="C777" s="190" t="str">
        <f t="shared" si="37"/>
        <v>Fraction of Industrial Fuel Use Shifted to Other Fuels</v>
      </c>
      <c r="D777" s="192" t="s">
        <v>2089</v>
      </c>
      <c r="E777" s="185" t="s">
        <v>808</v>
      </c>
      <c r="F777" s="182" t="s">
        <v>2135</v>
      </c>
      <c r="G777" s="185" t="s">
        <v>2123</v>
      </c>
      <c r="H777" s="43">
        <v>1330</v>
      </c>
      <c r="I777" s="357" t="s">
        <v>332</v>
      </c>
      <c r="J777" s="190" t="str">
        <f>INDEX('Policy Characteristics'!D:D,MATCH(PolicyLevers!$C777,'Policy Characteristics'!$C:$C,0))</f>
        <v>Electrification + Hydrogen</v>
      </c>
      <c r="K777" s="190" t="str">
        <f>INDEX('Policy Characteristics'!E:E,MATCH(PolicyLevers!$C777,'Policy Characteristics'!$C:$C,0))</f>
        <v>indst fuel type shifting</v>
      </c>
      <c r="L777" s="191">
        <f>INDEX('Policy Characteristics'!F:F,MATCH(PolicyLevers!$C777,'Policy Characteristics'!$C:$C,0))</f>
        <v>0</v>
      </c>
      <c r="M777" s="191">
        <f>INDEX('Policy Characteristics'!G:G,MATCH(PolicyLevers!$C777,'Policy Characteristics'!$C:$C,0))</f>
        <v>1</v>
      </c>
      <c r="N777" s="252">
        <f>INDEX('Policy Characteristics'!H:H,MATCH(PolicyLevers!$C777,'Policy Characteristics'!$C:$C,0))</f>
        <v>0.01</v>
      </c>
      <c r="O777" s="190" t="str">
        <f>INDEX('Policy Characteristics'!I:I,MATCH(PolicyLevers!$C777,'Policy Characteristics'!$C:$C,0))</f>
        <v>% of fuel shifted</v>
      </c>
      <c r="P777" s="185"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0" t="str">
        <f>INDEX('Policy Characteristics'!K:K,MATCH(PolicyLevers!$C777,'Policy Characteristics'!$C:$C,0))</f>
        <v>industry-ag-main.html#fuel-switching</v>
      </c>
      <c r="R777" s="190" t="str">
        <f>INDEX('Policy Characteristics'!L:L,MATCH(PolicyLevers!$C777,'Policy Characteristics'!$C:$C,0))</f>
        <v>industry-elec-and-hydrogen.html</v>
      </c>
      <c r="S777" s="206">
        <f>INDEX('Policy Characteristics'!M:M,MATCH(PolicyLevers!$C777,'Policy Characteristics'!$C:$C,0))</f>
        <v>0</v>
      </c>
      <c r="T777" s="185">
        <f>INDEX('Policy Characteristics'!N:N,MATCH(PolicyLevers!$C777,'Policy Characteristics'!$C:$C,0))</f>
        <v>0</v>
      </c>
      <c r="U777" s="182">
        <f>INDEX('Policy Characteristics'!O:O,MATCH(PolicyLevers!$C777,'Policy Characteristics'!$C:$C,0))</f>
        <v>0</v>
      </c>
    </row>
    <row r="778" spans="1:21" x14ac:dyDescent="0.35">
      <c r="A778" s="351" t="str">
        <f>INDEX('Policy Characteristics'!A:A,MATCH(PolicyLevers!$C778,'Policy Characteristics'!$C:$C,0))</f>
        <v>Industry</v>
      </c>
      <c r="B778" s="355" t="str">
        <f>INDEX('Policy Characteristics'!B:B,MATCH(PolicyLevers!$C778,'Policy Characteristics'!$C:$C,0))</f>
        <v>Electrification + Hydrogen</v>
      </c>
      <c r="C778" s="190" t="str">
        <f t="shared" si="37"/>
        <v>Fraction of Industrial Fuel Use Shifted to Other Fuels</v>
      </c>
      <c r="D778" s="192" t="s">
        <v>2089</v>
      </c>
      <c r="E778" s="185" t="s">
        <v>810</v>
      </c>
      <c r="F778" s="182" t="s">
        <v>2135</v>
      </c>
      <c r="G778" s="185" t="s">
        <v>2122</v>
      </c>
      <c r="H778" s="43">
        <v>1331</v>
      </c>
      <c r="I778" s="357" t="s">
        <v>332</v>
      </c>
      <c r="J778" s="190" t="str">
        <f>INDEX('Policy Characteristics'!D:D,MATCH(PolicyLevers!$C778,'Policy Characteristics'!$C:$C,0))</f>
        <v>Electrification + Hydrogen</v>
      </c>
      <c r="K778" s="190" t="str">
        <f>INDEX('Policy Characteristics'!E:E,MATCH(PolicyLevers!$C778,'Policy Characteristics'!$C:$C,0))</f>
        <v>indst fuel type shifting</v>
      </c>
      <c r="L778" s="191">
        <f>INDEX('Policy Characteristics'!F:F,MATCH(PolicyLevers!$C778,'Policy Characteristics'!$C:$C,0))</f>
        <v>0</v>
      </c>
      <c r="M778" s="191">
        <f>INDEX('Policy Characteristics'!G:G,MATCH(PolicyLevers!$C778,'Policy Characteristics'!$C:$C,0))</f>
        <v>1</v>
      </c>
      <c r="N778" s="252">
        <f>INDEX('Policy Characteristics'!H:H,MATCH(PolicyLevers!$C778,'Policy Characteristics'!$C:$C,0))</f>
        <v>0.01</v>
      </c>
      <c r="O778" s="190" t="str">
        <f>INDEX('Policy Characteristics'!I:I,MATCH(PolicyLevers!$C778,'Policy Characteristics'!$C:$C,0))</f>
        <v>% of fuel shifted</v>
      </c>
      <c r="P778" s="185"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0" t="str">
        <f>INDEX('Policy Characteristics'!K:K,MATCH(PolicyLevers!$C778,'Policy Characteristics'!$C:$C,0))</f>
        <v>industry-ag-main.html#fuel-switching</v>
      </c>
      <c r="R778" s="190" t="str">
        <f>INDEX('Policy Characteristics'!L:L,MATCH(PolicyLevers!$C778,'Policy Characteristics'!$C:$C,0))</f>
        <v>industry-elec-and-hydrogen.html</v>
      </c>
      <c r="S778" s="206">
        <f>INDEX('Policy Characteristics'!M:M,MATCH(PolicyLevers!$C778,'Policy Characteristics'!$C:$C,0))</f>
        <v>0</v>
      </c>
      <c r="T778" s="185">
        <f>INDEX('Policy Characteristics'!N:N,MATCH(PolicyLevers!$C778,'Policy Characteristics'!$C:$C,0))</f>
        <v>0</v>
      </c>
      <c r="U778" s="182">
        <f>INDEX('Policy Characteristics'!O:O,MATCH(PolicyLevers!$C778,'Policy Characteristics'!$C:$C,0))</f>
        <v>0</v>
      </c>
    </row>
    <row r="779" spans="1:21" x14ac:dyDescent="0.35">
      <c r="A779" s="351" t="str">
        <f>INDEX('Policy Characteristics'!A:A,MATCH(PolicyLevers!$C779,'Policy Characteristics'!$C:$C,0))</f>
        <v>Industry</v>
      </c>
      <c r="B779" s="355" t="str">
        <f>INDEX('Policy Characteristics'!B:B,MATCH(PolicyLevers!$C779,'Policy Characteristics'!$C:$C,0))</f>
        <v>Electrification + Hydrogen</v>
      </c>
      <c r="C779" s="190" t="str">
        <f t="shared" si="37"/>
        <v>Fraction of Industrial Fuel Use Shifted to Other Fuels</v>
      </c>
      <c r="D779" s="192" t="s">
        <v>2089</v>
      </c>
      <c r="E779" s="185" t="s">
        <v>812</v>
      </c>
      <c r="F779" s="182" t="s">
        <v>2135</v>
      </c>
      <c r="G779" s="185" t="s">
        <v>2121</v>
      </c>
      <c r="H779" s="43">
        <v>1332</v>
      </c>
      <c r="I779" s="357" t="s">
        <v>332</v>
      </c>
      <c r="J779" s="190" t="str">
        <f>INDEX('Policy Characteristics'!D:D,MATCH(PolicyLevers!$C779,'Policy Characteristics'!$C:$C,0))</f>
        <v>Electrification + Hydrogen</v>
      </c>
      <c r="K779" s="190" t="str">
        <f>INDEX('Policy Characteristics'!E:E,MATCH(PolicyLevers!$C779,'Policy Characteristics'!$C:$C,0))</f>
        <v>indst fuel type shifting</v>
      </c>
      <c r="L779" s="191">
        <f>INDEX('Policy Characteristics'!F:F,MATCH(PolicyLevers!$C779,'Policy Characteristics'!$C:$C,0))</f>
        <v>0</v>
      </c>
      <c r="M779" s="191">
        <f>INDEX('Policy Characteristics'!G:G,MATCH(PolicyLevers!$C779,'Policy Characteristics'!$C:$C,0))</f>
        <v>1</v>
      </c>
      <c r="N779" s="252">
        <f>INDEX('Policy Characteristics'!H:H,MATCH(PolicyLevers!$C779,'Policy Characteristics'!$C:$C,0))</f>
        <v>0.01</v>
      </c>
      <c r="O779" s="190" t="str">
        <f>INDEX('Policy Characteristics'!I:I,MATCH(PolicyLevers!$C779,'Policy Characteristics'!$C:$C,0))</f>
        <v>% of fuel shifted</v>
      </c>
      <c r="P779" s="185"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0" t="str">
        <f>INDEX('Policy Characteristics'!K:K,MATCH(PolicyLevers!$C779,'Policy Characteristics'!$C:$C,0))</f>
        <v>industry-ag-main.html#fuel-switching</v>
      </c>
      <c r="R779" s="190" t="str">
        <f>INDEX('Policy Characteristics'!L:L,MATCH(PolicyLevers!$C779,'Policy Characteristics'!$C:$C,0))</f>
        <v>industry-elec-and-hydrogen.html</v>
      </c>
      <c r="S779" s="206">
        <f>INDEX('Policy Characteristics'!M:M,MATCH(PolicyLevers!$C779,'Policy Characteristics'!$C:$C,0))</f>
        <v>0</v>
      </c>
      <c r="T779" s="185">
        <f>INDEX('Policy Characteristics'!N:N,MATCH(PolicyLevers!$C779,'Policy Characteristics'!$C:$C,0))</f>
        <v>0</v>
      </c>
      <c r="U779" s="182">
        <f>INDEX('Policy Characteristics'!O:O,MATCH(PolicyLevers!$C779,'Policy Characteristics'!$C:$C,0))</f>
        <v>0</v>
      </c>
    </row>
    <row r="780" spans="1:21" x14ac:dyDescent="0.35">
      <c r="A780" s="351" t="str">
        <f>INDEX('Policy Characteristics'!A:A,MATCH(PolicyLevers!$C780,'Policy Characteristics'!$C:$C,0))</f>
        <v>Industry</v>
      </c>
      <c r="B780" s="355" t="str">
        <f>INDEX('Policy Characteristics'!B:B,MATCH(PolicyLevers!$C780,'Policy Characteristics'!$C:$C,0))</f>
        <v>Electrification + Hydrogen</v>
      </c>
      <c r="C780" s="190" t="str">
        <f t="shared" si="37"/>
        <v>Fraction of Industrial Fuel Use Shifted to Other Fuels</v>
      </c>
      <c r="D780" s="192" t="s">
        <v>2089</v>
      </c>
      <c r="E780" s="185" t="s">
        <v>814</v>
      </c>
      <c r="F780" s="182" t="s">
        <v>2135</v>
      </c>
      <c r="G780" s="185" t="s">
        <v>2120</v>
      </c>
      <c r="H780" s="43">
        <v>1333</v>
      </c>
      <c r="I780" s="357" t="s">
        <v>332</v>
      </c>
      <c r="J780" s="190" t="str">
        <f>INDEX('Policy Characteristics'!D:D,MATCH(PolicyLevers!$C780,'Policy Characteristics'!$C:$C,0))</f>
        <v>Electrification + Hydrogen</v>
      </c>
      <c r="K780" s="190" t="str">
        <f>INDEX('Policy Characteristics'!E:E,MATCH(PolicyLevers!$C780,'Policy Characteristics'!$C:$C,0))</f>
        <v>indst fuel type shifting</v>
      </c>
      <c r="L780" s="191">
        <f>INDEX('Policy Characteristics'!F:F,MATCH(PolicyLevers!$C780,'Policy Characteristics'!$C:$C,0))</f>
        <v>0</v>
      </c>
      <c r="M780" s="191">
        <f>INDEX('Policy Characteristics'!G:G,MATCH(PolicyLevers!$C780,'Policy Characteristics'!$C:$C,0))</f>
        <v>1</v>
      </c>
      <c r="N780" s="252">
        <f>INDEX('Policy Characteristics'!H:H,MATCH(PolicyLevers!$C780,'Policy Characteristics'!$C:$C,0))</f>
        <v>0.01</v>
      </c>
      <c r="O780" s="190" t="str">
        <f>INDEX('Policy Characteristics'!I:I,MATCH(PolicyLevers!$C780,'Policy Characteristics'!$C:$C,0))</f>
        <v>% of fuel shifted</v>
      </c>
      <c r="P780" s="185"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0" t="str">
        <f>INDEX('Policy Characteristics'!K:K,MATCH(PolicyLevers!$C780,'Policy Characteristics'!$C:$C,0))</f>
        <v>industry-ag-main.html#fuel-switching</v>
      </c>
      <c r="R780" s="190" t="str">
        <f>INDEX('Policy Characteristics'!L:L,MATCH(PolicyLevers!$C780,'Policy Characteristics'!$C:$C,0))</f>
        <v>industry-elec-and-hydrogen.html</v>
      </c>
      <c r="S780" s="206">
        <f>INDEX('Policy Characteristics'!M:M,MATCH(PolicyLevers!$C780,'Policy Characteristics'!$C:$C,0))</f>
        <v>0</v>
      </c>
      <c r="T780" s="185">
        <f>INDEX('Policy Characteristics'!N:N,MATCH(PolicyLevers!$C780,'Policy Characteristics'!$C:$C,0))</f>
        <v>0</v>
      </c>
      <c r="U780" s="182">
        <f>INDEX('Policy Characteristics'!O:O,MATCH(PolicyLevers!$C780,'Policy Characteristics'!$C:$C,0))</f>
        <v>0</v>
      </c>
    </row>
    <row r="781" spans="1:21" x14ac:dyDescent="0.35">
      <c r="A781" s="351" t="str">
        <f>INDEX('Policy Characteristics'!A:A,MATCH(PolicyLevers!$C781,'Policy Characteristics'!$C:$C,0))</f>
        <v>Industry</v>
      </c>
      <c r="B781" s="355" t="str">
        <f>INDEX('Policy Characteristics'!B:B,MATCH(PolicyLevers!$C781,'Policy Characteristics'!$C:$C,0))</f>
        <v>Electrification + Hydrogen</v>
      </c>
      <c r="C781" s="190" t="str">
        <f t="shared" si="37"/>
        <v>Fraction of Industrial Fuel Use Shifted to Other Fuels</v>
      </c>
      <c r="D781" s="192" t="s">
        <v>2089</v>
      </c>
      <c r="E781" s="185" t="s">
        <v>816</v>
      </c>
      <c r="F781" s="182" t="s">
        <v>2135</v>
      </c>
      <c r="G781" s="185" t="s">
        <v>2119</v>
      </c>
      <c r="H781" s="43">
        <v>1334</v>
      </c>
      <c r="I781" s="357" t="s">
        <v>332</v>
      </c>
      <c r="J781" s="190" t="str">
        <f>INDEX('Policy Characteristics'!D:D,MATCH(PolicyLevers!$C781,'Policy Characteristics'!$C:$C,0))</f>
        <v>Electrification + Hydrogen</v>
      </c>
      <c r="K781" s="190" t="str">
        <f>INDEX('Policy Characteristics'!E:E,MATCH(PolicyLevers!$C781,'Policy Characteristics'!$C:$C,0))</f>
        <v>indst fuel type shifting</v>
      </c>
      <c r="L781" s="191">
        <f>INDEX('Policy Characteristics'!F:F,MATCH(PolicyLevers!$C781,'Policy Characteristics'!$C:$C,0))</f>
        <v>0</v>
      </c>
      <c r="M781" s="191">
        <f>INDEX('Policy Characteristics'!G:G,MATCH(PolicyLevers!$C781,'Policy Characteristics'!$C:$C,0))</f>
        <v>1</v>
      </c>
      <c r="N781" s="252">
        <f>INDEX('Policy Characteristics'!H:H,MATCH(PolicyLevers!$C781,'Policy Characteristics'!$C:$C,0))</f>
        <v>0.01</v>
      </c>
      <c r="O781" s="190" t="str">
        <f>INDEX('Policy Characteristics'!I:I,MATCH(PolicyLevers!$C781,'Policy Characteristics'!$C:$C,0))</f>
        <v>% of fuel shifted</v>
      </c>
      <c r="P781" s="185"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0" t="str">
        <f>INDEX('Policy Characteristics'!K:K,MATCH(PolicyLevers!$C781,'Policy Characteristics'!$C:$C,0))</f>
        <v>industry-ag-main.html#fuel-switching</v>
      </c>
      <c r="R781" s="190" t="str">
        <f>INDEX('Policy Characteristics'!L:L,MATCH(PolicyLevers!$C781,'Policy Characteristics'!$C:$C,0))</f>
        <v>industry-elec-and-hydrogen.html</v>
      </c>
      <c r="S781" s="206">
        <f>INDEX('Policy Characteristics'!M:M,MATCH(PolicyLevers!$C781,'Policy Characteristics'!$C:$C,0))</f>
        <v>0</v>
      </c>
      <c r="T781" s="185">
        <f>INDEX('Policy Characteristics'!N:N,MATCH(PolicyLevers!$C781,'Policy Characteristics'!$C:$C,0))</f>
        <v>0</v>
      </c>
      <c r="U781" s="182">
        <f>INDEX('Policy Characteristics'!O:O,MATCH(PolicyLevers!$C781,'Policy Characteristics'!$C:$C,0))</f>
        <v>0</v>
      </c>
    </row>
    <row r="782" spans="1:21" x14ac:dyDescent="0.35">
      <c r="A782" s="351" t="str">
        <f>INDEX('Policy Characteristics'!A:A,MATCH(PolicyLevers!$C782,'Policy Characteristics'!$C:$C,0))</f>
        <v>Industry</v>
      </c>
      <c r="B782" s="355" t="str">
        <f>INDEX('Policy Characteristics'!B:B,MATCH(PolicyLevers!$C782,'Policy Characteristics'!$C:$C,0))</f>
        <v>Electrification + Hydrogen</v>
      </c>
      <c r="C782" s="190" t="str">
        <f t="shared" si="37"/>
        <v>Fraction of Industrial Fuel Use Shifted to Other Fuels</v>
      </c>
      <c r="D782" s="192" t="s">
        <v>2089</v>
      </c>
      <c r="E782" s="185" t="s">
        <v>818</v>
      </c>
      <c r="F782" s="182" t="s">
        <v>2135</v>
      </c>
      <c r="G782" s="185" t="s">
        <v>2118</v>
      </c>
      <c r="H782" s="43">
        <v>1335</v>
      </c>
      <c r="I782" s="357" t="s">
        <v>332</v>
      </c>
      <c r="J782" s="190" t="str">
        <f>INDEX('Policy Characteristics'!D:D,MATCH(PolicyLevers!$C782,'Policy Characteristics'!$C:$C,0))</f>
        <v>Electrification + Hydrogen</v>
      </c>
      <c r="K782" s="190" t="str">
        <f>INDEX('Policy Characteristics'!E:E,MATCH(PolicyLevers!$C782,'Policy Characteristics'!$C:$C,0))</f>
        <v>indst fuel type shifting</v>
      </c>
      <c r="L782" s="191">
        <f>INDEX('Policy Characteristics'!F:F,MATCH(PolicyLevers!$C782,'Policy Characteristics'!$C:$C,0))</f>
        <v>0</v>
      </c>
      <c r="M782" s="191">
        <f>INDEX('Policy Characteristics'!G:G,MATCH(PolicyLevers!$C782,'Policy Characteristics'!$C:$C,0))</f>
        <v>1</v>
      </c>
      <c r="N782" s="252">
        <f>INDEX('Policy Characteristics'!H:H,MATCH(PolicyLevers!$C782,'Policy Characteristics'!$C:$C,0))</f>
        <v>0.01</v>
      </c>
      <c r="O782" s="190" t="str">
        <f>INDEX('Policy Characteristics'!I:I,MATCH(PolicyLevers!$C782,'Policy Characteristics'!$C:$C,0))</f>
        <v>% of fuel shifted</v>
      </c>
      <c r="P782" s="185"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0" t="str">
        <f>INDEX('Policy Characteristics'!K:K,MATCH(PolicyLevers!$C782,'Policy Characteristics'!$C:$C,0))</f>
        <v>industry-ag-main.html#fuel-switching</v>
      </c>
      <c r="R782" s="190" t="str">
        <f>INDEX('Policy Characteristics'!L:L,MATCH(PolicyLevers!$C782,'Policy Characteristics'!$C:$C,0))</f>
        <v>industry-elec-and-hydrogen.html</v>
      </c>
      <c r="S782" s="206">
        <f>INDEX('Policy Characteristics'!M:M,MATCH(PolicyLevers!$C782,'Policy Characteristics'!$C:$C,0))</f>
        <v>0</v>
      </c>
      <c r="T782" s="185">
        <f>INDEX('Policy Characteristics'!N:N,MATCH(PolicyLevers!$C782,'Policy Characteristics'!$C:$C,0))</f>
        <v>0</v>
      </c>
      <c r="U782" s="182">
        <f>INDEX('Policy Characteristics'!O:O,MATCH(PolicyLevers!$C782,'Policy Characteristics'!$C:$C,0))</f>
        <v>0</v>
      </c>
    </row>
    <row r="783" spans="1:21" x14ac:dyDescent="0.35">
      <c r="A783" s="351" t="str">
        <f>INDEX('Policy Characteristics'!A:A,MATCH(PolicyLevers!$C783,'Policy Characteristics'!$C:$C,0))</f>
        <v>Industry</v>
      </c>
      <c r="B783" s="355" t="str">
        <f>INDEX('Policy Characteristics'!B:B,MATCH(PolicyLevers!$C783,'Policy Characteristics'!$C:$C,0))</f>
        <v>Electrification + Hydrogen</v>
      </c>
      <c r="C783" s="190" t="str">
        <f t="shared" si="37"/>
        <v>Fraction of Industrial Fuel Use Shifted to Other Fuels</v>
      </c>
      <c r="D783" s="192" t="s">
        <v>2089</v>
      </c>
      <c r="E783" s="185" t="s">
        <v>820</v>
      </c>
      <c r="F783" s="182" t="s">
        <v>2135</v>
      </c>
      <c r="G783" s="185" t="s">
        <v>2117</v>
      </c>
      <c r="H783" s="43">
        <v>1336</v>
      </c>
      <c r="I783" s="357" t="s">
        <v>332</v>
      </c>
      <c r="J783" s="190" t="str">
        <f>INDEX('Policy Characteristics'!D:D,MATCH(PolicyLevers!$C783,'Policy Characteristics'!$C:$C,0))</f>
        <v>Electrification + Hydrogen</v>
      </c>
      <c r="K783" s="190" t="str">
        <f>INDEX('Policy Characteristics'!E:E,MATCH(PolicyLevers!$C783,'Policy Characteristics'!$C:$C,0))</f>
        <v>indst fuel type shifting</v>
      </c>
      <c r="L783" s="191">
        <f>INDEX('Policy Characteristics'!F:F,MATCH(PolicyLevers!$C783,'Policy Characteristics'!$C:$C,0))</f>
        <v>0</v>
      </c>
      <c r="M783" s="191">
        <f>INDEX('Policy Characteristics'!G:G,MATCH(PolicyLevers!$C783,'Policy Characteristics'!$C:$C,0))</f>
        <v>1</v>
      </c>
      <c r="N783" s="252">
        <f>INDEX('Policy Characteristics'!H:H,MATCH(PolicyLevers!$C783,'Policy Characteristics'!$C:$C,0))</f>
        <v>0.01</v>
      </c>
      <c r="O783" s="190" t="str">
        <f>INDEX('Policy Characteristics'!I:I,MATCH(PolicyLevers!$C783,'Policy Characteristics'!$C:$C,0))</f>
        <v>% of fuel shifted</v>
      </c>
      <c r="P783" s="185"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0" t="str">
        <f>INDEX('Policy Characteristics'!K:K,MATCH(PolicyLevers!$C783,'Policy Characteristics'!$C:$C,0))</f>
        <v>industry-ag-main.html#fuel-switching</v>
      </c>
      <c r="R783" s="190" t="str">
        <f>INDEX('Policy Characteristics'!L:L,MATCH(PolicyLevers!$C783,'Policy Characteristics'!$C:$C,0))</f>
        <v>industry-elec-and-hydrogen.html</v>
      </c>
      <c r="S783" s="206">
        <f>INDEX('Policy Characteristics'!M:M,MATCH(PolicyLevers!$C783,'Policy Characteristics'!$C:$C,0))</f>
        <v>0</v>
      </c>
      <c r="T783" s="185">
        <f>INDEX('Policy Characteristics'!N:N,MATCH(PolicyLevers!$C783,'Policy Characteristics'!$C:$C,0))</f>
        <v>0</v>
      </c>
      <c r="U783" s="182">
        <f>INDEX('Policy Characteristics'!O:O,MATCH(PolicyLevers!$C783,'Policy Characteristics'!$C:$C,0))</f>
        <v>0</v>
      </c>
    </row>
    <row r="784" spans="1:21" x14ac:dyDescent="0.35">
      <c r="A784" s="351" t="str">
        <f>INDEX('Policy Characteristics'!A:A,MATCH(PolicyLevers!$C784,'Policy Characteristics'!$C:$C,0))</f>
        <v>Industry</v>
      </c>
      <c r="B784" s="355" t="str">
        <f>INDEX('Policy Characteristics'!B:B,MATCH(PolicyLevers!$C784,'Policy Characteristics'!$C:$C,0))</f>
        <v>Electrification + Hydrogen</v>
      </c>
      <c r="C784" s="190" t="str">
        <f t="shared" si="37"/>
        <v>Fraction of Industrial Fuel Use Shifted to Other Fuels</v>
      </c>
      <c r="D784" s="192" t="s">
        <v>2089</v>
      </c>
      <c r="E784" s="185" t="s">
        <v>822</v>
      </c>
      <c r="F784" s="182" t="s">
        <v>2135</v>
      </c>
      <c r="G784" s="185" t="s">
        <v>2115</v>
      </c>
      <c r="H784" s="43">
        <v>1337</v>
      </c>
      <c r="I784" s="357" t="s">
        <v>310</v>
      </c>
      <c r="J784" s="190" t="str">
        <f>INDEX('Policy Characteristics'!D:D,MATCH(PolicyLevers!$C784,'Policy Characteristics'!$C:$C,0))</f>
        <v>Electrification + Hydrogen</v>
      </c>
      <c r="K784" s="190" t="str">
        <f>INDEX('Policy Characteristics'!E:E,MATCH(PolicyLevers!$C784,'Policy Characteristics'!$C:$C,0))</f>
        <v>indst fuel type shifting</v>
      </c>
      <c r="L784" s="191">
        <f>INDEX('Policy Characteristics'!F:F,MATCH(PolicyLevers!$C784,'Policy Characteristics'!$C:$C,0))</f>
        <v>0</v>
      </c>
      <c r="M784" s="191">
        <f>INDEX('Policy Characteristics'!G:G,MATCH(PolicyLevers!$C784,'Policy Characteristics'!$C:$C,0))</f>
        <v>1</v>
      </c>
      <c r="N784" s="252">
        <f>INDEX('Policy Characteristics'!H:H,MATCH(PolicyLevers!$C784,'Policy Characteristics'!$C:$C,0))</f>
        <v>0.01</v>
      </c>
      <c r="O784" s="190" t="str">
        <f>INDEX('Policy Characteristics'!I:I,MATCH(PolicyLevers!$C784,'Policy Characteristics'!$C:$C,0))</f>
        <v>% of fuel shifted</v>
      </c>
      <c r="P784" s="190"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0" t="str">
        <f>INDEX('Policy Characteristics'!K:K,MATCH(PolicyLevers!$C784,'Policy Characteristics'!$C:$C,0))</f>
        <v>industry-ag-main.html#fuel-switching</v>
      </c>
      <c r="R784" s="190" t="str">
        <f>INDEX('Policy Characteristics'!L:L,MATCH(PolicyLevers!$C784,'Policy Characteristics'!$C:$C,0))</f>
        <v>industry-elec-and-hydrogen.html</v>
      </c>
      <c r="S784" s="206">
        <f>INDEX('Policy Characteristics'!M:M,MATCH(PolicyLevers!$C784,'Policy Characteristics'!$C:$C,0))</f>
        <v>0</v>
      </c>
      <c r="T784" s="185">
        <f>INDEX('Policy Characteristics'!N:N,MATCH(PolicyLevers!$C784,'Policy Characteristics'!$C:$C,0))</f>
        <v>0</v>
      </c>
      <c r="U784" s="182">
        <f>INDEX('Policy Characteristics'!O:O,MATCH(PolicyLevers!$C784,'Policy Characteristics'!$C:$C,0))</f>
        <v>0</v>
      </c>
    </row>
    <row r="785" spans="1:21" x14ac:dyDescent="0.35">
      <c r="A785" s="351" t="str">
        <f>INDEX('Policy Characteristics'!A:A,MATCH(PolicyLevers!$C785,'Policy Characteristics'!$C:$C,0))</f>
        <v>Industry</v>
      </c>
      <c r="B785" s="355" t="str">
        <f>INDEX('Policy Characteristics'!B:B,MATCH(PolicyLevers!$C785,'Policy Characteristics'!$C:$C,0))</f>
        <v>Electrification + Hydrogen</v>
      </c>
      <c r="C785" s="190" t="str">
        <f t="shared" si="37"/>
        <v>Fraction of Industrial Fuel Use Shifted to Other Fuels</v>
      </c>
      <c r="D785" s="192" t="s">
        <v>2087</v>
      </c>
      <c r="E785" s="185" t="s">
        <v>799</v>
      </c>
      <c r="F785" s="182" t="s">
        <v>1826</v>
      </c>
      <c r="G785" s="185" t="s">
        <v>2125</v>
      </c>
      <c r="H785" s="43">
        <v>1338</v>
      </c>
      <c r="I785" s="357" t="s">
        <v>310</v>
      </c>
      <c r="J785" s="190" t="str">
        <f>INDEX('Policy Characteristics'!D:D,MATCH(PolicyLevers!$C785,'Policy Characteristics'!$C:$C,0))</f>
        <v>Electrification + Hydrogen</v>
      </c>
      <c r="K785" s="190" t="str">
        <f>INDEX('Policy Characteristics'!E:E,MATCH(PolicyLevers!$C785,'Policy Characteristics'!$C:$C,0))</f>
        <v>indst fuel type shifting</v>
      </c>
      <c r="L785" s="191">
        <f>INDEX('Policy Characteristics'!F:F,MATCH(PolicyLevers!$C785,'Policy Characteristics'!$C:$C,0))</f>
        <v>0</v>
      </c>
      <c r="M785" s="191">
        <f>INDEX('Policy Characteristics'!G:G,MATCH(PolicyLevers!$C785,'Policy Characteristics'!$C:$C,0))</f>
        <v>1</v>
      </c>
      <c r="N785" s="252">
        <f>INDEX('Policy Characteristics'!H:H,MATCH(PolicyLevers!$C785,'Policy Characteristics'!$C:$C,0))</f>
        <v>0.01</v>
      </c>
      <c r="O785" s="190" t="str">
        <f>INDEX('Policy Characteristics'!I:I,MATCH(PolicyLevers!$C785,'Policy Characteristics'!$C:$C,0))</f>
        <v>% of fuel shifted</v>
      </c>
      <c r="P785" s="190"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0" t="str">
        <f>INDEX('Policy Characteristics'!K:K,MATCH(PolicyLevers!$C785,'Policy Characteristics'!$C:$C,0))</f>
        <v>industry-ag-main.html#fuel-switching</v>
      </c>
      <c r="R785" s="190" t="str">
        <f>INDEX('Policy Characteristics'!L:L,MATCH(PolicyLevers!$C785,'Policy Characteristics'!$C:$C,0))</f>
        <v>industry-elec-and-hydrogen.html</v>
      </c>
      <c r="S785" s="206">
        <f>INDEX('Policy Characteristics'!M:M,MATCH(PolicyLevers!$C785,'Policy Characteristics'!$C:$C,0))</f>
        <v>0</v>
      </c>
      <c r="T785" s="185">
        <f>INDEX('Policy Characteristics'!N:N,MATCH(PolicyLevers!$C785,'Policy Characteristics'!$C:$C,0))</f>
        <v>0</v>
      </c>
      <c r="U785" s="182">
        <f>INDEX('Policy Characteristics'!O:O,MATCH(PolicyLevers!$C785,'Policy Characteristics'!$C:$C,0))</f>
        <v>0</v>
      </c>
    </row>
    <row r="786" spans="1:21" x14ac:dyDescent="0.35">
      <c r="A786" s="351" t="str">
        <f>INDEX('Policy Characteristics'!A:A,MATCH(PolicyLevers!$C786,'Policy Characteristics'!$C:$C,0))</f>
        <v>Industry</v>
      </c>
      <c r="B786" s="355" t="str">
        <f>INDEX('Policy Characteristics'!B:B,MATCH(PolicyLevers!$C786,'Policy Characteristics'!$C:$C,0))</f>
        <v>Electrification + Hydrogen</v>
      </c>
      <c r="C786" s="190" t="str">
        <f t="shared" si="37"/>
        <v>Fraction of Industrial Fuel Use Shifted to Other Fuels</v>
      </c>
      <c r="D786" s="192" t="s">
        <v>2087</v>
      </c>
      <c r="E786" s="185" t="s">
        <v>806</v>
      </c>
      <c r="F786" s="182" t="s">
        <v>1826</v>
      </c>
      <c r="G786" s="185" t="s">
        <v>2124</v>
      </c>
      <c r="H786" s="43">
        <v>1339</v>
      </c>
      <c r="I786" s="357" t="s">
        <v>332</v>
      </c>
      <c r="J786" s="190" t="str">
        <f>INDEX('Policy Characteristics'!D:D,MATCH(PolicyLevers!$C786,'Policy Characteristics'!$C:$C,0))</f>
        <v>Electrification + Hydrogen</v>
      </c>
      <c r="K786" s="190" t="str">
        <f>INDEX('Policy Characteristics'!E:E,MATCH(PolicyLevers!$C786,'Policy Characteristics'!$C:$C,0))</f>
        <v>indst fuel type shifting</v>
      </c>
      <c r="L786" s="191">
        <f>INDEX('Policy Characteristics'!F:F,MATCH(PolicyLevers!$C786,'Policy Characteristics'!$C:$C,0))</f>
        <v>0</v>
      </c>
      <c r="M786" s="191">
        <f>INDEX('Policy Characteristics'!G:G,MATCH(PolicyLevers!$C786,'Policy Characteristics'!$C:$C,0))</f>
        <v>1</v>
      </c>
      <c r="N786" s="252">
        <f>INDEX('Policy Characteristics'!H:H,MATCH(PolicyLevers!$C786,'Policy Characteristics'!$C:$C,0))</f>
        <v>0.01</v>
      </c>
      <c r="O786" s="190" t="str">
        <f>INDEX('Policy Characteristics'!I:I,MATCH(PolicyLevers!$C786,'Policy Characteristics'!$C:$C,0))</f>
        <v>% of fuel shifted</v>
      </c>
      <c r="P786" s="185"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0" t="str">
        <f>INDEX('Policy Characteristics'!K:K,MATCH(PolicyLevers!$C786,'Policy Characteristics'!$C:$C,0))</f>
        <v>industry-ag-main.html#fuel-switching</v>
      </c>
      <c r="R786" s="190" t="str">
        <f>INDEX('Policy Characteristics'!L:L,MATCH(PolicyLevers!$C786,'Policy Characteristics'!$C:$C,0))</f>
        <v>industry-elec-and-hydrogen.html</v>
      </c>
      <c r="S786" s="206">
        <f>INDEX('Policy Characteristics'!M:M,MATCH(PolicyLevers!$C786,'Policy Characteristics'!$C:$C,0))</f>
        <v>0</v>
      </c>
      <c r="T786" s="185">
        <f>INDEX('Policy Characteristics'!N:N,MATCH(PolicyLevers!$C786,'Policy Characteristics'!$C:$C,0))</f>
        <v>0</v>
      </c>
      <c r="U786" s="182">
        <f>INDEX('Policy Characteristics'!O:O,MATCH(PolicyLevers!$C786,'Policy Characteristics'!$C:$C,0))</f>
        <v>0</v>
      </c>
    </row>
    <row r="787" spans="1:21" x14ac:dyDescent="0.35">
      <c r="A787" s="351" t="str">
        <f>INDEX('Policy Characteristics'!A:A,MATCH(PolicyLevers!$C787,'Policy Characteristics'!$C:$C,0))</f>
        <v>Industry</v>
      </c>
      <c r="B787" s="355" t="str">
        <f>INDEX('Policy Characteristics'!B:B,MATCH(PolicyLevers!$C787,'Policy Characteristics'!$C:$C,0))</f>
        <v>Electrification + Hydrogen</v>
      </c>
      <c r="C787" s="190" t="str">
        <f t="shared" si="37"/>
        <v>Fraction of Industrial Fuel Use Shifted to Other Fuels</v>
      </c>
      <c r="D787" s="192" t="s">
        <v>2087</v>
      </c>
      <c r="E787" s="185" t="s">
        <v>808</v>
      </c>
      <c r="F787" s="182" t="s">
        <v>1826</v>
      </c>
      <c r="G787" s="185" t="s">
        <v>2123</v>
      </c>
      <c r="H787" s="43">
        <v>1340</v>
      </c>
      <c r="I787" s="357" t="s">
        <v>332</v>
      </c>
      <c r="J787" s="190" t="str">
        <f>INDEX('Policy Characteristics'!D:D,MATCH(PolicyLevers!$C787,'Policy Characteristics'!$C:$C,0))</f>
        <v>Electrification + Hydrogen</v>
      </c>
      <c r="K787" s="190" t="str">
        <f>INDEX('Policy Characteristics'!E:E,MATCH(PolicyLevers!$C787,'Policy Characteristics'!$C:$C,0))</f>
        <v>indst fuel type shifting</v>
      </c>
      <c r="L787" s="191">
        <f>INDEX('Policy Characteristics'!F:F,MATCH(PolicyLevers!$C787,'Policy Characteristics'!$C:$C,0))</f>
        <v>0</v>
      </c>
      <c r="M787" s="191">
        <f>INDEX('Policy Characteristics'!G:G,MATCH(PolicyLevers!$C787,'Policy Characteristics'!$C:$C,0))</f>
        <v>1</v>
      </c>
      <c r="N787" s="252">
        <f>INDEX('Policy Characteristics'!H:H,MATCH(PolicyLevers!$C787,'Policy Characteristics'!$C:$C,0))</f>
        <v>0.01</v>
      </c>
      <c r="O787" s="190" t="str">
        <f>INDEX('Policy Characteristics'!I:I,MATCH(PolicyLevers!$C787,'Policy Characteristics'!$C:$C,0))</f>
        <v>% of fuel shifted</v>
      </c>
      <c r="P787" s="185"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0" t="str">
        <f>INDEX('Policy Characteristics'!K:K,MATCH(PolicyLevers!$C787,'Policy Characteristics'!$C:$C,0))</f>
        <v>industry-ag-main.html#fuel-switching</v>
      </c>
      <c r="R787" s="190" t="str">
        <f>INDEX('Policy Characteristics'!L:L,MATCH(PolicyLevers!$C787,'Policy Characteristics'!$C:$C,0))</f>
        <v>industry-elec-and-hydrogen.html</v>
      </c>
      <c r="S787" s="206">
        <f>INDEX('Policy Characteristics'!M:M,MATCH(PolicyLevers!$C787,'Policy Characteristics'!$C:$C,0))</f>
        <v>0</v>
      </c>
      <c r="T787" s="185">
        <f>INDEX('Policy Characteristics'!N:N,MATCH(PolicyLevers!$C787,'Policy Characteristics'!$C:$C,0))</f>
        <v>0</v>
      </c>
      <c r="U787" s="182">
        <f>INDEX('Policy Characteristics'!O:O,MATCH(PolicyLevers!$C787,'Policy Characteristics'!$C:$C,0))</f>
        <v>0</v>
      </c>
    </row>
    <row r="788" spans="1:21" x14ac:dyDescent="0.35">
      <c r="A788" s="351" t="str">
        <f>INDEX('Policy Characteristics'!A:A,MATCH(PolicyLevers!$C788,'Policy Characteristics'!$C:$C,0))</f>
        <v>Industry</v>
      </c>
      <c r="B788" s="355" t="str">
        <f>INDEX('Policy Characteristics'!B:B,MATCH(PolicyLevers!$C788,'Policy Characteristics'!$C:$C,0))</f>
        <v>Electrification + Hydrogen</v>
      </c>
      <c r="C788" s="190" t="str">
        <f t="shared" si="37"/>
        <v>Fraction of Industrial Fuel Use Shifted to Other Fuels</v>
      </c>
      <c r="D788" s="192" t="s">
        <v>2087</v>
      </c>
      <c r="E788" s="185" t="s">
        <v>810</v>
      </c>
      <c r="F788" s="182" t="s">
        <v>1826</v>
      </c>
      <c r="G788" s="185" t="s">
        <v>2122</v>
      </c>
      <c r="H788" s="43">
        <v>1341</v>
      </c>
      <c r="I788" s="357" t="s">
        <v>332</v>
      </c>
      <c r="J788" s="190" t="str">
        <f>INDEX('Policy Characteristics'!D:D,MATCH(PolicyLevers!$C788,'Policy Characteristics'!$C:$C,0))</f>
        <v>Electrification + Hydrogen</v>
      </c>
      <c r="K788" s="190" t="str">
        <f>INDEX('Policy Characteristics'!E:E,MATCH(PolicyLevers!$C788,'Policy Characteristics'!$C:$C,0))</f>
        <v>indst fuel type shifting</v>
      </c>
      <c r="L788" s="191">
        <f>INDEX('Policy Characteristics'!F:F,MATCH(PolicyLevers!$C788,'Policy Characteristics'!$C:$C,0))</f>
        <v>0</v>
      </c>
      <c r="M788" s="191">
        <f>INDEX('Policy Characteristics'!G:G,MATCH(PolicyLevers!$C788,'Policy Characteristics'!$C:$C,0))</f>
        <v>1</v>
      </c>
      <c r="N788" s="252">
        <f>INDEX('Policy Characteristics'!H:H,MATCH(PolicyLevers!$C788,'Policy Characteristics'!$C:$C,0))</f>
        <v>0.01</v>
      </c>
      <c r="O788" s="190" t="str">
        <f>INDEX('Policy Characteristics'!I:I,MATCH(PolicyLevers!$C788,'Policy Characteristics'!$C:$C,0))</f>
        <v>% of fuel shifted</v>
      </c>
      <c r="P788" s="185"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0" t="str">
        <f>INDEX('Policy Characteristics'!K:K,MATCH(PolicyLevers!$C788,'Policy Characteristics'!$C:$C,0))</f>
        <v>industry-ag-main.html#fuel-switching</v>
      </c>
      <c r="R788" s="190" t="str">
        <f>INDEX('Policy Characteristics'!L:L,MATCH(PolicyLevers!$C788,'Policy Characteristics'!$C:$C,0))</f>
        <v>industry-elec-and-hydrogen.html</v>
      </c>
      <c r="S788" s="206">
        <f>INDEX('Policy Characteristics'!M:M,MATCH(PolicyLevers!$C788,'Policy Characteristics'!$C:$C,0))</f>
        <v>0</v>
      </c>
      <c r="T788" s="185">
        <f>INDEX('Policy Characteristics'!N:N,MATCH(PolicyLevers!$C788,'Policy Characteristics'!$C:$C,0))</f>
        <v>0</v>
      </c>
      <c r="U788" s="182">
        <f>INDEX('Policy Characteristics'!O:O,MATCH(PolicyLevers!$C788,'Policy Characteristics'!$C:$C,0))</f>
        <v>0</v>
      </c>
    </row>
    <row r="789" spans="1:21" x14ac:dyDescent="0.35">
      <c r="A789" s="351" t="str">
        <f>INDEX('Policy Characteristics'!A:A,MATCH(PolicyLevers!$C789,'Policy Characteristics'!$C:$C,0))</f>
        <v>Industry</v>
      </c>
      <c r="B789" s="355" t="str">
        <f>INDEX('Policy Characteristics'!B:B,MATCH(PolicyLevers!$C789,'Policy Characteristics'!$C:$C,0))</f>
        <v>Electrification + Hydrogen</v>
      </c>
      <c r="C789" s="190" t="str">
        <f t="shared" si="37"/>
        <v>Fraction of Industrial Fuel Use Shifted to Other Fuels</v>
      </c>
      <c r="D789" s="192" t="s">
        <v>2087</v>
      </c>
      <c r="E789" s="185" t="s">
        <v>812</v>
      </c>
      <c r="F789" s="182" t="s">
        <v>1826</v>
      </c>
      <c r="G789" s="185" t="s">
        <v>2121</v>
      </c>
      <c r="H789" s="43">
        <v>1342</v>
      </c>
      <c r="I789" s="357" t="s">
        <v>332</v>
      </c>
      <c r="J789" s="190" t="str">
        <f>INDEX('Policy Characteristics'!D:D,MATCH(PolicyLevers!$C789,'Policy Characteristics'!$C:$C,0))</f>
        <v>Electrification + Hydrogen</v>
      </c>
      <c r="K789" s="190" t="str">
        <f>INDEX('Policy Characteristics'!E:E,MATCH(PolicyLevers!$C789,'Policy Characteristics'!$C:$C,0))</f>
        <v>indst fuel type shifting</v>
      </c>
      <c r="L789" s="191">
        <f>INDEX('Policy Characteristics'!F:F,MATCH(PolicyLevers!$C789,'Policy Characteristics'!$C:$C,0))</f>
        <v>0</v>
      </c>
      <c r="M789" s="191">
        <f>INDEX('Policy Characteristics'!G:G,MATCH(PolicyLevers!$C789,'Policy Characteristics'!$C:$C,0))</f>
        <v>1</v>
      </c>
      <c r="N789" s="252">
        <f>INDEX('Policy Characteristics'!H:H,MATCH(PolicyLevers!$C789,'Policy Characteristics'!$C:$C,0))</f>
        <v>0.01</v>
      </c>
      <c r="O789" s="190" t="str">
        <f>INDEX('Policy Characteristics'!I:I,MATCH(PolicyLevers!$C789,'Policy Characteristics'!$C:$C,0))</f>
        <v>% of fuel shifted</v>
      </c>
      <c r="P789" s="185"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0" t="str">
        <f>INDEX('Policy Characteristics'!K:K,MATCH(PolicyLevers!$C789,'Policy Characteristics'!$C:$C,0))</f>
        <v>industry-ag-main.html#fuel-switching</v>
      </c>
      <c r="R789" s="190" t="str">
        <f>INDEX('Policy Characteristics'!L:L,MATCH(PolicyLevers!$C789,'Policy Characteristics'!$C:$C,0))</f>
        <v>industry-elec-and-hydrogen.html</v>
      </c>
      <c r="S789" s="206">
        <f>INDEX('Policy Characteristics'!M:M,MATCH(PolicyLevers!$C789,'Policy Characteristics'!$C:$C,0))</f>
        <v>0</v>
      </c>
      <c r="T789" s="185">
        <f>INDEX('Policy Characteristics'!N:N,MATCH(PolicyLevers!$C789,'Policy Characteristics'!$C:$C,0))</f>
        <v>0</v>
      </c>
      <c r="U789" s="182">
        <f>INDEX('Policy Characteristics'!O:O,MATCH(PolicyLevers!$C789,'Policy Characteristics'!$C:$C,0))</f>
        <v>0</v>
      </c>
    </row>
    <row r="790" spans="1:21" x14ac:dyDescent="0.35">
      <c r="A790" s="351" t="str">
        <f>INDEX('Policy Characteristics'!A:A,MATCH(PolicyLevers!$C790,'Policy Characteristics'!$C:$C,0))</f>
        <v>Industry</v>
      </c>
      <c r="B790" s="355" t="str">
        <f>INDEX('Policy Characteristics'!B:B,MATCH(PolicyLevers!$C790,'Policy Characteristics'!$C:$C,0))</f>
        <v>Electrification + Hydrogen</v>
      </c>
      <c r="C790" s="190" t="str">
        <f t="shared" si="37"/>
        <v>Fraction of Industrial Fuel Use Shifted to Other Fuels</v>
      </c>
      <c r="D790" s="192" t="s">
        <v>2087</v>
      </c>
      <c r="E790" s="185" t="s">
        <v>814</v>
      </c>
      <c r="F790" s="182" t="s">
        <v>1826</v>
      </c>
      <c r="G790" s="185" t="s">
        <v>2120</v>
      </c>
      <c r="H790" s="43">
        <v>1343</v>
      </c>
      <c r="I790" s="357" t="s">
        <v>332</v>
      </c>
      <c r="J790" s="190" t="str">
        <f>INDEX('Policy Characteristics'!D:D,MATCH(PolicyLevers!$C790,'Policy Characteristics'!$C:$C,0))</f>
        <v>Electrification + Hydrogen</v>
      </c>
      <c r="K790" s="190" t="str">
        <f>INDEX('Policy Characteristics'!E:E,MATCH(PolicyLevers!$C790,'Policy Characteristics'!$C:$C,0))</f>
        <v>indst fuel type shifting</v>
      </c>
      <c r="L790" s="191">
        <f>INDEX('Policy Characteristics'!F:F,MATCH(PolicyLevers!$C790,'Policy Characteristics'!$C:$C,0))</f>
        <v>0</v>
      </c>
      <c r="M790" s="191">
        <f>INDEX('Policy Characteristics'!G:G,MATCH(PolicyLevers!$C790,'Policy Characteristics'!$C:$C,0))</f>
        <v>1</v>
      </c>
      <c r="N790" s="252">
        <f>INDEX('Policy Characteristics'!H:H,MATCH(PolicyLevers!$C790,'Policy Characteristics'!$C:$C,0))</f>
        <v>0.01</v>
      </c>
      <c r="O790" s="190" t="str">
        <f>INDEX('Policy Characteristics'!I:I,MATCH(PolicyLevers!$C790,'Policy Characteristics'!$C:$C,0))</f>
        <v>% of fuel shifted</v>
      </c>
      <c r="P790" s="185"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0" t="str">
        <f>INDEX('Policy Characteristics'!K:K,MATCH(PolicyLevers!$C790,'Policy Characteristics'!$C:$C,0))</f>
        <v>industry-ag-main.html#fuel-switching</v>
      </c>
      <c r="R790" s="190" t="str">
        <f>INDEX('Policy Characteristics'!L:L,MATCH(PolicyLevers!$C790,'Policy Characteristics'!$C:$C,0))</f>
        <v>industry-elec-and-hydrogen.html</v>
      </c>
      <c r="S790" s="206">
        <f>INDEX('Policy Characteristics'!M:M,MATCH(PolicyLevers!$C790,'Policy Characteristics'!$C:$C,0))</f>
        <v>0</v>
      </c>
      <c r="T790" s="185">
        <f>INDEX('Policy Characteristics'!N:N,MATCH(PolicyLevers!$C790,'Policy Characteristics'!$C:$C,0))</f>
        <v>0</v>
      </c>
      <c r="U790" s="182">
        <f>INDEX('Policy Characteristics'!O:O,MATCH(PolicyLevers!$C790,'Policy Characteristics'!$C:$C,0))</f>
        <v>0</v>
      </c>
    </row>
    <row r="791" spans="1:21" x14ac:dyDescent="0.35">
      <c r="A791" s="351" t="str">
        <f>INDEX('Policy Characteristics'!A:A,MATCH(PolicyLevers!$C791,'Policy Characteristics'!$C:$C,0))</f>
        <v>Industry</v>
      </c>
      <c r="B791" s="355" t="str">
        <f>INDEX('Policy Characteristics'!B:B,MATCH(PolicyLevers!$C791,'Policy Characteristics'!$C:$C,0))</f>
        <v>Electrification + Hydrogen</v>
      </c>
      <c r="C791" s="190" t="str">
        <f t="shared" si="37"/>
        <v>Fraction of Industrial Fuel Use Shifted to Other Fuels</v>
      </c>
      <c r="D791" s="192" t="s">
        <v>2087</v>
      </c>
      <c r="E791" s="185" t="s">
        <v>816</v>
      </c>
      <c r="F791" s="182" t="s">
        <v>1826</v>
      </c>
      <c r="G791" s="185" t="s">
        <v>2119</v>
      </c>
      <c r="H791" s="43">
        <v>1344</v>
      </c>
      <c r="I791" s="357" t="s">
        <v>332</v>
      </c>
      <c r="J791" s="190" t="str">
        <f>INDEX('Policy Characteristics'!D:D,MATCH(PolicyLevers!$C791,'Policy Characteristics'!$C:$C,0))</f>
        <v>Electrification + Hydrogen</v>
      </c>
      <c r="K791" s="190" t="str">
        <f>INDEX('Policy Characteristics'!E:E,MATCH(PolicyLevers!$C791,'Policy Characteristics'!$C:$C,0))</f>
        <v>indst fuel type shifting</v>
      </c>
      <c r="L791" s="191">
        <f>INDEX('Policy Characteristics'!F:F,MATCH(PolicyLevers!$C791,'Policy Characteristics'!$C:$C,0))</f>
        <v>0</v>
      </c>
      <c r="M791" s="191">
        <f>INDEX('Policy Characteristics'!G:G,MATCH(PolicyLevers!$C791,'Policy Characteristics'!$C:$C,0))</f>
        <v>1</v>
      </c>
      <c r="N791" s="252">
        <f>INDEX('Policy Characteristics'!H:H,MATCH(PolicyLevers!$C791,'Policy Characteristics'!$C:$C,0))</f>
        <v>0.01</v>
      </c>
      <c r="O791" s="190" t="str">
        <f>INDEX('Policy Characteristics'!I:I,MATCH(PolicyLevers!$C791,'Policy Characteristics'!$C:$C,0))</f>
        <v>% of fuel shifted</v>
      </c>
      <c r="P791" s="185"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0" t="str">
        <f>INDEX('Policy Characteristics'!K:K,MATCH(PolicyLevers!$C791,'Policy Characteristics'!$C:$C,0))</f>
        <v>industry-ag-main.html#fuel-switching</v>
      </c>
      <c r="R791" s="190" t="str">
        <f>INDEX('Policy Characteristics'!L:L,MATCH(PolicyLevers!$C791,'Policy Characteristics'!$C:$C,0))</f>
        <v>industry-elec-and-hydrogen.html</v>
      </c>
      <c r="S791" s="206">
        <f>INDEX('Policy Characteristics'!M:M,MATCH(PolicyLevers!$C791,'Policy Characteristics'!$C:$C,0))</f>
        <v>0</v>
      </c>
      <c r="T791" s="185">
        <f>INDEX('Policy Characteristics'!N:N,MATCH(PolicyLevers!$C791,'Policy Characteristics'!$C:$C,0))</f>
        <v>0</v>
      </c>
      <c r="U791" s="182">
        <f>INDEX('Policy Characteristics'!O:O,MATCH(PolicyLevers!$C791,'Policy Characteristics'!$C:$C,0))</f>
        <v>0</v>
      </c>
    </row>
    <row r="792" spans="1:21" x14ac:dyDescent="0.35">
      <c r="A792" s="351" t="str">
        <f>INDEX('Policy Characteristics'!A:A,MATCH(PolicyLevers!$C792,'Policy Characteristics'!$C:$C,0))</f>
        <v>Industry</v>
      </c>
      <c r="B792" s="355" t="str">
        <f>INDEX('Policy Characteristics'!B:B,MATCH(PolicyLevers!$C792,'Policy Characteristics'!$C:$C,0))</f>
        <v>Electrification + Hydrogen</v>
      </c>
      <c r="C792" s="190" t="str">
        <f t="shared" si="37"/>
        <v>Fraction of Industrial Fuel Use Shifted to Other Fuels</v>
      </c>
      <c r="D792" s="192" t="s">
        <v>2087</v>
      </c>
      <c r="E792" s="185" t="s">
        <v>818</v>
      </c>
      <c r="F792" s="182" t="s">
        <v>1826</v>
      </c>
      <c r="G792" s="185" t="s">
        <v>2118</v>
      </c>
      <c r="H792" s="43">
        <v>1345</v>
      </c>
      <c r="I792" s="357" t="s">
        <v>332</v>
      </c>
      <c r="J792" s="190" t="str">
        <f>INDEX('Policy Characteristics'!D:D,MATCH(PolicyLevers!$C792,'Policy Characteristics'!$C:$C,0))</f>
        <v>Electrification + Hydrogen</v>
      </c>
      <c r="K792" s="190" t="str">
        <f>INDEX('Policy Characteristics'!E:E,MATCH(PolicyLevers!$C792,'Policy Characteristics'!$C:$C,0))</f>
        <v>indst fuel type shifting</v>
      </c>
      <c r="L792" s="191">
        <f>INDEX('Policy Characteristics'!F:F,MATCH(PolicyLevers!$C792,'Policy Characteristics'!$C:$C,0))</f>
        <v>0</v>
      </c>
      <c r="M792" s="191">
        <f>INDEX('Policy Characteristics'!G:G,MATCH(PolicyLevers!$C792,'Policy Characteristics'!$C:$C,0))</f>
        <v>1</v>
      </c>
      <c r="N792" s="252">
        <f>INDEX('Policy Characteristics'!H:H,MATCH(PolicyLevers!$C792,'Policy Characteristics'!$C:$C,0))</f>
        <v>0.01</v>
      </c>
      <c r="O792" s="190" t="str">
        <f>INDEX('Policy Characteristics'!I:I,MATCH(PolicyLevers!$C792,'Policy Characteristics'!$C:$C,0))</f>
        <v>% of fuel shifted</v>
      </c>
      <c r="P792" s="185"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0" t="str">
        <f>INDEX('Policy Characteristics'!K:K,MATCH(PolicyLevers!$C792,'Policy Characteristics'!$C:$C,0))</f>
        <v>industry-ag-main.html#fuel-switching</v>
      </c>
      <c r="R792" s="190" t="str">
        <f>INDEX('Policy Characteristics'!L:L,MATCH(PolicyLevers!$C792,'Policy Characteristics'!$C:$C,0))</f>
        <v>industry-elec-and-hydrogen.html</v>
      </c>
      <c r="S792" s="206">
        <f>INDEX('Policy Characteristics'!M:M,MATCH(PolicyLevers!$C792,'Policy Characteristics'!$C:$C,0))</f>
        <v>0</v>
      </c>
      <c r="T792" s="185">
        <f>INDEX('Policy Characteristics'!N:N,MATCH(PolicyLevers!$C792,'Policy Characteristics'!$C:$C,0))</f>
        <v>0</v>
      </c>
      <c r="U792" s="182">
        <f>INDEX('Policy Characteristics'!O:O,MATCH(PolicyLevers!$C792,'Policy Characteristics'!$C:$C,0))</f>
        <v>0</v>
      </c>
    </row>
    <row r="793" spans="1:21" x14ac:dyDescent="0.35">
      <c r="A793" s="351" t="str">
        <f>INDEX('Policy Characteristics'!A:A,MATCH(PolicyLevers!$C793,'Policy Characteristics'!$C:$C,0))</f>
        <v>Industry</v>
      </c>
      <c r="B793" s="355" t="str">
        <f>INDEX('Policy Characteristics'!B:B,MATCH(PolicyLevers!$C793,'Policy Characteristics'!$C:$C,0))</f>
        <v>Electrification + Hydrogen</v>
      </c>
      <c r="C793" s="190" t="str">
        <f t="shared" si="37"/>
        <v>Fraction of Industrial Fuel Use Shifted to Other Fuels</v>
      </c>
      <c r="D793" s="192" t="s">
        <v>2087</v>
      </c>
      <c r="E793" s="185" t="s">
        <v>820</v>
      </c>
      <c r="F793" s="182" t="s">
        <v>1826</v>
      </c>
      <c r="G793" s="185" t="s">
        <v>2117</v>
      </c>
      <c r="H793" s="43">
        <v>1346</v>
      </c>
      <c r="I793" s="357" t="s">
        <v>332</v>
      </c>
      <c r="J793" s="190" t="str">
        <f>INDEX('Policy Characteristics'!D:D,MATCH(PolicyLevers!$C793,'Policy Characteristics'!$C:$C,0))</f>
        <v>Electrification + Hydrogen</v>
      </c>
      <c r="K793" s="190" t="str">
        <f>INDEX('Policy Characteristics'!E:E,MATCH(PolicyLevers!$C793,'Policy Characteristics'!$C:$C,0))</f>
        <v>indst fuel type shifting</v>
      </c>
      <c r="L793" s="191">
        <f>INDEX('Policy Characteristics'!F:F,MATCH(PolicyLevers!$C793,'Policy Characteristics'!$C:$C,0))</f>
        <v>0</v>
      </c>
      <c r="M793" s="191">
        <f>INDEX('Policy Characteristics'!G:G,MATCH(PolicyLevers!$C793,'Policy Characteristics'!$C:$C,0))</f>
        <v>1</v>
      </c>
      <c r="N793" s="252">
        <f>INDEX('Policy Characteristics'!H:H,MATCH(PolicyLevers!$C793,'Policy Characteristics'!$C:$C,0))</f>
        <v>0.01</v>
      </c>
      <c r="O793" s="190" t="str">
        <f>INDEX('Policy Characteristics'!I:I,MATCH(PolicyLevers!$C793,'Policy Characteristics'!$C:$C,0))</f>
        <v>% of fuel shifted</v>
      </c>
      <c r="P793" s="185"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0" t="str">
        <f>INDEX('Policy Characteristics'!K:K,MATCH(PolicyLevers!$C793,'Policy Characteristics'!$C:$C,0))</f>
        <v>industry-ag-main.html#fuel-switching</v>
      </c>
      <c r="R793" s="190" t="str">
        <f>INDEX('Policy Characteristics'!L:L,MATCH(PolicyLevers!$C793,'Policy Characteristics'!$C:$C,0))</f>
        <v>industry-elec-and-hydrogen.html</v>
      </c>
      <c r="S793" s="206">
        <f>INDEX('Policy Characteristics'!M:M,MATCH(PolicyLevers!$C793,'Policy Characteristics'!$C:$C,0))</f>
        <v>0</v>
      </c>
      <c r="T793" s="185">
        <f>INDEX('Policy Characteristics'!N:N,MATCH(PolicyLevers!$C793,'Policy Characteristics'!$C:$C,0))</f>
        <v>0</v>
      </c>
      <c r="U793" s="182">
        <f>INDEX('Policy Characteristics'!O:O,MATCH(PolicyLevers!$C793,'Policy Characteristics'!$C:$C,0))</f>
        <v>0</v>
      </c>
    </row>
    <row r="794" spans="1:21" x14ac:dyDescent="0.35">
      <c r="A794" s="351" t="str">
        <f>INDEX('Policy Characteristics'!A:A,MATCH(PolicyLevers!$C794,'Policy Characteristics'!$C:$C,0))</f>
        <v>Industry</v>
      </c>
      <c r="B794" s="355" t="str">
        <f>INDEX('Policy Characteristics'!B:B,MATCH(PolicyLevers!$C794,'Policy Characteristics'!$C:$C,0))</f>
        <v>Electrification + Hydrogen</v>
      </c>
      <c r="C794" s="190" t="str">
        <f t="shared" si="37"/>
        <v>Fraction of Industrial Fuel Use Shifted to Other Fuels</v>
      </c>
      <c r="D794" s="192" t="s">
        <v>2087</v>
      </c>
      <c r="E794" s="185" t="s">
        <v>822</v>
      </c>
      <c r="F794" s="182" t="s">
        <v>1826</v>
      </c>
      <c r="G794" s="185" t="s">
        <v>2115</v>
      </c>
      <c r="H794" s="43">
        <v>1347</v>
      </c>
      <c r="I794" s="357" t="s">
        <v>310</v>
      </c>
      <c r="J794" s="190" t="str">
        <f>INDEX('Policy Characteristics'!D:D,MATCH(PolicyLevers!$C794,'Policy Characteristics'!$C:$C,0))</f>
        <v>Electrification + Hydrogen</v>
      </c>
      <c r="K794" s="190" t="str">
        <f>INDEX('Policy Characteristics'!E:E,MATCH(PolicyLevers!$C794,'Policy Characteristics'!$C:$C,0))</f>
        <v>indst fuel type shifting</v>
      </c>
      <c r="L794" s="191">
        <f>INDEX('Policy Characteristics'!F:F,MATCH(PolicyLevers!$C794,'Policy Characteristics'!$C:$C,0))</f>
        <v>0</v>
      </c>
      <c r="M794" s="191">
        <f>INDEX('Policy Characteristics'!G:G,MATCH(PolicyLevers!$C794,'Policy Characteristics'!$C:$C,0))</f>
        <v>1</v>
      </c>
      <c r="N794" s="252">
        <f>INDEX('Policy Characteristics'!H:H,MATCH(PolicyLevers!$C794,'Policy Characteristics'!$C:$C,0))</f>
        <v>0.01</v>
      </c>
      <c r="O794" s="190" t="str">
        <f>INDEX('Policy Characteristics'!I:I,MATCH(PolicyLevers!$C794,'Policy Characteristics'!$C:$C,0))</f>
        <v>% of fuel shifted</v>
      </c>
      <c r="P794" s="190"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0" t="str">
        <f>INDEX('Policy Characteristics'!K:K,MATCH(PolicyLevers!$C794,'Policy Characteristics'!$C:$C,0))</f>
        <v>industry-ag-main.html#fuel-switching</v>
      </c>
      <c r="R794" s="190" t="str">
        <f>INDEX('Policy Characteristics'!L:L,MATCH(PolicyLevers!$C794,'Policy Characteristics'!$C:$C,0))</f>
        <v>industry-elec-and-hydrogen.html</v>
      </c>
      <c r="S794" s="206">
        <f>INDEX('Policy Characteristics'!M:M,MATCH(PolicyLevers!$C794,'Policy Characteristics'!$C:$C,0))</f>
        <v>0</v>
      </c>
      <c r="T794" s="185">
        <f>INDEX('Policy Characteristics'!N:N,MATCH(PolicyLevers!$C794,'Policy Characteristics'!$C:$C,0))</f>
        <v>0</v>
      </c>
      <c r="U794" s="182">
        <f>INDEX('Policy Characteristics'!O:O,MATCH(PolicyLevers!$C794,'Policy Characteristics'!$C:$C,0))</f>
        <v>0</v>
      </c>
    </row>
    <row r="795" spans="1:21" x14ac:dyDescent="0.35">
      <c r="A795" s="351" t="str">
        <f>INDEX('Policy Characteristics'!A:A,MATCH(PolicyLevers!$C795,'Policy Characteristics'!$C:$C,0))</f>
        <v>Industry</v>
      </c>
      <c r="B795" s="355" t="str">
        <f>INDEX('Policy Characteristics'!B:B,MATCH(PolicyLevers!$C795,'Policy Characteristics'!$C:$C,0))</f>
        <v>Electrification + Hydrogen</v>
      </c>
      <c r="C795" s="190" t="str">
        <f t="shared" si="37"/>
        <v>Fraction of Industrial Fuel Use Shifted to Other Fuels</v>
      </c>
      <c r="D795" s="192" t="s">
        <v>2086</v>
      </c>
      <c r="E795" s="185" t="s">
        <v>799</v>
      </c>
      <c r="F795" s="182" t="s">
        <v>2134</v>
      </c>
      <c r="G795" s="185" t="s">
        <v>2125</v>
      </c>
      <c r="H795" s="43">
        <v>1348</v>
      </c>
      <c r="I795" s="357" t="s">
        <v>310</v>
      </c>
      <c r="J795" s="190" t="str">
        <f>INDEX('Policy Characteristics'!D:D,MATCH(PolicyLevers!$C795,'Policy Characteristics'!$C:$C,0))</f>
        <v>Electrification + Hydrogen</v>
      </c>
      <c r="K795" s="190" t="str">
        <f>INDEX('Policy Characteristics'!E:E,MATCH(PolicyLevers!$C795,'Policy Characteristics'!$C:$C,0))</f>
        <v>indst fuel type shifting</v>
      </c>
      <c r="L795" s="191">
        <f>INDEX('Policy Characteristics'!F:F,MATCH(PolicyLevers!$C795,'Policy Characteristics'!$C:$C,0))</f>
        <v>0</v>
      </c>
      <c r="M795" s="191">
        <f>INDEX('Policy Characteristics'!G:G,MATCH(PolicyLevers!$C795,'Policy Characteristics'!$C:$C,0))</f>
        <v>1</v>
      </c>
      <c r="N795" s="252">
        <f>INDEX('Policy Characteristics'!H:H,MATCH(PolicyLevers!$C795,'Policy Characteristics'!$C:$C,0))</f>
        <v>0.01</v>
      </c>
      <c r="O795" s="190" t="str">
        <f>INDEX('Policy Characteristics'!I:I,MATCH(PolicyLevers!$C795,'Policy Characteristics'!$C:$C,0))</f>
        <v>% of fuel shifted</v>
      </c>
      <c r="P795" s="190"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0" t="str">
        <f>INDEX('Policy Characteristics'!K:K,MATCH(PolicyLevers!$C795,'Policy Characteristics'!$C:$C,0))</f>
        <v>industry-ag-main.html#fuel-switching</v>
      </c>
      <c r="R795" s="190" t="str">
        <f>INDEX('Policy Characteristics'!L:L,MATCH(PolicyLevers!$C795,'Policy Characteristics'!$C:$C,0))</f>
        <v>industry-elec-and-hydrogen.html</v>
      </c>
      <c r="S795" s="206">
        <f>INDEX('Policy Characteristics'!M:M,MATCH(PolicyLevers!$C795,'Policy Characteristics'!$C:$C,0))</f>
        <v>0</v>
      </c>
      <c r="T795" s="185">
        <f>INDEX('Policy Characteristics'!N:N,MATCH(PolicyLevers!$C795,'Policy Characteristics'!$C:$C,0))</f>
        <v>0</v>
      </c>
      <c r="U795" s="182">
        <f>INDEX('Policy Characteristics'!O:O,MATCH(PolicyLevers!$C795,'Policy Characteristics'!$C:$C,0))</f>
        <v>0</v>
      </c>
    </row>
    <row r="796" spans="1:21" x14ac:dyDescent="0.35">
      <c r="A796" s="351" t="str">
        <f>INDEX('Policy Characteristics'!A:A,MATCH(PolicyLevers!$C796,'Policy Characteristics'!$C:$C,0))</f>
        <v>Industry</v>
      </c>
      <c r="B796" s="355" t="str">
        <f>INDEX('Policy Characteristics'!B:B,MATCH(PolicyLevers!$C796,'Policy Characteristics'!$C:$C,0))</f>
        <v>Electrification + Hydrogen</v>
      </c>
      <c r="C796" s="190" t="str">
        <f t="shared" si="37"/>
        <v>Fraction of Industrial Fuel Use Shifted to Other Fuels</v>
      </c>
      <c r="D796" s="192" t="s">
        <v>2086</v>
      </c>
      <c r="E796" s="185" t="s">
        <v>806</v>
      </c>
      <c r="F796" s="182" t="s">
        <v>2134</v>
      </c>
      <c r="G796" s="185" t="s">
        <v>2124</v>
      </c>
      <c r="H796" s="43">
        <v>1349</v>
      </c>
      <c r="I796" s="357" t="s">
        <v>332</v>
      </c>
      <c r="J796" s="190" t="str">
        <f>INDEX('Policy Characteristics'!D:D,MATCH(PolicyLevers!$C796,'Policy Characteristics'!$C:$C,0))</f>
        <v>Electrification + Hydrogen</v>
      </c>
      <c r="K796" s="190" t="str">
        <f>INDEX('Policy Characteristics'!E:E,MATCH(PolicyLevers!$C796,'Policy Characteristics'!$C:$C,0))</f>
        <v>indst fuel type shifting</v>
      </c>
      <c r="L796" s="191">
        <f>INDEX('Policy Characteristics'!F:F,MATCH(PolicyLevers!$C796,'Policy Characteristics'!$C:$C,0))</f>
        <v>0</v>
      </c>
      <c r="M796" s="191">
        <f>INDEX('Policy Characteristics'!G:G,MATCH(PolicyLevers!$C796,'Policy Characteristics'!$C:$C,0))</f>
        <v>1</v>
      </c>
      <c r="N796" s="252">
        <f>INDEX('Policy Characteristics'!H:H,MATCH(PolicyLevers!$C796,'Policy Characteristics'!$C:$C,0))</f>
        <v>0.01</v>
      </c>
      <c r="O796" s="190" t="str">
        <f>INDEX('Policy Characteristics'!I:I,MATCH(PolicyLevers!$C796,'Policy Characteristics'!$C:$C,0))</f>
        <v>% of fuel shifted</v>
      </c>
      <c r="P796" s="185"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0" t="str">
        <f>INDEX('Policy Characteristics'!K:K,MATCH(PolicyLevers!$C796,'Policy Characteristics'!$C:$C,0))</f>
        <v>industry-ag-main.html#fuel-switching</v>
      </c>
      <c r="R796" s="190" t="str">
        <f>INDEX('Policy Characteristics'!L:L,MATCH(PolicyLevers!$C796,'Policy Characteristics'!$C:$C,0))</f>
        <v>industry-elec-and-hydrogen.html</v>
      </c>
      <c r="S796" s="206">
        <f>INDEX('Policy Characteristics'!M:M,MATCH(PolicyLevers!$C796,'Policy Characteristics'!$C:$C,0))</f>
        <v>0</v>
      </c>
      <c r="T796" s="185">
        <f>INDEX('Policy Characteristics'!N:N,MATCH(PolicyLevers!$C796,'Policy Characteristics'!$C:$C,0))</f>
        <v>0</v>
      </c>
      <c r="U796" s="182">
        <f>INDEX('Policy Characteristics'!O:O,MATCH(PolicyLevers!$C796,'Policy Characteristics'!$C:$C,0))</f>
        <v>0</v>
      </c>
    </row>
    <row r="797" spans="1:21" x14ac:dyDescent="0.35">
      <c r="A797" s="351" t="str">
        <f>INDEX('Policy Characteristics'!A:A,MATCH(PolicyLevers!$C797,'Policy Characteristics'!$C:$C,0))</f>
        <v>Industry</v>
      </c>
      <c r="B797" s="355" t="str">
        <f>INDEX('Policy Characteristics'!B:B,MATCH(PolicyLevers!$C797,'Policy Characteristics'!$C:$C,0))</f>
        <v>Electrification + Hydrogen</v>
      </c>
      <c r="C797" s="190" t="str">
        <f t="shared" si="37"/>
        <v>Fraction of Industrial Fuel Use Shifted to Other Fuels</v>
      </c>
      <c r="D797" s="192" t="s">
        <v>2086</v>
      </c>
      <c r="E797" s="185" t="s">
        <v>808</v>
      </c>
      <c r="F797" s="182" t="s">
        <v>2134</v>
      </c>
      <c r="G797" s="185" t="s">
        <v>2123</v>
      </c>
      <c r="H797" s="43">
        <v>1350</v>
      </c>
      <c r="I797" s="357" t="s">
        <v>332</v>
      </c>
      <c r="J797" s="190" t="str">
        <f>INDEX('Policy Characteristics'!D:D,MATCH(PolicyLevers!$C797,'Policy Characteristics'!$C:$C,0))</f>
        <v>Electrification + Hydrogen</v>
      </c>
      <c r="K797" s="190" t="str">
        <f>INDEX('Policy Characteristics'!E:E,MATCH(PolicyLevers!$C797,'Policy Characteristics'!$C:$C,0))</f>
        <v>indst fuel type shifting</v>
      </c>
      <c r="L797" s="191">
        <f>INDEX('Policy Characteristics'!F:F,MATCH(PolicyLevers!$C797,'Policy Characteristics'!$C:$C,0))</f>
        <v>0</v>
      </c>
      <c r="M797" s="191">
        <f>INDEX('Policy Characteristics'!G:G,MATCH(PolicyLevers!$C797,'Policy Characteristics'!$C:$C,0))</f>
        <v>1</v>
      </c>
      <c r="N797" s="252">
        <f>INDEX('Policy Characteristics'!H:H,MATCH(PolicyLevers!$C797,'Policy Characteristics'!$C:$C,0))</f>
        <v>0.01</v>
      </c>
      <c r="O797" s="190" t="str">
        <f>INDEX('Policy Characteristics'!I:I,MATCH(PolicyLevers!$C797,'Policy Characteristics'!$C:$C,0))</f>
        <v>% of fuel shifted</v>
      </c>
      <c r="P797" s="185"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0" t="str">
        <f>INDEX('Policy Characteristics'!K:K,MATCH(PolicyLevers!$C797,'Policy Characteristics'!$C:$C,0))</f>
        <v>industry-ag-main.html#fuel-switching</v>
      </c>
      <c r="R797" s="190" t="str">
        <f>INDEX('Policy Characteristics'!L:L,MATCH(PolicyLevers!$C797,'Policy Characteristics'!$C:$C,0))</f>
        <v>industry-elec-and-hydrogen.html</v>
      </c>
      <c r="S797" s="206">
        <f>INDEX('Policy Characteristics'!M:M,MATCH(PolicyLevers!$C797,'Policy Characteristics'!$C:$C,0))</f>
        <v>0</v>
      </c>
      <c r="T797" s="185">
        <f>INDEX('Policy Characteristics'!N:N,MATCH(PolicyLevers!$C797,'Policy Characteristics'!$C:$C,0))</f>
        <v>0</v>
      </c>
      <c r="U797" s="182">
        <f>INDEX('Policy Characteristics'!O:O,MATCH(PolicyLevers!$C797,'Policy Characteristics'!$C:$C,0))</f>
        <v>0</v>
      </c>
    </row>
    <row r="798" spans="1:21" x14ac:dyDescent="0.35">
      <c r="A798" s="351" t="str">
        <f>INDEX('Policy Characteristics'!A:A,MATCH(PolicyLevers!$C798,'Policy Characteristics'!$C:$C,0))</f>
        <v>Industry</v>
      </c>
      <c r="B798" s="355" t="str">
        <f>INDEX('Policy Characteristics'!B:B,MATCH(PolicyLevers!$C798,'Policy Characteristics'!$C:$C,0))</f>
        <v>Electrification + Hydrogen</v>
      </c>
      <c r="C798" s="190" t="str">
        <f t="shared" si="37"/>
        <v>Fraction of Industrial Fuel Use Shifted to Other Fuels</v>
      </c>
      <c r="D798" s="192" t="s">
        <v>2086</v>
      </c>
      <c r="E798" s="185" t="s">
        <v>810</v>
      </c>
      <c r="F798" s="182" t="s">
        <v>2134</v>
      </c>
      <c r="G798" s="185" t="s">
        <v>2122</v>
      </c>
      <c r="H798" s="43">
        <v>1351</v>
      </c>
      <c r="I798" s="357" t="s">
        <v>332</v>
      </c>
      <c r="J798" s="190" t="str">
        <f>INDEX('Policy Characteristics'!D:D,MATCH(PolicyLevers!$C798,'Policy Characteristics'!$C:$C,0))</f>
        <v>Electrification + Hydrogen</v>
      </c>
      <c r="K798" s="190" t="str">
        <f>INDEX('Policy Characteristics'!E:E,MATCH(PolicyLevers!$C798,'Policy Characteristics'!$C:$C,0))</f>
        <v>indst fuel type shifting</v>
      </c>
      <c r="L798" s="191">
        <f>INDEX('Policy Characteristics'!F:F,MATCH(PolicyLevers!$C798,'Policy Characteristics'!$C:$C,0))</f>
        <v>0</v>
      </c>
      <c r="M798" s="191">
        <f>INDEX('Policy Characteristics'!G:G,MATCH(PolicyLevers!$C798,'Policy Characteristics'!$C:$C,0))</f>
        <v>1</v>
      </c>
      <c r="N798" s="252">
        <f>INDEX('Policy Characteristics'!H:H,MATCH(PolicyLevers!$C798,'Policy Characteristics'!$C:$C,0))</f>
        <v>0.01</v>
      </c>
      <c r="O798" s="190" t="str">
        <f>INDEX('Policy Characteristics'!I:I,MATCH(PolicyLevers!$C798,'Policy Characteristics'!$C:$C,0))</f>
        <v>% of fuel shifted</v>
      </c>
      <c r="P798" s="185"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0" t="str">
        <f>INDEX('Policy Characteristics'!K:K,MATCH(PolicyLevers!$C798,'Policy Characteristics'!$C:$C,0))</f>
        <v>industry-ag-main.html#fuel-switching</v>
      </c>
      <c r="R798" s="190" t="str">
        <f>INDEX('Policy Characteristics'!L:L,MATCH(PolicyLevers!$C798,'Policy Characteristics'!$C:$C,0))</f>
        <v>industry-elec-and-hydrogen.html</v>
      </c>
      <c r="S798" s="206">
        <f>INDEX('Policy Characteristics'!M:M,MATCH(PolicyLevers!$C798,'Policy Characteristics'!$C:$C,0))</f>
        <v>0</v>
      </c>
      <c r="T798" s="185">
        <f>INDEX('Policy Characteristics'!N:N,MATCH(PolicyLevers!$C798,'Policy Characteristics'!$C:$C,0))</f>
        <v>0</v>
      </c>
      <c r="U798" s="182">
        <f>INDEX('Policy Characteristics'!O:O,MATCH(PolicyLevers!$C798,'Policy Characteristics'!$C:$C,0))</f>
        <v>0</v>
      </c>
    </row>
    <row r="799" spans="1:21" x14ac:dyDescent="0.35">
      <c r="A799" s="351" t="str">
        <f>INDEX('Policy Characteristics'!A:A,MATCH(PolicyLevers!$C799,'Policy Characteristics'!$C:$C,0))</f>
        <v>Industry</v>
      </c>
      <c r="B799" s="355" t="str">
        <f>INDEX('Policy Characteristics'!B:B,MATCH(PolicyLevers!$C799,'Policy Characteristics'!$C:$C,0))</f>
        <v>Electrification + Hydrogen</v>
      </c>
      <c r="C799" s="190" t="str">
        <f t="shared" si="37"/>
        <v>Fraction of Industrial Fuel Use Shifted to Other Fuels</v>
      </c>
      <c r="D799" s="192" t="s">
        <v>2086</v>
      </c>
      <c r="E799" s="185" t="s">
        <v>812</v>
      </c>
      <c r="F799" s="182" t="s">
        <v>2134</v>
      </c>
      <c r="G799" s="185" t="s">
        <v>2121</v>
      </c>
      <c r="H799" s="43">
        <v>1352</v>
      </c>
      <c r="I799" s="357" t="s">
        <v>332</v>
      </c>
      <c r="J799" s="190" t="str">
        <f>INDEX('Policy Characteristics'!D:D,MATCH(PolicyLevers!$C799,'Policy Characteristics'!$C:$C,0))</f>
        <v>Electrification + Hydrogen</v>
      </c>
      <c r="K799" s="190" t="str">
        <f>INDEX('Policy Characteristics'!E:E,MATCH(PolicyLevers!$C799,'Policy Characteristics'!$C:$C,0))</f>
        <v>indst fuel type shifting</v>
      </c>
      <c r="L799" s="191">
        <f>INDEX('Policy Characteristics'!F:F,MATCH(PolicyLevers!$C799,'Policy Characteristics'!$C:$C,0))</f>
        <v>0</v>
      </c>
      <c r="M799" s="191">
        <f>INDEX('Policy Characteristics'!G:G,MATCH(PolicyLevers!$C799,'Policy Characteristics'!$C:$C,0))</f>
        <v>1</v>
      </c>
      <c r="N799" s="252">
        <f>INDEX('Policy Characteristics'!H:H,MATCH(PolicyLevers!$C799,'Policy Characteristics'!$C:$C,0))</f>
        <v>0.01</v>
      </c>
      <c r="O799" s="190" t="str">
        <f>INDEX('Policy Characteristics'!I:I,MATCH(PolicyLevers!$C799,'Policy Characteristics'!$C:$C,0))</f>
        <v>% of fuel shifted</v>
      </c>
      <c r="P799" s="185"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0" t="str">
        <f>INDEX('Policy Characteristics'!K:K,MATCH(PolicyLevers!$C799,'Policy Characteristics'!$C:$C,0))</f>
        <v>industry-ag-main.html#fuel-switching</v>
      </c>
      <c r="R799" s="190" t="str">
        <f>INDEX('Policy Characteristics'!L:L,MATCH(PolicyLevers!$C799,'Policy Characteristics'!$C:$C,0))</f>
        <v>industry-elec-and-hydrogen.html</v>
      </c>
      <c r="S799" s="206">
        <f>INDEX('Policy Characteristics'!M:M,MATCH(PolicyLevers!$C799,'Policy Characteristics'!$C:$C,0))</f>
        <v>0</v>
      </c>
      <c r="T799" s="185">
        <f>INDEX('Policy Characteristics'!N:N,MATCH(PolicyLevers!$C799,'Policy Characteristics'!$C:$C,0))</f>
        <v>0</v>
      </c>
      <c r="U799" s="182">
        <f>INDEX('Policy Characteristics'!O:O,MATCH(PolicyLevers!$C799,'Policy Characteristics'!$C:$C,0))</f>
        <v>0</v>
      </c>
    </row>
    <row r="800" spans="1:21" x14ac:dyDescent="0.35">
      <c r="A800" s="351" t="str">
        <f>INDEX('Policy Characteristics'!A:A,MATCH(PolicyLevers!$C800,'Policy Characteristics'!$C:$C,0))</f>
        <v>Industry</v>
      </c>
      <c r="B800" s="355" t="str">
        <f>INDEX('Policy Characteristics'!B:B,MATCH(PolicyLevers!$C800,'Policy Characteristics'!$C:$C,0))</f>
        <v>Electrification + Hydrogen</v>
      </c>
      <c r="C800" s="190" t="str">
        <f t="shared" ref="C800:C863" si="38">C$655</f>
        <v>Fraction of Industrial Fuel Use Shifted to Other Fuels</v>
      </c>
      <c r="D800" s="192" t="s">
        <v>2086</v>
      </c>
      <c r="E800" s="185" t="s">
        <v>814</v>
      </c>
      <c r="F800" s="182" t="s">
        <v>2134</v>
      </c>
      <c r="G800" s="185" t="s">
        <v>2120</v>
      </c>
      <c r="H800" s="43">
        <v>1353</v>
      </c>
      <c r="I800" s="357" t="s">
        <v>332</v>
      </c>
      <c r="J800" s="190" t="str">
        <f>INDEX('Policy Characteristics'!D:D,MATCH(PolicyLevers!$C800,'Policy Characteristics'!$C:$C,0))</f>
        <v>Electrification + Hydrogen</v>
      </c>
      <c r="K800" s="190" t="str">
        <f>INDEX('Policy Characteristics'!E:E,MATCH(PolicyLevers!$C800,'Policy Characteristics'!$C:$C,0))</f>
        <v>indst fuel type shifting</v>
      </c>
      <c r="L800" s="191">
        <f>INDEX('Policy Characteristics'!F:F,MATCH(PolicyLevers!$C800,'Policy Characteristics'!$C:$C,0))</f>
        <v>0</v>
      </c>
      <c r="M800" s="191">
        <f>INDEX('Policy Characteristics'!G:G,MATCH(PolicyLevers!$C800,'Policy Characteristics'!$C:$C,0))</f>
        <v>1</v>
      </c>
      <c r="N800" s="252">
        <f>INDEX('Policy Characteristics'!H:H,MATCH(PolicyLevers!$C800,'Policy Characteristics'!$C:$C,0))</f>
        <v>0.01</v>
      </c>
      <c r="O800" s="190" t="str">
        <f>INDEX('Policy Characteristics'!I:I,MATCH(PolicyLevers!$C800,'Policy Characteristics'!$C:$C,0))</f>
        <v>% of fuel shifted</v>
      </c>
      <c r="P800" s="185"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0" t="str">
        <f>INDEX('Policy Characteristics'!K:K,MATCH(PolicyLevers!$C800,'Policy Characteristics'!$C:$C,0))</f>
        <v>industry-ag-main.html#fuel-switching</v>
      </c>
      <c r="R800" s="190" t="str">
        <f>INDEX('Policy Characteristics'!L:L,MATCH(PolicyLevers!$C800,'Policy Characteristics'!$C:$C,0))</f>
        <v>industry-elec-and-hydrogen.html</v>
      </c>
      <c r="S800" s="206">
        <f>INDEX('Policy Characteristics'!M:M,MATCH(PolicyLevers!$C800,'Policy Characteristics'!$C:$C,0))</f>
        <v>0</v>
      </c>
      <c r="T800" s="185">
        <f>INDEX('Policy Characteristics'!N:N,MATCH(PolicyLevers!$C800,'Policy Characteristics'!$C:$C,0))</f>
        <v>0</v>
      </c>
      <c r="U800" s="182">
        <f>INDEX('Policy Characteristics'!O:O,MATCH(PolicyLevers!$C800,'Policy Characteristics'!$C:$C,0))</f>
        <v>0</v>
      </c>
    </row>
    <row r="801" spans="1:21" x14ac:dyDescent="0.35">
      <c r="A801" s="351" t="str">
        <f>INDEX('Policy Characteristics'!A:A,MATCH(PolicyLevers!$C801,'Policy Characteristics'!$C:$C,0))</f>
        <v>Industry</v>
      </c>
      <c r="B801" s="355" t="str">
        <f>INDEX('Policy Characteristics'!B:B,MATCH(PolicyLevers!$C801,'Policy Characteristics'!$C:$C,0))</f>
        <v>Electrification + Hydrogen</v>
      </c>
      <c r="C801" s="190" t="str">
        <f t="shared" si="38"/>
        <v>Fraction of Industrial Fuel Use Shifted to Other Fuels</v>
      </c>
      <c r="D801" s="192" t="s">
        <v>2086</v>
      </c>
      <c r="E801" s="185" t="s">
        <v>816</v>
      </c>
      <c r="F801" s="182" t="s">
        <v>2134</v>
      </c>
      <c r="G801" s="185" t="s">
        <v>2119</v>
      </c>
      <c r="H801" s="43">
        <v>1354</v>
      </c>
      <c r="I801" s="357" t="s">
        <v>332</v>
      </c>
      <c r="J801" s="190" t="str">
        <f>INDEX('Policy Characteristics'!D:D,MATCH(PolicyLevers!$C801,'Policy Characteristics'!$C:$C,0))</f>
        <v>Electrification + Hydrogen</v>
      </c>
      <c r="K801" s="190" t="str">
        <f>INDEX('Policy Characteristics'!E:E,MATCH(PolicyLevers!$C801,'Policy Characteristics'!$C:$C,0))</f>
        <v>indst fuel type shifting</v>
      </c>
      <c r="L801" s="191">
        <f>INDEX('Policy Characteristics'!F:F,MATCH(PolicyLevers!$C801,'Policy Characteristics'!$C:$C,0))</f>
        <v>0</v>
      </c>
      <c r="M801" s="191">
        <f>INDEX('Policy Characteristics'!G:G,MATCH(PolicyLevers!$C801,'Policy Characteristics'!$C:$C,0))</f>
        <v>1</v>
      </c>
      <c r="N801" s="252">
        <f>INDEX('Policy Characteristics'!H:H,MATCH(PolicyLevers!$C801,'Policy Characteristics'!$C:$C,0))</f>
        <v>0.01</v>
      </c>
      <c r="O801" s="190" t="str">
        <f>INDEX('Policy Characteristics'!I:I,MATCH(PolicyLevers!$C801,'Policy Characteristics'!$C:$C,0))</f>
        <v>% of fuel shifted</v>
      </c>
      <c r="P801" s="185"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0" t="str">
        <f>INDEX('Policy Characteristics'!K:K,MATCH(PolicyLevers!$C801,'Policy Characteristics'!$C:$C,0))</f>
        <v>industry-ag-main.html#fuel-switching</v>
      </c>
      <c r="R801" s="190" t="str">
        <f>INDEX('Policy Characteristics'!L:L,MATCH(PolicyLevers!$C801,'Policy Characteristics'!$C:$C,0))</f>
        <v>industry-elec-and-hydrogen.html</v>
      </c>
      <c r="S801" s="206">
        <f>INDEX('Policy Characteristics'!M:M,MATCH(PolicyLevers!$C801,'Policy Characteristics'!$C:$C,0))</f>
        <v>0</v>
      </c>
      <c r="T801" s="185">
        <f>INDEX('Policy Characteristics'!N:N,MATCH(PolicyLevers!$C801,'Policy Characteristics'!$C:$C,0))</f>
        <v>0</v>
      </c>
      <c r="U801" s="182">
        <f>INDEX('Policy Characteristics'!O:O,MATCH(PolicyLevers!$C801,'Policy Characteristics'!$C:$C,0))</f>
        <v>0</v>
      </c>
    </row>
    <row r="802" spans="1:21" x14ac:dyDescent="0.35">
      <c r="A802" s="351" t="str">
        <f>INDEX('Policy Characteristics'!A:A,MATCH(PolicyLevers!$C802,'Policy Characteristics'!$C:$C,0))</f>
        <v>Industry</v>
      </c>
      <c r="B802" s="355" t="str">
        <f>INDEX('Policy Characteristics'!B:B,MATCH(PolicyLevers!$C802,'Policy Characteristics'!$C:$C,0))</f>
        <v>Electrification + Hydrogen</v>
      </c>
      <c r="C802" s="190" t="str">
        <f t="shared" si="38"/>
        <v>Fraction of Industrial Fuel Use Shifted to Other Fuels</v>
      </c>
      <c r="D802" s="192" t="s">
        <v>2086</v>
      </c>
      <c r="E802" s="185" t="s">
        <v>818</v>
      </c>
      <c r="F802" s="182" t="s">
        <v>2134</v>
      </c>
      <c r="G802" s="185" t="s">
        <v>2118</v>
      </c>
      <c r="H802" s="43">
        <v>1355</v>
      </c>
      <c r="I802" s="357" t="s">
        <v>332</v>
      </c>
      <c r="J802" s="190" t="str">
        <f>INDEX('Policy Characteristics'!D:D,MATCH(PolicyLevers!$C802,'Policy Characteristics'!$C:$C,0))</f>
        <v>Electrification + Hydrogen</v>
      </c>
      <c r="K802" s="190" t="str">
        <f>INDEX('Policy Characteristics'!E:E,MATCH(PolicyLevers!$C802,'Policy Characteristics'!$C:$C,0))</f>
        <v>indst fuel type shifting</v>
      </c>
      <c r="L802" s="191">
        <f>INDEX('Policy Characteristics'!F:F,MATCH(PolicyLevers!$C802,'Policy Characteristics'!$C:$C,0))</f>
        <v>0</v>
      </c>
      <c r="M802" s="191">
        <f>INDEX('Policy Characteristics'!G:G,MATCH(PolicyLevers!$C802,'Policy Characteristics'!$C:$C,0))</f>
        <v>1</v>
      </c>
      <c r="N802" s="252">
        <f>INDEX('Policy Characteristics'!H:H,MATCH(PolicyLevers!$C802,'Policy Characteristics'!$C:$C,0))</f>
        <v>0.01</v>
      </c>
      <c r="O802" s="190" t="str">
        <f>INDEX('Policy Characteristics'!I:I,MATCH(PolicyLevers!$C802,'Policy Characteristics'!$C:$C,0))</f>
        <v>% of fuel shifted</v>
      </c>
      <c r="P802" s="185"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0" t="str">
        <f>INDEX('Policy Characteristics'!K:K,MATCH(PolicyLevers!$C802,'Policy Characteristics'!$C:$C,0))</f>
        <v>industry-ag-main.html#fuel-switching</v>
      </c>
      <c r="R802" s="190" t="str">
        <f>INDEX('Policy Characteristics'!L:L,MATCH(PolicyLevers!$C802,'Policy Characteristics'!$C:$C,0))</f>
        <v>industry-elec-and-hydrogen.html</v>
      </c>
      <c r="S802" s="206">
        <f>INDEX('Policy Characteristics'!M:M,MATCH(PolicyLevers!$C802,'Policy Characteristics'!$C:$C,0))</f>
        <v>0</v>
      </c>
      <c r="T802" s="185">
        <f>INDEX('Policy Characteristics'!N:N,MATCH(PolicyLevers!$C802,'Policy Characteristics'!$C:$C,0))</f>
        <v>0</v>
      </c>
      <c r="U802" s="182">
        <f>INDEX('Policy Characteristics'!O:O,MATCH(PolicyLevers!$C802,'Policy Characteristics'!$C:$C,0))</f>
        <v>0</v>
      </c>
    </row>
    <row r="803" spans="1:21" x14ac:dyDescent="0.35">
      <c r="A803" s="351" t="str">
        <f>INDEX('Policy Characteristics'!A:A,MATCH(PolicyLevers!$C803,'Policy Characteristics'!$C:$C,0))</f>
        <v>Industry</v>
      </c>
      <c r="B803" s="355" t="str">
        <f>INDEX('Policy Characteristics'!B:B,MATCH(PolicyLevers!$C803,'Policy Characteristics'!$C:$C,0))</f>
        <v>Electrification + Hydrogen</v>
      </c>
      <c r="C803" s="190" t="str">
        <f t="shared" si="38"/>
        <v>Fraction of Industrial Fuel Use Shifted to Other Fuels</v>
      </c>
      <c r="D803" s="192" t="s">
        <v>2086</v>
      </c>
      <c r="E803" s="185" t="s">
        <v>820</v>
      </c>
      <c r="F803" s="182" t="s">
        <v>2134</v>
      </c>
      <c r="G803" s="185" t="s">
        <v>2117</v>
      </c>
      <c r="H803" s="43">
        <v>1356</v>
      </c>
      <c r="I803" s="357" t="s">
        <v>332</v>
      </c>
      <c r="J803" s="190" t="str">
        <f>INDEX('Policy Characteristics'!D:D,MATCH(PolicyLevers!$C803,'Policy Characteristics'!$C:$C,0))</f>
        <v>Electrification + Hydrogen</v>
      </c>
      <c r="K803" s="190" t="str">
        <f>INDEX('Policy Characteristics'!E:E,MATCH(PolicyLevers!$C803,'Policy Characteristics'!$C:$C,0))</f>
        <v>indst fuel type shifting</v>
      </c>
      <c r="L803" s="191">
        <f>INDEX('Policy Characteristics'!F:F,MATCH(PolicyLevers!$C803,'Policy Characteristics'!$C:$C,0))</f>
        <v>0</v>
      </c>
      <c r="M803" s="191">
        <f>INDEX('Policy Characteristics'!G:G,MATCH(PolicyLevers!$C803,'Policy Characteristics'!$C:$C,0))</f>
        <v>1</v>
      </c>
      <c r="N803" s="252">
        <f>INDEX('Policy Characteristics'!H:H,MATCH(PolicyLevers!$C803,'Policy Characteristics'!$C:$C,0))</f>
        <v>0.01</v>
      </c>
      <c r="O803" s="190" t="str">
        <f>INDEX('Policy Characteristics'!I:I,MATCH(PolicyLevers!$C803,'Policy Characteristics'!$C:$C,0))</f>
        <v>% of fuel shifted</v>
      </c>
      <c r="P803" s="185"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0" t="str">
        <f>INDEX('Policy Characteristics'!K:K,MATCH(PolicyLevers!$C803,'Policy Characteristics'!$C:$C,0))</f>
        <v>industry-ag-main.html#fuel-switching</v>
      </c>
      <c r="R803" s="190" t="str">
        <f>INDEX('Policy Characteristics'!L:L,MATCH(PolicyLevers!$C803,'Policy Characteristics'!$C:$C,0))</f>
        <v>industry-elec-and-hydrogen.html</v>
      </c>
      <c r="S803" s="206">
        <f>INDEX('Policy Characteristics'!M:M,MATCH(PolicyLevers!$C803,'Policy Characteristics'!$C:$C,0))</f>
        <v>0</v>
      </c>
      <c r="T803" s="185">
        <f>INDEX('Policy Characteristics'!N:N,MATCH(PolicyLevers!$C803,'Policy Characteristics'!$C:$C,0))</f>
        <v>0</v>
      </c>
      <c r="U803" s="182">
        <f>INDEX('Policy Characteristics'!O:O,MATCH(PolicyLevers!$C803,'Policy Characteristics'!$C:$C,0))</f>
        <v>0</v>
      </c>
    </row>
    <row r="804" spans="1:21" x14ac:dyDescent="0.35">
      <c r="A804" s="351" t="str">
        <f>INDEX('Policy Characteristics'!A:A,MATCH(PolicyLevers!$C804,'Policy Characteristics'!$C:$C,0))</f>
        <v>Industry</v>
      </c>
      <c r="B804" s="355" t="str">
        <f>INDEX('Policy Characteristics'!B:B,MATCH(PolicyLevers!$C804,'Policy Characteristics'!$C:$C,0))</f>
        <v>Electrification + Hydrogen</v>
      </c>
      <c r="C804" s="190" t="str">
        <f t="shared" si="38"/>
        <v>Fraction of Industrial Fuel Use Shifted to Other Fuels</v>
      </c>
      <c r="D804" s="192" t="s">
        <v>2086</v>
      </c>
      <c r="E804" s="185" t="s">
        <v>822</v>
      </c>
      <c r="F804" s="182" t="s">
        <v>2134</v>
      </c>
      <c r="G804" s="185" t="s">
        <v>2115</v>
      </c>
      <c r="H804" s="43">
        <v>1357</v>
      </c>
      <c r="I804" s="357" t="s">
        <v>310</v>
      </c>
      <c r="J804" s="190" t="str">
        <f>INDEX('Policy Characteristics'!D:D,MATCH(PolicyLevers!$C804,'Policy Characteristics'!$C:$C,0))</f>
        <v>Electrification + Hydrogen</v>
      </c>
      <c r="K804" s="190" t="str">
        <f>INDEX('Policy Characteristics'!E:E,MATCH(PolicyLevers!$C804,'Policy Characteristics'!$C:$C,0))</f>
        <v>indst fuel type shifting</v>
      </c>
      <c r="L804" s="191">
        <f>INDEX('Policy Characteristics'!F:F,MATCH(PolicyLevers!$C804,'Policy Characteristics'!$C:$C,0))</f>
        <v>0</v>
      </c>
      <c r="M804" s="191">
        <f>INDEX('Policy Characteristics'!G:G,MATCH(PolicyLevers!$C804,'Policy Characteristics'!$C:$C,0))</f>
        <v>1</v>
      </c>
      <c r="N804" s="252">
        <f>INDEX('Policy Characteristics'!H:H,MATCH(PolicyLevers!$C804,'Policy Characteristics'!$C:$C,0))</f>
        <v>0.01</v>
      </c>
      <c r="O804" s="190" t="str">
        <f>INDEX('Policy Characteristics'!I:I,MATCH(PolicyLevers!$C804,'Policy Characteristics'!$C:$C,0))</f>
        <v>% of fuel shifted</v>
      </c>
      <c r="P804" s="190"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0" t="str">
        <f>INDEX('Policy Characteristics'!K:K,MATCH(PolicyLevers!$C804,'Policy Characteristics'!$C:$C,0))</f>
        <v>industry-ag-main.html#fuel-switching</v>
      </c>
      <c r="R804" s="190" t="str">
        <f>INDEX('Policy Characteristics'!L:L,MATCH(PolicyLevers!$C804,'Policy Characteristics'!$C:$C,0))</f>
        <v>industry-elec-and-hydrogen.html</v>
      </c>
      <c r="S804" s="206">
        <f>INDEX('Policy Characteristics'!M:M,MATCH(PolicyLevers!$C804,'Policy Characteristics'!$C:$C,0))</f>
        <v>0</v>
      </c>
      <c r="T804" s="185">
        <f>INDEX('Policy Characteristics'!N:N,MATCH(PolicyLevers!$C804,'Policy Characteristics'!$C:$C,0))</f>
        <v>0</v>
      </c>
      <c r="U804" s="182">
        <f>INDEX('Policy Characteristics'!O:O,MATCH(PolicyLevers!$C804,'Policy Characteristics'!$C:$C,0))</f>
        <v>0</v>
      </c>
    </row>
    <row r="805" spans="1:21" x14ac:dyDescent="0.35">
      <c r="A805" s="351" t="str">
        <f>INDEX('Policy Characteristics'!A:A,MATCH(PolicyLevers!$C805,'Policy Characteristics'!$C:$C,0))</f>
        <v>Industry</v>
      </c>
      <c r="B805" s="355" t="str">
        <f>INDEX('Policy Characteristics'!B:B,MATCH(PolicyLevers!$C805,'Policy Characteristics'!$C:$C,0))</f>
        <v>Electrification + Hydrogen</v>
      </c>
      <c r="C805" s="190" t="str">
        <f t="shared" si="38"/>
        <v>Fraction of Industrial Fuel Use Shifted to Other Fuels</v>
      </c>
      <c r="D805" s="192" t="s">
        <v>2084</v>
      </c>
      <c r="E805" s="185" t="s">
        <v>799</v>
      </c>
      <c r="F805" s="182" t="s">
        <v>2133</v>
      </c>
      <c r="G805" s="185" t="s">
        <v>2125</v>
      </c>
      <c r="H805" s="43">
        <v>1358</v>
      </c>
      <c r="I805" s="357" t="s">
        <v>310</v>
      </c>
      <c r="J805" s="190" t="str">
        <f>INDEX('Policy Characteristics'!D:D,MATCH(PolicyLevers!$C805,'Policy Characteristics'!$C:$C,0))</f>
        <v>Electrification + Hydrogen</v>
      </c>
      <c r="K805" s="190" t="str">
        <f>INDEX('Policy Characteristics'!E:E,MATCH(PolicyLevers!$C805,'Policy Characteristics'!$C:$C,0))</f>
        <v>indst fuel type shifting</v>
      </c>
      <c r="L805" s="191">
        <f>INDEX('Policy Characteristics'!F:F,MATCH(PolicyLevers!$C805,'Policy Characteristics'!$C:$C,0))</f>
        <v>0</v>
      </c>
      <c r="M805" s="191">
        <f>INDEX('Policy Characteristics'!G:G,MATCH(PolicyLevers!$C805,'Policy Characteristics'!$C:$C,0))</f>
        <v>1</v>
      </c>
      <c r="N805" s="252">
        <f>INDEX('Policy Characteristics'!H:H,MATCH(PolicyLevers!$C805,'Policy Characteristics'!$C:$C,0))</f>
        <v>0.01</v>
      </c>
      <c r="O805" s="190" t="str">
        <f>INDEX('Policy Characteristics'!I:I,MATCH(PolicyLevers!$C805,'Policy Characteristics'!$C:$C,0))</f>
        <v>% of fuel shifted</v>
      </c>
      <c r="P805" s="190"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0" t="str">
        <f>INDEX('Policy Characteristics'!K:K,MATCH(PolicyLevers!$C805,'Policy Characteristics'!$C:$C,0))</f>
        <v>industry-ag-main.html#fuel-switching</v>
      </c>
      <c r="R805" s="190" t="str">
        <f>INDEX('Policy Characteristics'!L:L,MATCH(PolicyLevers!$C805,'Policy Characteristics'!$C:$C,0))</f>
        <v>industry-elec-and-hydrogen.html</v>
      </c>
      <c r="S805" s="206">
        <f>INDEX('Policy Characteristics'!M:M,MATCH(PolicyLevers!$C805,'Policy Characteristics'!$C:$C,0))</f>
        <v>0</v>
      </c>
      <c r="T805" s="185">
        <f>INDEX('Policy Characteristics'!N:N,MATCH(PolicyLevers!$C805,'Policy Characteristics'!$C:$C,0))</f>
        <v>0</v>
      </c>
      <c r="U805" s="182">
        <f>INDEX('Policy Characteristics'!O:O,MATCH(PolicyLevers!$C805,'Policy Characteristics'!$C:$C,0))</f>
        <v>0</v>
      </c>
    </row>
    <row r="806" spans="1:21" x14ac:dyDescent="0.35">
      <c r="A806" s="351" t="str">
        <f>INDEX('Policy Characteristics'!A:A,MATCH(PolicyLevers!$C806,'Policy Characteristics'!$C:$C,0))</f>
        <v>Industry</v>
      </c>
      <c r="B806" s="355" t="str">
        <f>INDEX('Policy Characteristics'!B:B,MATCH(PolicyLevers!$C806,'Policy Characteristics'!$C:$C,0))</f>
        <v>Electrification + Hydrogen</v>
      </c>
      <c r="C806" s="190" t="str">
        <f t="shared" si="38"/>
        <v>Fraction of Industrial Fuel Use Shifted to Other Fuels</v>
      </c>
      <c r="D806" s="192" t="s">
        <v>2084</v>
      </c>
      <c r="E806" s="185" t="s">
        <v>806</v>
      </c>
      <c r="F806" s="182" t="s">
        <v>2133</v>
      </c>
      <c r="G806" s="185" t="s">
        <v>2124</v>
      </c>
      <c r="H806" s="43">
        <v>1359</v>
      </c>
      <c r="I806" s="357" t="s">
        <v>332</v>
      </c>
      <c r="J806" s="190" t="str">
        <f>INDEX('Policy Characteristics'!D:D,MATCH(PolicyLevers!$C806,'Policy Characteristics'!$C:$C,0))</f>
        <v>Electrification + Hydrogen</v>
      </c>
      <c r="K806" s="190" t="str">
        <f>INDEX('Policy Characteristics'!E:E,MATCH(PolicyLevers!$C806,'Policy Characteristics'!$C:$C,0))</f>
        <v>indst fuel type shifting</v>
      </c>
      <c r="L806" s="191">
        <f>INDEX('Policy Characteristics'!F:F,MATCH(PolicyLevers!$C806,'Policy Characteristics'!$C:$C,0))</f>
        <v>0</v>
      </c>
      <c r="M806" s="191">
        <f>INDEX('Policy Characteristics'!G:G,MATCH(PolicyLevers!$C806,'Policy Characteristics'!$C:$C,0))</f>
        <v>1</v>
      </c>
      <c r="N806" s="252">
        <f>INDEX('Policy Characteristics'!H:H,MATCH(PolicyLevers!$C806,'Policy Characteristics'!$C:$C,0))</f>
        <v>0.01</v>
      </c>
      <c r="O806" s="190" t="str">
        <f>INDEX('Policy Characteristics'!I:I,MATCH(PolicyLevers!$C806,'Policy Characteristics'!$C:$C,0))</f>
        <v>% of fuel shifted</v>
      </c>
      <c r="P806" s="185"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0" t="str">
        <f>INDEX('Policy Characteristics'!K:K,MATCH(PolicyLevers!$C806,'Policy Characteristics'!$C:$C,0))</f>
        <v>industry-ag-main.html#fuel-switching</v>
      </c>
      <c r="R806" s="190" t="str">
        <f>INDEX('Policy Characteristics'!L:L,MATCH(PolicyLevers!$C806,'Policy Characteristics'!$C:$C,0))</f>
        <v>industry-elec-and-hydrogen.html</v>
      </c>
      <c r="S806" s="206">
        <f>INDEX('Policy Characteristics'!M:M,MATCH(PolicyLevers!$C806,'Policy Characteristics'!$C:$C,0))</f>
        <v>0</v>
      </c>
      <c r="T806" s="185">
        <f>INDEX('Policy Characteristics'!N:N,MATCH(PolicyLevers!$C806,'Policy Characteristics'!$C:$C,0))</f>
        <v>0</v>
      </c>
      <c r="U806" s="182">
        <f>INDEX('Policy Characteristics'!O:O,MATCH(PolicyLevers!$C806,'Policy Characteristics'!$C:$C,0))</f>
        <v>0</v>
      </c>
    </row>
    <row r="807" spans="1:21" x14ac:dyDescent="0.35">
      <c r="A807" s="351" t="str">
        <f>INDEX('Policy Characteristics'!A:A,MATCH(PolicyLevers!$C807,'Policy Characteristics'!$C:$C,0))</f>
        <v>Industry</v>
      </c>
      <c r="B807" s="355" t="str">
        <f>INDEX('Policy Characteristics'!B:B,MATCH(PolicyLevers!$C807,'Policy Characteristics'!$C:$C,0))</f>
        <v>Electrification + Hydrogen</v>
      </c>
      <c r="C807" s="190" t="str">
        <f t="shared" si="38"/>
        <v>Fraction of Industrial Fuel Use Shifted to Other Fuels</v>
      </c>
      <c r="D807" s="192" t="s">
        <v>2084</v>
      </c>
      <c r="E807" s="185" t="s">
        <v>808</v>
      </c>
      <c r="F807" s="182" t="s">
        <v>2133</v>
      </c>
      <c r="G807" s="185" t="s">
        <v>2123</v>
      </c>
      <c r="H807" s="43">
        <v>1360</v>
      </c>
      <c r="I807" s="357" t="s">
        <v>332</v>
      </c>
      <c r="J807" s="190" t="str">
        <f>INDEX('Policy Characteristics'!D:D,MATCH(PolicyLevers!$C807,'Policy Characteristics'!$C:$C,0))</f>
        <v>Electrification + Hydrogen</v>
      </c>
      <c r="K807" s="190" t="str">
        <f>INDEX('Policy Characteristics'!E:E,MATCH(PolicyLevers!$C807,'Policy Characteristics'!$C:$C,0))</f>
        <v>indst fuel type shifting</v>
      </c>
      <c r="L807" s="191">
        <f>INDEX('Policy Characteristics'!F:F,MATCH(PolicyLevers!$C807,'Policy Characteristics'!$C:$C,0))</f>
        <v>0</v>
      </c>
      <c r="M807" s="191">
        <f>INDEX('Policy Characteristics'!G:G,MATCH(PolicyLevers!$C807,'Policy Characteristics'!$C:$C,0))</f>
        <v>1</v>
      </c>
      <c r="N807" s="252">
        <f>INDEX('Policy Characteristics'!H:H,MATCH(PolicyLevers!$C807,'Policy Characteristics'!$C:$C,0))</f>
        <v>0.01</v>
      </c>
      <c r="O807" s="190" t="str">
        <f>INDEX('Policy Characteristics'!I:I,MATCH(PolicyLevers!$C807,'Policy Characteristics'!$C:$C,0))</f>
        <v>% of fuel shifted</v>
      </c>
      <c r="P807" s="185"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0" t="str">
        <f>INDEX('Policy Characteristics'!K:K,MATCH(PolicyLevers!$C807,'Policy Characteristics'!$C:$C,0))</f>
        <v>industry-ag-main.html#fuel-switching</v>
      </c>
      <c r="R807" s="190" t="str">
        <f>INDEX('Policy Characteristics'!L:L,MATCH(PolicyLevers!$C807,'Policy Characteristics'!$C:$C,0))</f>
        <v>industry-elec-and-hydrogen.html</v>
      </c>
      <c r="S807" s="206">
        <f>INDEX('Policy Characteristics'!M:M,MATCH(PolicyLevers!$C807,'Policy Characteristics'!$C:$C,0))</f>
        <v>0</v>
      </c>
      <c r="T807" s="185">
        <f>INDEX('Policy Characteristics'!N:N,MATCH(PolicyLevers!$C807,'Policy Characteristics'!$C:$C,0))</f>
        <v>0</v>
      </c>
      <c r="U807" s="182">
        <f>INDEX('Policy Characteristics'!O:O,MATCH(PolicyLevers!$C807,'Policy Characteristics'!$C:$C,0))</f>
        <v>0</v>
      </c>
    </row>
    <row r="808" spans="1:21" x14ac:dyDescent="0.35">
      <c r="A808" s="351" t="str">
        <f>INDEX('Policy Characteristics'!A:A,MATCH(PolicyLevers!$C808,'Policy Characteristics'!$C:$C,0))</f>
        <v>Industry</v>
      </c>
      <c r="B808" s="355" t="str">
        <f>INDEX('Policy Characteristics'!B:B,MATCH(PolicyLevers!$C808,'Policy Characteristics'!$C:$C,0))</f>
        <v>Electrification + Hydrogen</v>
      </c>
      <c r="C808" s="190" t="str">
        <f t="shared" si="38"/>
        <v>Fraction of Industrial Fuel Use Shifted to Other Fuels</v>
      </c>
      <c r="D808" s="192" t="s">
        <v>2084</v>
      </c>
      <c r="E808" s="185" t="s">
        <v>810</v>
      </c>
      <c r="F808" s="182" t="s">
        <v>2133</v>
      </c>
      <c r="G808" s="185" t="s">
        <v>2122</v>
      </c>
      <c r="H808" s="43">
        <v>1361</v>
      </c>
      <c r="I808" s="357" t="s">
        <v>332</v>
      </c>
      <c r="J808" s="190" t="str">
        <f>INDEX('Policy Characteristics'!D:D,MATCH(PolicyLevers!$C808,'Policy Characteristics'!$C:$C,0))</f>
        <v>Electrification + Hydrogen</v>
      </c>
      <c r="K808" s="190" t="str">
        <f>INDEX('Policy Characteristics'!E:E,MATCH(PolicyLevers!$C808,'Policy Characteristics'!$C:$C,0))</f>
        <v>indst fuel type shifting</v>
      </c>
      <c r="L808" s="191">
        <f>INDEX('Policy Characteristics'!F:F,MATCH(PolicyLevers!$C808,'Policy Characteristics'!$C:$C,0))</f>
        <v>0</v>
      </c>
      <c r="M808" s="191">
        <f>INDEX('Policy Characteristics'!G:G,MATCH(PolicyLevers!$C808,'Policy Characteristics'!$C:$C,0))</f>
        <v>1</v>
      </c>
      <c r="N808" s="252">
        <f>INDEX('Policy Characteristics'!H:H,MATCH(PolicyLevers!$C808,'Policy Characteristics'!$C:$C,0))</f>
        <v>0.01</v>
      </c>
      <c r="O808" s="190" t="str">
        <f>INDEX('Policy Characteristics'!I:I,MATCH(PolicyLevers!$C808,'Policy Characteristics'!$C:$C,0))</f>
        <v>% of fuel shifted</v>
      </c>
      <c r="P808" s="185"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0" t="str">
        <f>INDEX('Policy Characteristics'!K:K,MATCH(PolicyLevers!$C808,'Policy Characteristics'!$C:$C,0))</f>
        <v>industry-ag-main.html#fuel-switching</v>
      </c>
      <c r="R808" s="190" t="str">
        <f>INDEX('Policy Characteristics'!L:L,MATCH(PolicyLevers!$C808,'Policy Characteristics'!$C:$C,0))</f>
        <v>industry-elec-and-hydrogen.html</v>
      </c>
      <c r="S808" s="206">
        <f>INDEX('Policy Characteristics'!M:M,MATCH(PolicyLevers!$C808,'Policy Characteristics'!$C:$C,0))</f>
        <v>0</v>
      </c>
      <c r="T808" s="185">
        <f>INDEX('Policy Characteristics'!N:N,MATCH(PolicyLevers!$C808,'Policy Characteristics'!$C:$C,0))</f>
        <v>0</v>
      </c>
      <c r="U808" s="182">
        <f>INDEX('Policy Characteristics'!O:O,MATCH(PolicyLevers!$C808,'Policy Characteristics'!$C:$C,0))</f>
        <v>0</v>
      </c>
    </row>
    <row r="809" spans="1:21" x14ac:dyDescent="0.35">
      <c r="A809" s="351" t="str">
        <f>INDEX('Policy Characteristics'!A:A,MATCH(PolicyLevers!$C809,'Policy Characteristics'!$C:$C,0))</f>
        <v>Industry</v>
      </c>
      <c r="B809" s="355" t="str">
        <f>INDEX('Policy Characteristics'!B:B,MATCH(PolicyLevers!$C809,'Policy Characteristics'!$C:$C,0))</f>
        <v>Electrification + Hydrogen</v>
      </c>
      <c r="C809" s="190" t="str">
        <f t="shared" si="38"/>
        <v>Fraction of Industrial Fuel Use Shifted to Other Fuels</v>
      </c>
      <c r="D809" s="192" t="s">
        <v>2084</v>
      </c>
      <c r="E809" s="185" t="s">
        <v>812</v>
      </c>
      <c r="F809" s="182" t="s">
        <v>2133</v>
      </c>
      <c r="G809" s="185" t="s">
        <v>2121</v>
      </c>
      <c r="H809" s="43">
        <v>1362</v>
      </c>
      <c r="I809" s="357" t="s">
        <v>332</v>
      </c>
      <c r="J809" s="190" t="str">
        <f>INDEX('Policy Characteristics'!D:D,MATCH(PolicyLevers!$C809,'Policy Characteristics'!$C:$C,0))</f>
        <v>Electrification + Hydrogen</v>
      </c>
      <c r="K809" s="190" t="str">
        <f>INDEX('Policy Characteristics'!E:E,MATCH(PolicyLevers!$C809,'Policy Characteristics'!$C:$C,0))</f>
        <v>indst fuel type shifting</v>
      </c>
      <c r="L809" s="191">
        <f>INDEX('Policy Characteristics'!F:F,MATCH(PolicyLevers!$C809,'Policy Characteristics'!$C:$C,0))</f>
        <v>0</v>
      </c>
      <c r="M809" s="191">
        <f>INDEX('Policy Characteristics'!G:G,MATCH(PolicyLevers!$C809,'Policy Characteristics'!$C:$C,0))</f>
        <v>1</v>
      </c>
      <c r="N809" s="252">
        <f>INDEX('Policy Characteristics'!H:H,MATCH(PolicyLevers!$C809,'Policy Characteristics'!$C:$C,0))</f>
        <v>0.01</v>
      </c>
      <c r="O809" s="190" t="str">
        <f>INDEX('Policy Characteristics'!I:I,MATCH(PolicyLevers!$C809,'Policy Characteristics'!$C:$C,0))</f>
        <v>% of fuel shifted</v>
      </c>
      <c r="P809" s="185"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0" t="str">
        <f>INDEX('Policy Characteristics'!K:K,MATCH(PolicyLevers!$C809,'Policy Characteristics'!$C:$C,0))</f>
        <v>industry-ag-main.html#fuel-switching</v>
      </c>
      <c r="R809" s="190" t="str">
        <f>INDEX('Policy Characteristics'!L:L,MATCH(PolicyLevers!$C809,'Policy Characteristics'!$C:$C,0))</f>
        <v>industry-elec-and-hydrogen.html</v>
      </c>
      <c r="S809" s="206">
        <f>INDEX('Policy Characteristics'!M:M,MATCH(PolicyLevers!$C809,'Policy Characteristics'!$C:$C,0))</f>
        <v>0</v>
      </c>
      <c r="T809" s="185">
        <f>INDEX('Policy Characteristics'!N:N,MATCH(PolicyLevers!$C809,'Policy Characteristics'!$C:$C,0))</f>
        <v>0</v>
      </c>
      <c r="U809" s="182">
        <f>INDEX('Policy Characteristics'!O:O,MATCH(PolicyLevers!$C809,'Policy Characteristics'!$C:$C,0))</f>
        <v>0</v>
      </c>
    </row>
    <row r="810" spans="1:21" x14ac:dyDescent="0.35">
      <c r="A810" s="351" t="str">
        <f>INDEX('Policy Characteristics'!A:A,MATCH(PolicyLevers!$C810,'Policy Characteristics'!$C:$C,0))</f>
        <v>Industry</v>
      </c>
      <c r="B810" s="355" t="str">
        <f>INDEX('Policy Characteristics'!B:B,MATCH(PolicyLevers!$C810,'Policy Characteristics'!$C:$C,0))</f>
        <v>Electrification + Hydrogen</v>
      </c>
      <c r="C810" s="190" t="str">
        <f t="shared" si="38"/>
        <v>Fraction of Industrial Fuel Use Shifted to Other Fuels</v>
      </c>
      <c r="D810" s="192" t="s">
        <v>2084</v>
      </c>
      <c r="E810" s="185" t="s">
        <v>814</v>
      </c>
      <c r="F810" s="182" t="s">
        <v>2133</v>
      </c>
      <c r="G810" s="185" t="s">
        <v>2120</v>
      </c>
      <c r="H810" s="43">
        <v>1363</v>
      </c>
      <c r="I810" s="357" t="s">
        <v>332</v>
      </c>
      <c r="J810" s="190" t="str">
        <f>INDEX('Policy Characteristics'!D:D,MATCH(PolicyLevers!$C810,'Policy Characteristics'!$C:$C,0))</f>
        <v>Electrification + Hydrogen</v>
      </c>
      <c r="K810" s="190" t="str">
        <f>INDEX('Policy Characteristics'!E:E,MATCH(PolicyLevers!$C810,'Policy Characteristics'!$C:$C,0))</f>
        <v>indst fuel type shifting</v>
      </c>
      <c r="L810" s="191">
        <f>INDEX('Policy Characteristics'!F:F,MATCH(PolicyLevers!$C810,'Policy Characteristics'!$C:$C,0))</f>
        <v>0</v>
      </c>
      <c r="M810" s="191">
        <f>INDEX('Policy Characteristics'!G:G,MATCH(PolicyLevers!$C810,'Policy Characteristics'!$C:$C,0))</f>
        <v>1</v>
      </c>
      <c r="N810" s="252">
        <f>INDEX('Policy Characteristics'!H:H,MATCH(PolicyLevers!$C810,'Policy Characteristics'!$C:$C,0))</f>
        <v>0.01</v>
      </c>
      <c r="O810" s="190" t="str">
        <f>INDEX('Policy Characteristics'!I:I,MATCH(PolicyLevers!$C810,'Policy Characteristics'!$C:$C,0))</f>
        <v>% of fuel shifted</v>
      </c>
      <c r="P810" s="185"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0" t="str">
        <f>INDEX('Policy Characteristics'!K:K,MATCH(PolicyLevers!$C810,'Policy Characteristics'!$C:$C,0))</f>
        <v>industry-ag-main.html#fuel-switching</v>
      </c>
      <c r="R810" s="190" t="str">
        <f>INDEX('Policy Characteristics'!L:L,MATCH(PolicyLevers!$C810,'Policy Characteristics'!$C:$C,0))</f>
        <v>industry-elec-and-hydrogen.html</v>
      </c>
      <c r="S810" s="206">
        <f>INDEX('Policy Characteristics'!M:M,MATCH(PolicyLevers!$C810,'Policy Characteristics'!$C:$C,0))</f>
        <v>0</v>
      </c>
      <c r="T810" s="185">
        <f>INDEX('Policy Characteristics'!N:N,MATCH(PolicyLevers!$C810,'Policy Characteristics'!$C:$C,0))</f>
        <v>0</v>
      </c>
      <c r="U810" s="182">
        <f>INDEX('Policy Characteristics'!O:O,MATCH(PolicyLevers!$C810,'Policy Characteristics'!$C:$C,0))</f>
        <v>0</v>
      </c>
    </row>
    <row r="811" spans="1:21" x14ac:dyDescent="0.35">
      <c r="A811" s="351" t="str">
        <f>INDEX('Policy Characteristics'!A:A,MATCH(PolicyLevers!$C811,'Policy Characteristics'!$C:$C,0))</f>
        <v>Industry</v>
      </c>
      <c r="B811" s="355" t="str">
        <f>INDEX('Policy Characteristics'!B:B,MATCH(PolicyLevers!$C811,'Policy Characteristics'!$C:$C,0))</f>
        <v>Electrification + Hydrogen</v>
      </c>
      <c r="C811" s="190" t="str">
        <f t="shared" si="38"/>
        <v>Fraction of Industrial Fuel Use Shifted to Other Fuels</v>
      </c>
      <c r="D811" s="192" t="s">
        <v>2084</v>
      </c>
      <c r="E811" s="185" t="s">
        <v>816</v>
      </c>
      <c r="F811" s="182" t="s">
        <v>2133</v>
      </c>
      <c r="G811" s="185" t="s">
        <v>2119</v>
      </c>
      <c r="H811" s="43">
        <v>1364</v>
      </c>
      <c r="I811" s="357" t="s">
        <v>332</v>
      </c>
      <c r="J811" s="190" t="str">
        <f>INDEX('Policy Characteristics'!D:D,MATCH(PolicyLevers!$C811,'Policy Characteristics'!$C:$C,0))</f>
        <v>Electrification + Hydrogen</v>
      </c>
      <c r="K811" s="190" t="str">
        <f>INDEX('Policy Characteristics'!E:E,MATCH(PolicyLevers!$C811,'Policy Characteristics'!$C:$C,0))</f>
        <v>indst fuel type shifting</v>
      </c>
      <c r="L811" s="191">
        <f>INDEX('Policy Characteristics'!F:F,MATCH(PolicyLevers!$C811,'Policy Characteristics'!$C:$C,0))</f>
        <v>0</v>
      </c>
      <c r="M811" s="191">
        <f>INDEX('Policy Characteristics'!G:G,MATCH(PolicyLevers!$C811,'Policy Characteristics'!$C:$C,0))</f>
        <v>1</v>
      </c>
      <c r="N811" s="252">
        <f>INDEX('Policy Characteristics'!H:H,MATCH(PolicyLevers!$C811,'Policy Characteristics'!$C:$C,0))</f>
        <v>0.01</v>
      </c>
      <c r="O811" s="190" t="str">
        <f>INDEX('Policy Characteristics'!I:I,MATCH(PolicyLevers!$C811,'Policy Characteristics'!$C:$C,0))</f>
        <v>% of fuel shifted</v>
      </c>
      <c r="P811" s="185"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0" t="str">
        <f>INDEX('Policy Characteristics'!K:K,MATCH(PolicyLevers!$C811,'Policy Characteristics'!$C:$C,0))</f>
        <v>industry-ag-main.html#fuel-switching</v>
      </c>
      <c r="R811" s="190" t="str">
        <f>INDEX('Policy Characteristics'!L:L,MATCH(PolicyLevers!$C811,'Policy Characteristics'!$C:$C,0))</f>
        <v>industry-elec-and-hydrogen.html</v>
      </c>
      <c r="S811" s="206">
        <f>INDEX('Policy Characteristics'!M:M,MATCH(PolicyLevers!$C811,'Policy Characteristics'!$C:$C,0))</f>
        <v>0</v>
      </c>
      <c r="T811" s="185">
        <f>INDEX('Policy Characteristics'!N:N,MATCH(PolicyLevers!$C811,'Policy Characteristics'!$C:$C,0))</f>
        <v>0</v>
      </c>
      <c r="U811" s="182">
        <f>INDEX('Policy Characteristics'!O:O,MATCH(PolicyLevers!$C811,'Policy Characteristics'!$C:$C,0))</f>
        <v>0</v>
      </c>
    </row>
    <row r="812" spans="1:21" x14ac:dyDescent="0.35">
      <c r="A812" s="351" t="str">
        <f>INDEX('Policy Characteristics'!A:A,MATCH(PolicyLevers!$C812,'Policy Characteristics'!$C:$C,0))</f>
        <v>Industry</v>
      </c>
      <c r="B812" s="355" t="str">
        <f>INDEX('Policy Characteristics'!B:B,MATCH(PolicyLevers!$C812,'Policy Characteristics'!$C:$C,0))</f>
        <v>Electrification + Hydrogen</v>
      </c>
      <c r="C812" s="190" t="str">
        <f t="shared" si="38"/>
        <v>Fraction of Industrial Fuel Use Shifted to Other Fuels</v>
      </c>
      <c r="D812" s="192" t="s">
        <v>2084</v>
      </c>
      <c r="E812" s="185" t="s">
        <v>818</v>
      </c>
      <c r="F812" s="182" t="s">
        <v>2133</v>
      </c>
      <c r="G812" s="185" t="s">
        <v>2118</v>
      </c>
      <c r="H812" s="43">
        <v>1365</v>
      </c>
      <c r="I812" s="357" t="s">
        <v>332</v>
      </c>
      <c r="J812" s="190" t="str">
        <f>INDEX('Policy Characteristics'!D:D,MATCH(PolicyLevers!$C812,'Policy Characteristics'!$C:$C,0))</f>
        <v>Electrification + Hydrogen</v>
      </c>
      <c r="K812" s="190" t="str">
        <f>INDEX('Policy Characteristics'!E:E,MATCH(PolicyLevers!$C812,'Policy Characteristics'!$C:$C,0))</f>
        <v>indst fuel type shifting</v>
      </c>
      <c r="L812" s="191">
        <f>INDEX('Policy Characteristics'!F:F,MATCH(PolicyLevers!$C812,'Policy Characteristics'!$C:$C,0))</f>
        <v>0</v>
      </c>
      <c r="M812" s="191">
        <f>INDEX('Policy Characteristics'!G:G,MATCH(PolicyLevers!$C812,'Policy Characteristics'!$C:$C,0))</f>
        <v>1</v>
      </c>
      <c r="N812" s="252">
        <f>INDEX('Policy Characteristics'!H:H,MATCH(PolicyLevers!$C812,'Policy Characteristics'!$C:$C,0))</f>
        <v>0.01</v>
      </c>
      <c r="O812" s="190" t="str">
        <f>INDEX('Policy Characteristics'!I:I,MATCH(PolicyLevers!$C812,'Policy Characteristics'!$C:$C,0))</f>
        <v>% of fuel shifted</v>
      </c>
      <c r="P812" s="185"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0" t="str">
        <f>INDEX('Policy Characteristics'!K:K,MATCH(PolicyLevers!$C812,'Policy Characteristics'!$C:$C,0))</f>
        <v>industry-ag-main.html#fuel-switching</v>
      </c>
      <c r="R812" s="190" t="str">
        <f>INDEX('Policy Characteristics'!L:L,MATCH(PolicyLevers!$C812,'Policy Characteristics'!$C:$C,0))</f>
        <v>industry-elec-and-hydrogen.html</v>
      </c>
      <c r="S812" s="206">
        <f>INDEX('Policy Characteristics'!M:M,MATCH(PolicyLevers!$C812,'Policy Characteristics'!$C:$C,0))</f>
        <v>0</v>
      </c>
      <c r="T812" s="185">
        <f>INDEX('Policy Characteristics'!N:N,MATCH(PolicyLevers!$C812,'Policy Characteristics'!$C:$C,0))</f>
        <v>0</v>
      </c>
      <c r="U812" s="182">
        <f>INDEX('Policy Characteristics'!O:O,MATCH(PolicyLevers!$C812,'Policy Characteristics'!$C:$C,0))</f>
        <v>0</v>
      </c>
    </row>
    <row r="813" spans="1:21" x14ac:dyDescent="0.35">
      <c r="A813" s="351" t="str">
        <f>INDEX('Policy Characteristics'!A:A,MATCH(PolicyLevers!$C813,'Policy Characteristics'!$C:$C,0))</f>
        <v>Industry</v>
      </c>
      <c r="B813" s="355" t="str">
        <f>INDEX('Policy Characteristics'!B:B,MATCH(PolicyLevers!$C813,'Policy Characteristics'!$C:$C,0))</f>
        <v>Electrification + Hydrogen</v>
      </c>
      <c r="C813" s="190" t="str">
        <f t="shared" si="38"/>
        <v>Fraction of Industrial Fuel Use Shifted to Other Fuels</v>
      </c>
      <c r="D813" s="192" t="s">
        <v>2084</v>
      </c>
      <c r="E813" s="185" t="s">
        <v>820</v>
      </c>
      <c r="F813" s="182" t="s">
        <v>2133</v>
      </c>
      <c r="G813" s="185" t="s">
        <v>2117</v>
      </c>
      <c r="H813" s="43">
        <v>1366</v>
      </c>
      <c r="I813" s="357" t="s">
        <v>332</v>
      </c>
      <c r="J813" s="190" t="str">
        <f>INDEX('Policy Characteristics'!D:D,MATCH(PolicyLevers!$C813,'Policy Characteristics'!$C:$C,0))</f>
        <v>Electrification + Hydrogen</v>
      </c>
      <c r="K813" s="190" t="str">
        <f>INDEX('Policy Characteristics'!E:E,MATCH(PolicyLevers!$C813,'Policy Characteristics'!$C:$C,0))</f>
        <v>indst fuel type shifting</v>
      </c>
      <c r="L813" s="191">
        <f>INDEX('Policy Characteristics'!F:F,MATCH(PolicyLevers!$C813,'Policy Characteristics'!$C:$C,0))</f>
        <v>0</v>
      </c>
      <c r="M813" s="191">
        <f>INDEX('Policy Characteristics'!G:G,MATCH(PolicyLevers!$C813,'Policy Characteristics'!$C:$C,0))</f>
        <v>1</v>
      </c>
      <c r="N813" s="252">
        <f>INDEX('Policy Characteristics'!H:H,MATCH(PolicyLevers!$C813,'Policy Characteristics'!$C:$C,0))</f>
        <v>0.01</v>
      </c>
      <c r="O813" s="190" t="str">
        <f>INDEX('Policy Characteristics'!I:I,MATCH(PolicyLevers!$C813,'Policy Characteristics'!$C:$C,0))</f>
        <v>% of fuel shifted</v>
      </c>
      <c r="P813" s="185"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0" t="str">
        <f>INDEX('Policy Characteristics'!K:K,MATCH(PolicyLevers!$C813,'Policy Characteristics'!$C:$C,0))</f>
        <v>industry-ag-main.html#fuel-switching</v>
      </c>
      <c r="R813" s="190" t="str">
        <f>INDEX('Policy Characteristics'!L:L,MATCH(PolicyLevers!$C813,'Policy Characteristics'!$C:$C,0))</f>
        <v>industry-elec-and-hydrogen.html</v>
      </c>
      <c r="S813" s="206">
        <f>INDEX('Policy Characteristics'!M:M,MATCH(PolicyLevers!$C813,'Policy Characteristics'!$C:$C,0))</f>
        <v>0</v>
      </c>
      <c r="T813" s="185">
        <f>INDEX('Policy Characteristics'!N:N,MATCH(PolicyLevers!$C813,'Policy Characteristics'!$C:$C,0))</f>
        <v>0</v>
      </c>
      <c r="U813" s="182">
        <f>INDEX('Policy Characteristics'!O:O,MATCH(PolicyLevers!$C813,'Policy Characteristics'!$C:$C,0))</f>
        <v>0</v>
      </c>
    </row>
    <row r="814" spans="1:21" x14ac:dyDescent="0.35">
      <c r="A814" s="351" t="str">
        <f>INDEX('Policy Characteristics'!A:A,MATCH(PolicyLevers!$C814,'Policy Characteristics'!$C:$C,0))</f>
        <v>Industry</v>
      </c>
      <c r="B814" s="355" t="str">
        <f>INDEX('Policy Characteristics'!B:B,MATCH(PolicyLevers!$C814,'Policy Characteristics'!$C:$C,0))</f>
        <v>Electrification + Hydrogen</v>
      </c>
      <c r="C814" s="190" t="str">
        <f t="shared" si="38"/>
        <v>Fraction of Industrial Fuel Use Shifted to Other Fuels</v>
      </c>
      <c r="D814" s="192" t="s">
        <v>2084</v>
      </c>
      <c r="E814" s="185" t="s">
        <v>822</v>
      </c>
      <c r="F814" s="182" t="s">
        <v>2133</v>
      </c>
      <c r="G814" s="185" t="s">
        <v>2115</v>
      </c>
      <c r="H814" s="43">
        <v>1367</v>
      </c>
      <c r="I814" s="357" t="s">
        <v>310</v>
      </c>
      <c r="J814" s="190" t="str">
        <f>INDEX('Policy Characteristics'!D:D,MATCH(PolicyLevers!$C814,'Policy Characteristics'!$C:$C,0))</f>
        <v>Electrification + Hydrogen</v>
      </c>
      <c r="K814" s="190" t="str">
        <f>INDEX('Policy Characteristics'!E:E,MATCH(PolicyLevers!$C814,'Policy Characteristics'!$C:$C,0))</f>
        <v>indst fuel type shifting</v>
      </c>
      <c r="L814" s="191">
        <f>INDEX('Policy Characteristics'!F:F,MATCH(PolicyLevers!$C814,'Policy Characteristics'!$C:$C,0))</f>
        <v>0</v>
      </c>
      <c r="M814" s="191">
        <f>INDEX('Policy Characteristics'!G:G,MATCH(PolicyLevers!$C814,'Policy Characteristics'!$C:$C,0))</f>
        <v>1</v>
      </c>
      <c r="N814" s="252">
        <f>INDEX('Policy Characteristics'!H:H,MATCH(PolicyLevers!$C814,'Policy Characteristics'!$C:$C,0))</f>
        <v>0.01</v>
      </c>
      <c r="O814" s="190" t="str">
        <f>INDEX('Policy Characteristics'!I:I,MATCH(PolicyLevers!$C814,'Policy Characteristics'!$C:$C,0))</f>
        <v>% of fuel shifted</v>
      </c>
      <c r="P814" s="190"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0" t="str">
        <f>INDEX('Policy Characteristics'!K:K,MATCH(PolicyLevers!$C814,'Policy Characteristics'!$C:$C,0))</f>
        <v>industry-ag-main.html#fuel-switching</v>
      </c>
      <c r="R814" s="190" t="str">
        <f>INDEX('Policy Characteristics'!L:L,MATCH(PolicyLevers!$C814,'Policy Characteristics'!$C:$C,0))</f>
        <v>industry-elec-and-hydrogen.html</v>
      </c>
      <c r="S814" s="206">
        <f>INDEX('Policy Characteristics'!M:M,MATCH(PolicyLevers!$C814,'Policy Characteristics'!$C:$C,0))</f>
        <v>0</v>
      </c>
      <c r="T814" s="185">
        <f>INDEX('Policy Characteristics'!N:N,MATCH(PolicyLevers!$C814,'Policy Characteristics'!$C:$C,0))</f>
        <v>0</v>
      </c>
      <c r="U814" s="182">
        <f>INDEX('Policy Characteristics'!O:O,MATCH(PolicyLevers!$C814,'Policy Characteristics'!$C:$C,0))</f>
        <v>0</v>
      </c>
    </row>
    <row r="815" spans="1:21" x14ac:dyDescent="0.35">
      <c r="A815" s="351" t="str">
        <f>INDEX('Policy Characteristics'!A:A,MATCH(PolicyLevers!$C815,'Policy Characteristics'!$C:$C,0))</f>
        <v>Industry</v>
      </c>
      <c r="B815" s="355" t="str">
        <f>INDEX('Policy Characteristics'!B:B,MATCH(PolicyLevers!$C815,'Policy Characteristics'!$C:$C,0))</f>
        <v>Electrification + Hydrogen</v>
      </c>
      <c r="C815" s="190" t="str">
        <f t="shared" si="38"/>
        <v>Fraction of Industrial Fuel Use Shifted to Other Fuels</v>
      </c>
      <c r="D815" s="192" t="s">
        <v>2082</v>
      </c>
      <c r="E815" s="185" t="s">
        <v>799</v>
      </c>
      <c r="F815" s="182" t="s">
        <v>2132</v>
      </c>
      <c r="G815" s="185" t="s">
        <v>2125</v>
      </c>
      <c r="H815" s="43">
        <v>1368</v>
      </c>
      <c r="I815" s="357" t="s">
        <v>310</v>
      </c>
      <c r="J815" s="190" t="str">
        <f>INDEX('Policy Characteristics'!D:D,MATCH(PolicyLevers!$C815,'Policy Characteristics'!$C:$C,0))</f>
        <v>Electrification + Hydrogen</v>
      </c>
      <c r="K815" s="190" t="str">
        <f>INDEX('Policy Characteristics'!E:E,MATCH(PolicyLevers!$C815,'Policy Characteristics'!$C:$C,0))</f>
        <v>indst fuel type shifting</v>
      </c>
      <c r="L815" s="191">
        <f>INDEX('Policy Characteristics'!F:F,MATCH(PolicyLevers!$C815,'Policy Characteristics'!$C:$C,0))</f>
        <v>0</v>
      </c>
      <c r="M815" s="191">
        <f>INDEX('Policy Characteristics'!G:G,MATCH(PolicyLevers!$C815,'Policy Characteristics'!$C:$C,0))</f>
        <v>1</v>
      </c>
      <c r="N815" s="252">
        <f>INDEX('Policy Characteristics'!H:H,MATCH(PolicyLevers!$C815,'Policy Characteristics'!$C:$C,0))</f>
        <v>0.01</v>
      </c>
      <c r="O815" s="190" t="str">
        <f>INDEX('Policy Characteristics'!I:I,MATCH(PolicyLevers!$C815,'Policy Characteristics'!$C:$C,0))</f>
        <v>% of fuel shifted</v>
      </c>
      <c r="P815" s="190"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0" t="str">
        <f>INDEX('Policy Characteristics'!K:K,MATCH(PolicyLevers!$C815,'Policy Characteristics'!$C:$C,0))</f>
        <v>industry-ag-main.html#fuel-switching</v>
      </c>
      <c r="R815" s="190" t="str">
        <f>INDEX('Policy Characteristics'!L:L,MATCH(PolicyLevers!$C815,'Policy Characteristics'!$C:$C,0))</f>
        <v>industry-elec-and-hydrogen.html</v>
      </c>
      <c r="S815" s="206">
        <f>INDEX('Policy Characteristics'!M:M,MATCH(PolicyLevers!$C815,'Policy Characteristics'!$C:$C,0))</f>
        <v>0</v>
      </c>
      <c r="T815" s="185">
        <f>INDEX('Policy Characteristics'!N:N,MATCH(PolicyLevers!$C815,'Policy Characteristics'!$C:$C,0))</f>
        <v>0</v>
      </c>
      <c r="U815" s="182">
        <f>INDEX('Policy Characteristics'!O:O,MATCH(PolicyLevers!$C815,'Policy Characteristics'!$C:$C,0))</f>
        <v>0</v>
      </c>
    </row>
    <row r="816" spans="1:21" x14ac:dyDescent="0.35">
      <c r="A816" s="351" t="str">
        <f>INDEX('Policy Characteristics'!A:A,MATCH(PolicyLevers!$C816,'Policy Characteristics'!$C:$C,0))</f>
        <v>Industry</v>
      </c>
      <c r="B816" s="355" t="str">
        <f>INDEX('Policy Characteristics'!B:B,MATCH(PolicyLevers!$C816,'Policy Characteristics'!$C:$C,0))</f>
        <v>Electrification + Hydrogen</v>
      </c>
      <c r="C816" s="190" t="str">
        <f t="shared" si="38"/>
        <v>Fraction of Industrial Fuel Use Shifted to Other Fuels</v>
      </c>
      <c r="D816" s="192" t="s">
        <v>2082</v>
      </c>
      <c r="E816" s="185" t="s">
        <v>806</v>
      </c>
      <c r="F816" s="182" t="s">
        <v>2132</v>
      </c>
      <c r="G816" s="185" t="s">
        <v>2124</v>
      </c>
      <c r="H816" s="43">
        <v>1369</v>
      </c>
      <c r="I816" s="357" t="s">
        <v>332</v>
      </c>
      <c r="J816" s="190" t="str">
        <f>INDEX('Policy Characteristics'!D:D,MATCH(PolicyLevers!$C816,'Policy Characteristics'!$C:$C,0))</f>
        <v>Electrification + Hydrogen</v>
      </c>
      <c r="K816" s="190" t="str">
        <f>INDEX('Policy Characteristics'!E:E,MATCH(PolicyLevers!$C816,'Policy Characteristics'!$C:$C,0))</f>
        <v>indst fuel type shifting</v>
      </c>
      <c r="L816" s="191">
        <f>INDEX('Policy Characteristics'!F:F,MATCH(PolicyLevers!$C816,'Policy Characteristics'!$C:$C,0))</f>
        <v>0</v>
      </c>
      <c r="M816" s="191">
        <f>INDEX('Policy Characteristics'!G:G,MATCH(PolicyLevers!$C816,'Policy Characteristics'!$C:$C,0))</f>
        <v>1</v>
      </c>
      <c r="N816" s="252">
        <f>INDEX('Policy Characteristics'!H:H,MATCH(PolicyLevers!$C816,'Policy Characteristics'!$C:$C,0))</f>
        <v>0.01</v>
      </c>
      <c r="O816" s="190" t="str">
        <f>INDEX('Policy Characteristics'!I:I,MATCH(PolicyLevers!$C816,'Policy Characteristics'!$C:$C,0))</f>
        <v>% of fuel shifted</v>
      </c>
      <c r="P816" s="185"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0" t="str">
        <f>INDEX('Policy Characteristics'!K:K,MATCH(PolicyLevers!$C816,'Policy Characteristics'!$C:$C,0))</f>
        <v>industry-ag-main.html#fuel-switching</v>
      </c>
      <c r="R816" s="190" t="str">
        <f>INDEX('Policy Characteristics'!L:L,MATCH(PolicyLevers!$C816,'Policy Characteristics'!$C:$C,0))</f>
        <v>industry-elec-and-hydrogen.html</v>
      </c>
      <c r="S816" s="206">
        <f>INDEX('Policy Characteristics'!M:M,MATCH(PolicyLevers!$C816,'Policy Characteristics'!$C:$C,0))</f>
        <v>0</v>
      </c>
      <c r="T816" s="185">
        <f>INDEX('Policy Characteristics'!N:N,MATCH(PolicyLevers!$C816,'Policy Characteristics'!$C:$C,0))</f>
        <v>0</v>
      </c>
      <c r="U816" s="182">
        <f>INDEX('Policy Characteristics'!O:O,MATCH(PolicyLevers!$C816,'Policy Characteristics'!$C:$C,0))</f>
        <v>0</v>
      </c>
    </row>
    <row r="817" spans="1:21" x14ac:dyDescent="0.35">
      <c r="A817" s="351" t="str">
        <f>INDEX('Policy Characteristics'!A:A,MATCH(PolicyLevers!$C817,'Policy Characteristics'!$C:$C,0))</f>
        <v>Industry</v>
      </c>
      <c r="B817" s="355" t="str">
        <f>INDEX('Policy Characteristics'!B:B,MATCH(PolicyLevers!$C817,'Policy Characteristics'!$C:$C,0))</f>
        <v>Electrification + Hydrogen</v>
      </c>
      <c r="C817" s="190" t="str">
        <f t="shared" si="38"/>
        <v>Fraction of Industrial Fuel Use Shifted to Other Fuels</v>
      </c>
      <c r="D817" s="192" t="s">
        <v>2082</v>
      </c>
      <c r="E817" s="185" t="s">
        <v>808</v>
      </c>
      <c r="F817" s="182" t="s">
        <v>2132</v>
      </c>
      <c r="G817" s="185" t="s">
        <v>2123</v>
      </c>
      <c r="H817" s="43">
        <v>1370</v>
      </c>
      <c r="I817" s="357" t="s">
        <v>332</v>
      </c>
      <c r="J817" s="190" t="str">
        <f>INDEX('Policy Characteristics'!D:D,MATCH(PolicyLevers!$C817,'Policy Characteristics'!$C:$C,0))</f>
        <v>Electrification + Hydrogen</v>
      </c>
      <c r="K817" s="190" t="str">
        <f>INDEX('Policy Characteristics'!E:E,MATCH(PolicyLevers!$C817,'Policy Characteristics'!$C:$C,0))</f>
        <v>indst fuel type shifting</v>
      </c>
      <c r="L817" s="191">
        <f>INDEX('Policy Characteristics'!F:F,MATCH(PolicyLevers!$C817,'Policy Characteristics'!$C:$C,0))</f>
        <v>0</v>
      </c>
      <c r="M817" s="191">
        <f>INDEX('Policy Characteristics'!G:G,MATCH(PolicyLevers!$C817,'Policy Characteristics'!$C:$C,0))</f>
        <v>1</v>
      </c>
      <c r="N817" s="252">
        <f>INDEX('Policy Characteristics'!H:H,MATCH(PolicyLevers!$C817,'Policy Characteristics'!$C:$C,0))</f>
        <v>0.01</v>
      </c>
      <c r="O817" s="190" t="str">
        <f>INDEX('Policy Characteristics'!I:I,MATCH(PolicyLevers!$C817,'Policy Characteristics'!$C:$C,0))</f>
        <v>% of fuel shifted</v>
      </c>
      <c r="P817" s="185"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0" t="str">
        <f>INDEX('Policy Characteristics'!K:K,MATCH(PolicyLevers!$C817,'Policy Characteristics'!$C:$C,0))</f>
        <v>industry-ag-main.html#fuel-switching</v>
      </c>
      <c r="R817" s="190" t="str">
        <f>INDEX('Policy Characteristics'!L:L,MATCH(PolicyLevers!$C817,'Policy Characteristics'!$C:$C,0))</f>
        <v>industry-elec-and-hydrogen.html</v>
      </c>
      <c r="S817" s="206">
        <f>INDEX('Policy Characteristics'!M:M,MATCH(PolicyLevers!$C817,'Policy Characteristics'!$C:$C,0))</f>
        <v>0</v>
      </c>
      <c r="T817" s="185">
        <f>INDEX('Policy Characteristics'!N:N,MATCH(PolicyLevers!$C817,'Policy Characteristics'!$C:$C,0))</f>
        <v>0</v>
      </c>
      <c r="U817" s="182">
        <f>INDEX('Policy Characteristics'!O:O,MATCH(PolicyLevers!$C817,'Policy Characteristics'!$C:$C,0))</f>
        <v>0</v>
      </c>
    </row>
    <row r="818" spans="1:21" x14ac:dyDescent="0.35">
      <c r="A818" s="351" t="str">
        <f>INDEX('Policy Characteristics'!A:A,MATCH(PolicyLevers!$C818,'Policy Characteristics'!$C:$C,0))</f>
        <v>Industry</v>
      </c>
      <c r="B818" s="355" t="str">
        <f>INDEX('Policy Characteristics'!B:B,MATCH(PolicyLevers!$C818,'Policy Characteristics'!$C:$C,0))</f>
        <v>Electrification + Hydrogen</v>
      </c>
      <c r="C818" s="190" t="str">
        <f t="shared" si="38"/>
        <v>Fraction of Industrial Fuel Use Shifted to Other Fuels</v>
      </c>
      <c r="D818" s="192" t="s">
        <v>2082</v>
      </c>
      <c r="E818" s="185" t="s">
        <v>810</v>
      </c>
      <c r="F818" s="182" t="s">
        <v>2132</v>
      </c>
      <c r="G818" s="185" t="s">
        <v>2122</v>
      </c>
      <c r="H818" s="43">
        <v>1371</v>
      </c>
      <c r="I818" s="357" t="s">
        <v>332</v>
      </c>
      <c r="J818" s="190" t="str">
        <f>INDEX('Policy Characteristics'!D:D,MATCH(PolicyLevers!$C818,'Policy Characteristics'!$C:$C,0))</f>
        <v>Electrification + Hydrogen</v>
      </c>
      <c r="K818" s="190" t="str">
        <f>INDEX('Policy Characteristics'!E:E,MATCH(PolicyLevers!$C818,'Policy Characteristics'!$C:$C,0))</f>
        <v>indst fuel type shifting</v>
      </c>
      <c r="L818" s="191">
        <f>INDEX('Policy Characteristics'!F:F,MATCH(PolicyLevers!$C818,'Policy Characteristics'!$C:$C,0))</f>
        <v>0</v>
      </c>
      <c r="M818" s="191">
        <f>INDEX('Policy Characteristics'!G:G,MATCH(PolicyLevers!$C818,'Policy Characteristics'!$C:$C,0))</f>
        <v>1</v>
      </c>
      <c r="N818" s="252">
        <f>INDEX('Policy Characteristics'!H:H,MATCH(PolicyLevers!$C818,'Policy Characteristics'!$C:$C,0))</f>
        <v>0.01</v>
      </c>
      <c r="O818" s="190" t="str">
        <f>INDEX('Policy Characteristics'!I:I,MATCH(PolicyLevers!$C818,'Policy Characteristics'!$C:$C,0))</f>
        <v>% of fuel shifted</v>
      </c>
      <c r="P818" s="185"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0" t="str">
        <f>INDEX('Policy Characteristics'!K:K,MATCH(PolicyLevers!$C818,'Policy Characteristics'!$C:$C,0))</f>
        <v>industry-ag-main.html#fuel-switching</v>
      </c>
      <c r="R818" s="190" t="str">
        <f>INDEX('Policy Characteristics'!L:L,MATCH(PolicyLevers!$C818,'Policy Characteristics'!$C:$C,0))</f>
        <v>industry-elec-and-hydrogen.html</v>
      </c>
      <c r="S818" s="206">
        <f>INDEX('Policy Characteristics'!M:M,MATCH(PolicyLevers!$C818,'Policy Characteristics'!$C:$C,0))</f>
        <v>0</v>
      </c>
      <c r="T818" s="185">
        <f>INDEX('Policy Characteristics'!N:N,MATCH(PolicyLevers!$C818,'Policy Characteristics'!$C:$C,0))</f>
        <v>0</v>
      </c>
      <c r="U818" s="182">
        <f>INDEX('Policy Characteristics'!O:O,MATCH(PolicyLevers!$C818,'Policy Characteristics'!$C:$C,0))</f>
        <v>0</v>
      </c>
    </row>
    <row r="819" spans="1:21" x14ac:dyDescent="0.35">
      <c r="A819" s="351" t="str">
        <f>INDEX('Policy Characteristics'!A:A,MATCH(PolicyLevers!$C819,'Policy Characteristics'!$C:$C,0))</f>
        <v>Industry</v>
      </c>
      <c r="B819" s="355" t="str">
        <f>INDEX('Policy Characteristics'!B:B,MATCH(PolicyLevers!$C819,'Policy Characteristics'!$C:$C,0))</f>
        <v>Electrification + Hydrogen</v>
      </c>
      <c r="C819" s="190" t="str">
        <f t="shared" si="38"/>
        <v>Fraction of Industrial Fuel Use Shifted to Other Fuels</v>
      </c>
      <c r="D819" s="192" t="s">
        <v>2082</v>
      </c>
      <c r="E819" s="185" t="s">
        <v>812</v>
      </c>
      <c r="F819" s="182" t="s">
        <v>2132</v>
      </c>
      <c r="G819" s="185" t="s">
        <v>2121</v>
      </c>
      <c r="H819" s="43">
        <v>1372</v>
      </c>
      <c r="I819" s="357" t="s">
        <v>332</v>
      </c>
      <c r="J819" s="190" t="str">
        <f>INDEX('Policy Characteristics'!D:D,MATCH(PolicyLevers!$C819,'Policy Characteristics'!$C:$C,0))</f>
        <v>Electrification + Hydrogen</v>
      </c>
      <c r="K819" s="190" t="str">
        <f>INDEX('Policy Characteristics'!E:E,MATCH(PolicyLevers!$C819,'Policy Characteristics'!$C:$C,0))</f>
        <v>indst fuel type shifting</v>
      </c>
      <c r="L819" s="191">
        <f>INDEX('Policy Characteristics'!F:F,MATCH(PolicyLevers!$C819,'Policy Characteristics'!$C:$C,0))</f>
        <v>0</v>
      </c>
      <c r="M819" s="191">
        <f>INDEX('Policy Characteristics'!G:G,MATCH(PolicyLevers!$C819,'Policy Characteristics'!$C:$C,0))</f>
        <v>1</v>
      </c>
      <c r="N819" s="252">
        <f>INDEX('Policy Characteristics'!H:H,MATCH(PolicyLevers!$C819,'Policy Characteristics'!$C:$C,0))</f>
        <v>0.01</v>
      </c>
      <c r="O819" s="190" t="str">
        <f>INDEX('Policy Characteristics'!I:I,MATCH(PolicyLevers!$C819,'Policy Characteristics'!$C:$C,0))</f>
        <v>% of fuel shifted</v>
      </c>
      <c r="P819" s="185"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0" t="str">
        <f>INDEX('Policy Characteristics'!K:K,MATCH(PolicyLevers!$C819,'Policy Characteristics'!$C:$C,0))</f>
        <v>industry-ag-main.html#fuel-switching</v>
      </c>
      <c r="R819" s="190" t="str">
        <f>INDEX('Policy Characteristics'!L:L,MATCH(PolicyLevers!$C819,'Policy Characteristics'!$C:$C,0))</f>
        <v>industry-elec-and-hydrogen.html</v>
      </c>
      <c r="S819" s="206">
        <f>INDEX('Policy Characteristics'!M:M,MATCH(PolicyLevers!$C819,'Policy Characteristics'!$C:$C,0))</f>
        <v>0</v>
      </c>
      <c r="T819" s="185">
        <f>INDEX('Policy Characteristics'!N:N,MATCH(PolicyLevers!$C819,'Policy Characteristics'!$C:$C,0))</f>
        <v>0</v>
      </c>
      <c r="U819" s="182">
        <f>INDEX('Policy Characteristics'!O:O,MATCH(PolicyLevers!$C819,'Policy Characteristics'!$C:$C,0))</f>
        <v>0</v>
      </c>
    </row>
    <row r="820" spans="1:21" x14ac:dyDescent="0.35">
      <c r="A820" s="351" t="str">
        <f>INDEX('Policy Characteristics'!A:A,MATCH(PolicyLevers!$C820,'Policy Characteristics'!$C:$C,0))</f>
        <v>Industry</v>
      </c>
      <c r="B820" s="355" t="str">
        <f>INDEX('Policy Characteristics'!B:B,MATCH(PolicyLevers!$C820,'Policy Characteristics'!$C:$C,0))</f>
        <v>Electrification + Hydrogen</v>
      </c>
      <c r="C820" s="190" t="str">
        <f t="shared" si="38"/>
        <v>Fraction of Industrial Fuel Use Shifted to Other Fuels</v>
      </c>
      <c r="D820" s="192" t="s">
        <v>2082</v>
      </c>
      <c r="E820" s="185" t="s">
        <v>814</v>
      </c>
      <c r="F820" s="182" t="s">
        <v>2132</v>
      </c>
      <c r="G820" s="185" t="s">
        <v>2120</v>
      </c>
      <c r="H820" s="43">
        <v>1373</v>
      </c>
      <c r="I820" s="357" t="s">
        <v>332</v>
      </c>
      <c r="J820" s="190" t="str">
        <f>INDEX('Policy Characteristics'!D:D,MATCH(PolicyLevers!$C820,'Policy Characteristics'!$C:$C,0))</f>
        <v>Electrification + Hydrogen</v>
      </c>
      <c r="K820" s="190" t="str">
        <f>INDEX('Policy Characteristics'!E:E,MATCH(PolicyLevers!$C820,'Policy Characteristics'!$C:$C,0))</f>
        <v>indst fuel type shifting</v>
      </c>
      <c r="L820" s="191">
        <f>INDEX('Policy Characteristics'!F:F,MATCH(PolicyLevers!$C820,'Policy Characteristics'!$C:$C,0))</f>
        <v>0</v>
      </c>
      <c r="M820" s="191">
        <f>INDEX('Policy Characteristics'!G:G,MATCH(PolicyLevers!$C820,'Policy Characteristics'!$C:$C,0))</f>
        <v>1</v>
      </c>
      <c r="N820" s="252">
        <f>INDEX('Policy Characteristics'!H:H,MATCH(PolicyLevers!$C820,'Policy Characteristics'!$C:$C,0))</f>
        <v>0.01</v>
      </c>
      <c r="O820" s="190" t="str">
        <f>INDEX('Policy Characteristics'!I:I,MATCH(PolicyLevers!$C820,'Policy Characteristics'!$C:$C,0))</f>
        <v>% of fuel shifted</v>
      </c>
      <c r="P820" s="185"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0" t="str">
        <f>INDEX('Policy Characteristics'!K:K,MATCH(PolicyLevers!$C820,'Policy Characteristics'!$C:$C,0))</f>
        <v>industry-ag-main.html#fuel-switching</v>
      </c>
      <c r="R820" s="190" t="str">
        <f>INDEX('Policy Characteristics'!L:L,MATCH(PolicyLevers!$C820,'Policy Characteristics'!$C:$C,0))</f>
        <v>industry-elec-and-hydrogen.html</v>
      </c>
      <c r="S820" s="206">
        <f>INDEX('Policy Characteristics'!M:M,MATCH(PolicyLevers!$C820,'Policy Characteristics'!$C:$C,0))</f>
        <v>0</v>
      </c>
      <c r="T820" s="185">
        <f>INDEX('Policy Characteristics'!N:N,MATCH(PolicyLevers!$C820,'Policy Characteristics'!$C:$C,0))</f>
        <v>0</v>
      </c>
      <c r="U820" s="182">
        <f>INDEX('Policy Characteristics'!O:O,MATCH(PolicyLevers!$C820,'Policy Characteristics'!$C:$C,0))</f>
        <v>0</v>
      </c>
    </row>
    <row r="821" spans="1:21" x14ac:dyDescent="0.35">
      <c r="A821" s="351" t="str">
        <f>INDEX('Policy Characteristics'!A:A,MATCH(PolicyLevers!$C821,'Policy Characteristics'!$C:$C,0))</f>
        <v>Industry</v>
      </c>
      <c r="B821" s="355" t="str">
        <f>INDEX('Policy Characteristics'!B:B,MATCH(PolicyLevers!$C821,'Policy Characteristics'!$C:$C,0))</f>
        <v>Electrification + Hydrogen</v>
      </c>
      <c r="C821" s="190" t="str">
        <f t="shared" si="38"/>
        <v>Fraction of Industrial Fuel Use Shifted to Other Fuels</v>
      </c>
      <c r="D821" s="192" t="s">
        <v>2082</v>
      </c>
      <c r="E821" s="185" t="s">
        <v>816</v>
      </c>
      <c r="F821" s="182" t="s">
        <v>2132</v>
      </c>
      <c r="G821" s="185" t="s">
        <v>2119</v>
      </c>
      <c r="H821" s="43">
        <v>1374</v>
      </c>
      <c r="I821" s="357" t="s">
        <v>332</v>
      </c>
      <c r="J821" s="190" t="str">
        <f>INDEX('Policy Characteristics'!D:D,MATCH(PolicyLevers!$C821,'Policy Characteristics'!$C:$C,0))</f>
        <v>Electrification + Hydrogen</v>
      </c>
      <c r="K821" s="190" t="str">
        <f>INDEX('Policy Characteristics'!E:E,MATCH(PolicyLevers!$C821,'Policy Characteristics'!$C:$C,0))</f>
        <v>indst fuel type shifting</v>
      </c>
      <c r="L821" s="191">
        <f>INDEX('Policy Characteristics'!F:F,MATCH(PolicyLevers!$C821,'Policy Characteristics'!$C:$C,0))</f>
        <v>0</v>
      </c>
      <c r="M821" s="191">
        <f>INDEX('Policy Characteristics'!G:G,MATCH(PolicyLevers!$C821,'Policy Characteristics'!$C:$C,0))</f>
        <v>1</v>
      </c>
      <c r="N821" s="252">
        <f>INDEX('Policy Characteristics'!H:H,MATCH(PolicyLevers!$C821,'Policy Characteristics'!$C:$C,0))</f>
        <v>0.01</v>
      </c>
      <c r="O821" s="190" t="str">
        <f>INDEX('Policy Characteristics'!I:I,MATCH(PolicyLevers!$C821,'Policy Characteristics'!$C:$C,0))</f>
        <v>% of fuel shifted</v>
      </c>
      <c r="P821" s="185"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0" t="str">
        <f>INDEX('Policy Characteristics'!K:K,MATCH(PolicyLevers!$C821,'Policy Characteristics'!$C:$C,0))</f>
        <v>industry-ag-main.html#fuel-switching</v>
      </c>
      <c r="R821" s="190" t="str">
        <f>INDEX('Policy Characteristics'!L:L,MATCH(PolicyLevers!$C821,'Policy Characteristics'!$C:$C,0))</f>
        <v>industry-elec-and-hydrogen.html</v>
      </c>
      <c r="S821" s="206">
        <f>INDEX('Policy Characteristics'!M:M,MATCH(PolicyLevers!$C821,'Policy Characteristics'!$C:$C,0))</f>
        <v>0</v>
      </c>
      <c r="T821" s="185">
        <f>INDEX('Policy Characteristics'!N:N,MATCH(PolicyLevers!$C821,'Policy Characteristics'!$C:$C,0))</f>
        <v>0</v>
      </c>
      <c r="U821" s="182">
        <f>INDEX('Policy Characteristics'!O:O,MATCH(PolicyLevers!$C821,'Policy Characteristics'!$C:$C,0))</f>
        <v>0</v>
      </c>
    </row>
    <row r="822" spans="1:21" x14ac:dyDescent="0.35">
      <c r="A822" s="351" t="str">
        <f>INDEX('Policy Characteristics'!A:A,MATCH(PolicyLevers!$C822,'Policy Characteristics'!$C:$C,0))</f>
        <v>Industry</v>
      </c>
      <c r="B822" s="355" t="str">
        <f>INDEX('Policy Characteristics'!B:B,MATCH(PolicyLevers!$C822,'Policy Characteristics'!$C:$C,0))</f>
        <v>Electrification + Hydrogen</v>
      </c>
      <c r="C822" s="190" t="str">
        <f t="shared" si="38"/>
        <v>Fraction of Industrial Fuel Use Shifted to Other Fuels</v>
      </c>
      <c r="D822" s="192" t="s">
        <v>2082</v>
      </c>
      <c r="E822" s="185" t="s">
        <v>818</v>
      </c>
      <c r="F822" s="182" t="s">
        <v>2132</v>
      </c>
      <c r="G822" s="185" t="s">
        <v>2118</v>
      </c>
      <c r="H822" s="43">
        <v>1375</v>
      </c>
      <c r="I822" s="357" t="s">
        <v>332</v>
      </c>
      <c r="J822" s="190" t="str">
        <f>INDEX('Policy Characteristics'!D:D,MATCH(PolicyLevers!$C822,'Policy Characteristics'!$C:$C,0))</f>
        <v>Electrification + Hydrogen</v>
      </c>
      <c r="K822" s="190" t="str">
        <f>INDEX('Policy Characteristics'!E:E,MATCH(PolicyLevers!$C822,'Policy Characteristics'!$C:$C,0))</f>
        <v>indst fuel type shifting</v>
      </c>
      <c r="L822" s="191">
        <f>INDEX('Policy Characteristics'!F:F,MATCH(PolicyLevers!$C822,'Policy Characteristics'!$C:$C,0))</f>
        <v>0</v>
      </c>
      <c r="M822" s="191">
        <f>INDEX('Policy Characteristics'!G:G,MATCH(PolicyLevers!$C822,'Policy Characteristics'!$C:$C,0))</f>
        <v>1</v>
      </c>
      <c r="N822" s="252">
        <f>INDEX('Policy Characteristics'!H:H,MATCH(PolicyLevers!$C822,'Policy Characteristics'!$C:$C,0))</f>
        <v>0.01</v>
      </c>
      <c r="O822" s="190" t="str">
        <f>INDEX('Policy Characteristics'!I:I,MATCH(PolicyLevers!$C822,'Policy Characteristics'!$C:$C,0))</f>
        <v>% of fuel shifted</v>
      </c>
      <c r="P822" s="185"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0" t="str">
        <f>INDEX('Policy Characteristics'!K:K,MATCH(PolicyLevers!$C822,'Policy Characteristics'!$C:$C,0))</f>
        <v>industry-ag-main.html#fuel-switching</v>
      </c>
      <c r="R822" s="190" t="str">
        <f>INDEX('Policy Characteristics'!L:L,MATCH(PolicyLevers!$C822,'Policy Characteristics'!$C:$C,0))</f>
        <v>industry-elec-and-hydrogen.html</v>
      </c>
      <c r="S822" s="206">
        <f>INDEX('Policy Characteristics'!M:M,MATCH(PolicyLevers!$C822,'Policy Characteristics'!$C:$C,0))</f>
        <v>0</v>
      </c>
      <c r="T822" s="185">
        <f>INDEX('Policy Characteristics'!N:N,MATCH(PolicyLevers!$C822,'Policy Characteristics'!$C:$C,0))</f>
        <v>0</v>
      </c>
      <c r="U822" s="182">
        <f>INDEX('Policy Characteristics'!O:O,MATCH(PolicyLevers!$C822,'Policy Characteristics'!$C:$C,0))</f>
        <v>0</v>
      </c>
    </row>
    <row r="823" spans="1:21" x14ac:dyDescent="0.35">
      <c r="A823" s="351" t="str">
        <f>INDEX('Policy Characteristics'!A:A,MATCH(PolicyLevers!$C823,'Policy Characteristics'!$C:$C,0))</f>
        <v>Industry</v>
      </c>
      <c r="B823" s="355" t="str">
        <f>INDEX('Policy Characteristics'!B:B,MATCH(PolicyLevers!$C823,'Policy Characteristics'!$C:$C,0))</f>
        <v>Electrification + Hydrogen</v>
      </c>
      <c r="C823" s="190" t="str">
        <f t="shared" si="38"/>
        <v>Fraction of Industrial Fuel Use Shifted to Other Fuels</v>
      </c>
      <c r="D823" s="192" t="s">
        <v>2082</v>
      </c>
      <c r="E823" s="185" t="s">
        <v>820</v>
      </c>
      <c r="F823" s="182" t="s">
        <v>2132</v>
      </c>
      <c r="G823" s="185" t="s">
        <v>2117</v>
      </c>
      <c r="H823" s="43">
        <v>1376</v>
      </c>
      <c r="I823" s="357" t="s">
        <v>332</v>
      </c>
      <c r="J823" s="190" t="str">
        <f>INDEX('Policy Characteristics'!D:D,MATCH(PolicyLevers!$C823,'Policy Characteristics'!$C:$C,0))</f>
        <v>Electrification + Hydrogen</v>
      </c>
      <c r="K823" s="190" t="str">
        <f>INDEX('Policy Characteristics'!E:E,MATCH(PolicyLevers!$C823,'Policy Characteristics'!$C:$C,0))</f>
        <v>indst fuel type shifting</v>
      </c>
      <c r="L823" s="191">
        <f>INDEX('Policy Characteristics'!F:F,MATCH(PolicyLevers!$C823,'Policy Characteristics'!$C:$C,0))</f>
        <v>0</v>
      </c>
      <c r="M823" s="191">
        <f>INDEX('Policy Characteristics'!G:G,MATCH(PolicyLevers!$C823,'Policy Characteristics'!$C:$C,0))</f>
        <v>1</v>
      </c>
      <c r="N823" s="252">
        <f>INDEX('Policy Characteristics'!H:H,MATCH(PolicyLevers!$C823,'Policy Characteristics'!$C:$C,0))</f>
        <v>0.01</v>
      </c>
      <c r="O823" s="190" t="str">
        <f>INDEX('Policy Characteristics'!I:I,MATCH(PolicyLevers!$C823,'Policy Characteristics'!$C:$C,0))</f>
        <v>% of fuel shifted</v>
      </c>
      <c r="P823" s="185"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0" t="str">
        <f>INDEX('Policy Characteristics'!K:K,MATCH(PolicyLevers!$C823,'Policy Characteristics'!$C:$C,0))</f>
        <v>industry-ag-main.html#fuel-switching</v>
      </c>
      <c r="R823" s="190" t="str">
        <f>INDEX('Policy Characteristics'!L:L,MATCH(PolicyLevers!$C823,'Policy Characteristics'!$C:$C,0))</f>
        <v>industry-elec-and-hydrogen.html</v>
      </c>
      <c r="S823" s="206">
        <f>INDEX('Policy Characteristics'!M:M,MATCH(PolicyLevers!$C823,'Policy Characteristics'!$C:$C,0))</f>
        <v>0</v>
      </c>
      <c r="T823" s="185">
        <f>INDEX('Policy Characteristics'!N:N,MATCH(PolicyLevers!$C823,'Policy Characteristics'!$C:$C,0))</f>
        <v>0</v>
      </c>
      <c r="U823" s="182">
        <f>INDEX('Policy Characteristics'!O:O,MATCH(PolicyLevers!$C823,'Policy Characteristics'!$C:$C,0))</f>
        <v>0</v>
      </c>
    </row>
    <row r="824" spans="1:21" x14ac:dyDescent="0.35">
      <c r="A824" s="351" t="str">
        <f>INDEX('Policy Characteristics'!A:A,MATCH(PolicyLevers!$C824,'Policy Characteristics'!$C:$C,0))</f>
        <v>Industry</v>
      </c>
      <c r="B824" s="355" t="str">
        <f>INDEX('Policy Characteristics'!B:B,MATCH(PolicyLevers!$C824,'Policy Characteristics'!$C:$C,0))</f>
        <v>Electrification + Hydrogen</v>
      </c>
      <c r="C824" s="190" t="str">
        <f t="shared" si="38"/>
        <v>Fraction of Industrial Fuel Use Shifted to Other Fuels</v>
      </c>
      <c r="D824" s="192" t="s">
        <v>2082</v>
      </c>
      <c r="E824" s="185" t="s">
        <v>822</v>
      </c>
      <c r="F824" s="182" t="s">
        <v>2132</v>
      </c>
      <c r="G824" s="185" t="s">
        <v>2115</v>
      </c>
      <c r="H824" s="43">
        <v>1377</v>
      </c>
      <c r="I824" s="357" t="s">
        <v>310</v>
      </c>
      <c r="J824" s="190" t="str">
        <f>INDEX('Policy Characteristics'!D:D,MATCH(PolicyLevers!$C824,'Policy Characteristics'!$C:$C,0))</f>
        <v>Electrification + Hydrogen</v>
      </c>
      <c r="K824" s="190" t="str">
        <f>INDEX('Policy Characteristics'!E:E,MATCH(PolicyLevers!$C824,'Policy Characteristics'!$C:$C,0))</f>
        <v>indst fuel type shifting</v>
      </c>
      <c r="L824" s="191">
        <f>INDEX('Policy Characteristics'!F:F,MATCH(PolicyLevers!$C824,'Policy Characteristics'!$C:$C,0))</f>
        <v>0</v>
      </c>
      <c r="M824" s="191">
        <f>INDEX('Policy Characteristics'!G:G,MATCH(PolicyLevers!$C824,'Policy Characteristics'!$C:$C,0))</f>
        <v>1</v>
      </c>
      <c r="N824" s="252">
        <f>INDEX('Policy Characteristics'!H:H,MATCH(PolicyLevers!$C824,'Policy Characteristics'!$C:$C,0))</f>
        <v>0.01</v>
      </c>
      <c r="O824" s="190" t="str">
        <f>INDEX('Policy Characteristics'!I:I,MATCH(PolicyLevers!$C824,'Policy Characteristics'!$C:$C,0))</f>
        <v>% of fuel shifted</v>
      </c>
      <c r="P824" s="190"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0" t="str">
        <f>INDEX('Policy Characteristics'!K:K,MATCH(PolicyLevers!$C824,'Policy Characteristics'!$C:$C,0))</f>
        <v>industry-ag-main.html#fuel-switching</v>
      </c>
      <c r="R824" s="190" t="str">
        <f>INDEX('Policy Characteristics'!L:L,MATCH(PolicyLevers!$C824,'Policy Characteristics'!$C:$C,0))</f>
        <v>industry-elec-and-hydrogen.html</v>
      </c>
      <c r="S824" s="206">
        <f>INDEX('Policy Characteristics'!M:M,MATCH(PolicyLevers!$C824,'Policy Characteristics'!$C:$C,0))</f>
        <v>0</v>
      </c>
      <c r="T824" s="185">
        <f>INDEX('Policy Characteristics'!N:N,MATCH(PolicyLevers!$C824,'Policy Characteristics'!$C:$C,0))</f>
        <v>0</v>
      </c>
      <c r="U824" s="182">
        <f>INDEX('Policy Characteristics'!O:O,MATCH(PolicyLevers!$C824,'Policy Characteristics'!$C:$C,0))</f>
        <v>0</v>
      </c>
    </row>
    <row r="825" spans="1:21" x14ac:dyDescent="0.35">
      <c r="A825" s="351" t="str">
        <f>INDEX('Policy Characteristics'!A:A,MATCH(PolicyLevers!$C825,'Policy Characteristics'!$C:$C,0))</f>
        <v>Industry</v>
      </c>
      <c r="B825" s="355" t="str">
        <f>INDEX('Policy Characteristics'!B:B,MATCH(PolicyLevers!$C825,'Policy Characteristics'!$C:$C,0))</f>
        <v>Electrification + Hydrogen</v>
      </c>
      <c r="C825" s="190" t="str">
        <f t="shared" si="38"/>
        <v>Fraction of Industrial Fuel Use Shifted to Other Fuels</v>
      </c>
      <c r="D825" s="192" t="s">
        <v>2080</v>
      </c>
      <c r="E825" s="185" t="s">
        <v>799</v>
      </c>
      <c r="F825" s="182" t="s">
        <v>2131</v>
      </c>
      <c r="G825" s="185" t="s">
        <v>2125</v>
      </c>
      <c r="H825" s="43">
        <v>1378</v>
      </c>
      <c r="I825" s="357" t="s">
        <v>310</v>
      </c>
      <c r="J825" s="190" t="str">
        <f>INDEX('Policy Characteristics'!D:D,MATCH(PolicyLevers!$C825,'Policy Characteristics'!$C:$C,0))</f>
        <v>Electrification + Hydrogen</v>
      </c>
      <c r="K825" s="190" t="str">
        <f>INDEX('Policy Characteristics'!E:E,MATCH(PolicyLevers!$C825,'Policy Characteristics'!$C:$C,0))</f>
        <v>indst fuel type shifting</v>
      </c>
      <c r="L825" s="191">
        <f>INDEX('Policy Characteristics'!F:F,MATCH(PolicyLevers!$C825,'Policy Characteristics'!$C:$C,0))</f>
        <v>0</v>
      </c>
      <c r="M825" s="191">
        <f>INDEX('Policy Characteristics'!G:G,MATCH(PolicyLevers!$C825,'Policy Characteristics'!$C:$C,0))</f>
        <v>1</v>
      </c>
      <c r="N825" s="252">
        <f>INDEX('Policy Characteristics'!H:H,MATCH(PolicyLevers!$C825,'Policy Characteristics'!$C:$C,0))</f>
        <v>0.01</v>
      </c>
      <c r="O825" s="190" t="str">
        <f>INDEX('Policy Characteristics'!I:I,MATCH(PolicyLevers!$C825,'Policy Characteristics'!$C:$C,0))</f>
        <v>% of fuel shifted</v>
      </c>
      <c r="P825" s="190"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0" t="str">
        <f>INDEX('Policy Characteristics'!K:K,MATCH(PolicyLevers!$C825,'Policy Characteristics'!$C:$C,0))</f>
        <v>industry-ag-main.html#fuel-switching</v>
      </c>
      <c r="R825" s="190" t="str">
        <f>INDEX('Policy Characteristics'!L:L,MATCH(PolicyLevers!$C825,'Policy Characteristics'!$C:$C,0))</f>
        <v>industry-elec-and-hydrogen.html</v>
      </c>
      <c r="S825" s="206">
        <f>INDEX('Policy Characteristics'!M:M,MATCH(PolicyLevers!$C825,'Policy Characteristics'!$C:$C,0))</f>
        <v>0</v>
      </c>
      <c r="T825" s="185">
        <f>INDEX('Policy Characteristics'!N:N,MATCH(PolicyLevers!$C825,'Policy Characteristics'!$C:$C,0))</f>
        <v>0</v>
      </c>
      <c r="U825" s="182">
        <f>INDEX('Policy Characteristics'!O:O,MATCH(PolicyLevers!$C825,'Policy Characteristics'!$C:$C,0))</f>
        <v>0</v>
      </c>
    </row>
    <row r="826" spans="1:21" x14ac:dyDescent="0.35">
      <c r="A826" s="351" t="str">
        <f>INDEX('Policy Characteristics'!A:A,MATCH(PolicyLevers!$C826,'Policy Characteristics'!$C:$C,0))</f>
        <v>Industry</v>
      </c>
      <c r="B826" s="355" t="str">
        <f>INDEX('Policy Characteristics'!B:B,MATCH(PolicyLevers!$C826,'Policy Characteristics'!$C:$C,0))</f>
        <v>Electrification + Hydrogen</v>
      </c>
      <c r="C826" s="190" t="str">
        <f t="shared" si="38"/>
        <v>Fraction of Industrial Fuel Use Shifted to Other Fuels</v>
      </c>
      <c r="D826" s="192" t="s">
        <v>2080</v>
      </c>
      <c r="E826" s="185" t="s">
        <v>806</v>
      </c>
      <c r="F826" s="182" t="s">
        <v>2131</v>
      </c>
      <c r="G826" s="185" t="s">
        <v>2124</v>
      </c>
      <c r="H826" s="43">
        <v>1379</v>
      </c>
      <c r="I826" s="357" t="s">
        <v>332</v>
      </c>
      <c r="J826" s="190" t="str">
        <f>INDEX('Policy Characteristics'!D:D,MATCH(PolicyLevers!$C826,'Policy Characteristics'!$C:$C,0))</f>
        <v>Electrification + Hydrogen</v>
      </c>
      <c r="K826" s="190" t="str">
        <f>INDEX('Policy Characteristics'!E:E,MATCH(PolicyLevers!$C826,'Policy Characteristics'!$C:$C,0))</f>
        <v>indst fuel type shifting</v>
      </c>
      <c r="L826" s="191">
        <f>INDEX('Policy Characteristics'!F:F,MATCH(PolicyLevers!$C826,'Policy Characteristics'!$C:$C,0))</f>
        <v>0</v>
      </c>
      <c r="M826" s="191">
        <f>INDEX('Policy Characteristics'!G:G,MATCH(PolicyLevers!$C826,'Policy Characteristics'!$C:$C,0))</f>
        <v>1</v>
      </c>
      <c r="N826" s="252">
        <f>INDEX('Policy Characteristics'!H:H,MATCH(PolicyLevers!$C826,'Policy Characteristics'!$C:$C,0))</f>
        <v>0.01</v>
      </c>
      <c r="O826" s="190" t="str">
        <f>INDEX('Policy Characteristics'!I:I,MATCH(PolicyLevers!$C826,'Policy Characteristics'!$C:$C,0))</f>
        <v>% of fuel shifted</v>
      </c>
      <c r="P826" s="185"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0" t="str">
        <f>INDEX('Policy Characteristics'!K:K,MATCH(PolicyLevers!$C826,'Policy Characteristics'!$C:$C,0))</f>
        <v>industry-ag-main.html#fuel-switching</v>
      </c>
      <c r="R826" s="190" t="str">
        <f>INDEX('Policy Characteristics'!L:L,MATCH(PolicyLevers!$C826,'Policy Characteristics'!$C:$C,0))</f>
        <v>industry-elec-and-hydrogen.html</v>
      </c>
      <c r="S826" s="206">
        <f>INDEX('Policy Characteristics'!M:M,MATCH(PolicyLevers!$C826,'Policy Characteristics'!$C:$C,0))</f>
        <v>0</v>
      </c>
      <c r="T826" s="185">
        <f>INDEX('Policy Characteristics'!N:N,MATCH(PolicyLevers!$C826,'Policy Characteristics'!$C:$C,0))</f>
        <v>0</v>
      </c>
      <c r="U826" s="182">
        <f>INDEX('Policy Characteristics'!O:O,MATCH(PolicyLevers!$C826,'Policy Characteristics'!$C:$C,0))</f>
        <v>0</v>
      </c>
    </row>
    <row r="827" spans="1:21" x14ac:dyDescent="0.35">
      <c r="A827" s="351" t="str">
        <f>INDEX('Policy Characteristics'!A:A,MATCH(PolicyLevers!$C827,'Policy Characteristics'!$C:$C,0))</f>
        <v>Industry</v>
      </c>
      <c r="B827" s="355" t="str">
        <f>INDEX('Policy Characteristics'!B:B,MATCH(PolicyLevers!$C827,'Policy Characteristics'!$C:$C,0))</f>
        <v>Electrification + Hydrogen</v>
      </c>
      <c r="C827" s="190" t="str">
        <f t="shared" si="38"/>
        <v>Fraction of Industrial Fuel Use Shifted to Other Fuels</v>
      </c>
      <c r="D827" s="192" t="s">
        <v>2080</v>
      </c>
      <c r="E827" s="185" t="s">
        <v>808</v>
      </c>
      <c r="F827" s="182" t="s">
        <v>2131</v>
      </c>
      <c r="G827" s="185" t="s">
        <v>2123</v>
      </c>
      <c r="H827" s="43">
        <v>1380</v>
      </c>
      <c r="I827" s="357" t="s">
        <v>332</v>
      </c>
      <c r="J827" s="190" t="str">
        <f>INDEX('Policy Characteristics'!D:D,MATCH(PolicyLevers!$C827,'Policy Characteristics'!$C:$C,0))</f>
        <v>Electrification + Hydrogen</v>
      </c>
      <c r="K827" s="190" t="str">
        <f>INDEX('Policy Characteristics'!E:E,MATCH(PolicyLevers!$C827,'Policy Characteristics'!$C:$C,0))</f>
        <v>indst fuel type shifting</v>
      </c>
      <c r="L827" s="191">
        <f>INDEX('Policy Characteristics'!F:F,MATCH(PolicyLevers!$C827,'Policy Characteristics'!$C:$C,0))</f>
        <v>0</v>
      </c>
      <c r="M827" s="191">
        <f>INDEX('Policy Characteristics'!G:G,MATCH(PolicyLevers!$C827,'Policy Characteristics'!$C:$C,0))</f>
        <v>1</v>
      </c>
      <c r="N827" s="252">
        <f>INDEX('Policy Characteristics'!H:H,MATCH(PolicyLevers!$C827,'Policy Characteristics'!$C:$C,0))</f>
        <v>0.01</v>
      </c>
      <c r="O827" s="190" t="str">
        <f>INDEX('Policy Characteristics'!I:I,MATCH(PolicyLevers!$C827,'Policy Characteristics'!$C:$C,0))</f>
        <v>% of fuel shifted</v>
      </c>
      <c r="P827" s="185"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0" t="str">
        <f>INDEX('Policy Characteristics'!K:K,MATCH(PolicyLevers!$C827,'Policy Characteristics'!$C:$C,0))</f>
        <v>industry-ag-main.html#fuel-switching</v>
      </c>
      <c r="R827" s="190" t="str">
        <f>INDEX('Policy Characteristics'!L:L,MATCH(PolicyLevers!$C827,'Policy Characteristics'!$C:$C,0))</f>
        <v>industry-elec-and-hydrogen.html</v>
      </c>
      <c r="S827" s="206">
        <f>INDEX('Policy Characteristics'!M:M,MATCH(PolicyLevers!$C827,'Policy Characteristics'!$C:$C,0))</f>
        <v>0</v>
      </c>
      <c r="T827" s="185">
        <f>INDEX('Policy Characteristics'!N:N,MATCH(PolicyLevers!$C827,'Policy Characteristics'!$C:$C,0))</f>
        <v>0</v>
      </c>
      <c r="U827" s="182">
        <f>INDEX('Policy Characteristics'!O:O,MATCH(PolicyLevers!$C827,'Policy Characteristics'!$C:$C,0))</f>
        <v>0</v>
      </c>
    </row>
    <row r="828" spans="1:21" x14ac:dyDescent="0.35">
      <c r="A828" s="351" t="str">
        <f>INDEX('Policy Characteristics'!A:A,MATCH(PolicyLevers!$C828,'Policy Characteristics'!$C:$C,0))</f>
        <v>Industry</v>
      </c>
      <c r="B828" s="355" t="str">
        <f>INDEX('Policy Characteristics'!B:B,MATCH(PolicyLevers!$C828,'Policy Characteristics'!$C:$C,0))</f>
        <v>Electrification + Hydrogen</v>
      </c>
      <c r="C828" s="190" t="str">
        <f t="shared" si="38"/>
        <v>Fraction of Industrial Fuel Use Shifted to Other Fuels</v>
      </c>
      <c r="D828" s="192" t="s">
        <v>2080</v>
      </c>
      <c r="E828" s="185" t="s">
        <v>810</v>
      </c>
      <c r="F828" s="182" t="s">
        <v>2131</v>
      </c>
      <c r="G828" s="185" t="s">
        <v>2122</v>
      </c>
      <c r="H828" s="43">
        <v>1381</v>
      </c>
      <c r="I828" s="357" t="s">
        <v>332</v>
      </c>
      <c r="J828" s="190" t="str">
        <f>INDEX('Policy Characteristics'!D:D,MATCH(PolicyLevers!$C828,'Policy Characteristics'!$C:$C,0))</f>
        <v>Electrification + Hydrogen</v>
      </c>
      <c r="K828" s="190" t="str">
        <f>INDEX('Policy Characteristics'!E:E,MATCH(PolicyLevers!$C828,'Policy Characteristics'!$C:$C,0))</f>
        <v>indst fuel type shifting</v>
      </c>
      <c r="L828" s="191">
        <f>INDEX('Policy Characteristics'!F:F,MATCH(PolicyLevers!$C828,'Policy Characteristics'!$C:$C,0))</f>
        <v>0</v>
      </c>
      <c r="M828" s="191">
        <f>INDEX('Policy Characteristics'!G:G,MATCH(PolicyLevers!$C828,'Policy Characteristics'!$C:$C,0))</f>
        <v>1</v>
      </c>
      <c r="N828" s="252">
        <f>INDEX('Policy Characteristics'!H:H,MATCH(PolicyLevers!$C828,'Policy Characteristics'!$C:$C,0))</f>
        <v>0.01</v>
      </c>
      <c r="O828" s="190" t="str">
        <f>INDEX('Policy Characteristics'!I:I,MATCH(PolicyLevers!$C828,'Policy Characteristics'!$C:$C,0))</f>
        <v>% of fuel shifted</v>
      </c>
      <c r="P828" s="185"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0" t="str">
        <f>INDEX('Policy Characteristics'!K:K,MATCH(PolicyLevers!$C828,'Policy Characteristics'!$C:$C,0))</f>
        <v>industry-ag-main.html#fuel-switching</v>
      </c>
      <c r="R828" s="190" t="str">
        <f>INDEX('Policy Characteristics'!L:L,MATCH(PolicyLevers!$C828,'Policy Characteristics'!$C:$C,0))</f>
        <v>industry-elec-and-hydrogen.html</v>
      </c>
      <c r="S828" s="206">
        <f>INDEX('Policy Characteristics'!M:M,MATCH(PolicyLevers!$C828,'Policy Characteristics'!$C:$C,0))</f>
        <v>0</v>
      </c>
      <c r="T828" s="185">
        <f>INDEX('Policy Characteristics'!N:N,MATCH(PolicyLevers!$C828,'Policy Characteristics'!$C:$C,0))</f>
        <v>0</v>
      </c>
      <c r="U828" s="182">
        <f>INDEX('Policy Characteristics'!O:O,MATCH(PolicyLevers!$C828,'Policy Characteristics'!$C:$C,0))</f>
        <v>0</v>
      </c>
    </row>
    <row r="829" spans="1:21" x14ac:dyDescent="0.35">
      <c r="A829" s="351" t="str">
        <f>INDEX('Policy Characteristics'!A:A,MATCH(PolicyLevers!$C829,'Policy Characteristics'!$C:$C,0))</f>
        <v>Industry</v>
      </c>
      <c r="B829" s="355" t="str">
        <f>INDEX('Policy Characteristics'!B:B,MATCH(PolicyLevers!$C829,'Policy Characteristics'!$C:$C,0))</f>
        <v>Electrification + Hydrogen</v>
      </c>
      <c r="C829" s="190" t="str">
        <f t="shared" si="38"/>
        <v>Fraction of Industrial Fuel Use Shifted to Other Fuels</v>
      </c>
      <c r="D829" s="192" t="s">
        <v>2080</v>
      </c>
      <c r="E829" s="185" t="s">
        <v>812</v>
      </c>
      <c r="F829" s="182" t="s">
        <v>2131</v>
      </c>
      <c r="G829" s="185" t="s">
        <v>2121</v>
      </c>
      <c r="H829" s="43">
        <v>1382</v>
      </c>
      <c r="I829" s="357" t="s">
        <v>332</v>
      </c>
      <c r="J829" s="190" t="str">
        <f>INDEX('Policy Characteristics'!D:D,MATCH(PolicyLevers!$C829,'Policy Characteristics'!$C:$C,0))</f>
        <v>Electrification + Hydrogen</v>
      </c>
      <c r="K829" s="190" t="str">
        <f>INDEX('Policy Characteristics'!E:E,MATCH(PolicyLevers!$C829,'Policy Characteristics'!$C:$C,0))</f>
        <v>indst fuel type shifting</v>
      </c>
      <c r="L829" s="191">
        <f>INDEX('Policy Characteristics'!F:F,MATCH(PolicyLevers!$C829,'Policy Characteristics'!$C:$C,0))</f>
        <v>0</v>
      </c>
      <c r="M829" s="191">
        <f>INDEX('Policy Characteristics'!G:G,MATCH(PolicyLevers!$C829,'Policy Characteristics'!$C:$C,0))</f>
        <v>1</v>
      </c>
      <c r="N829" s="252">
        <f>INDEX('Policy Characteristics'!H:H,MATCH(PolicyLevers!$C829,'Policy Characteristics'!$C:$C,0))</f>
        <v>0.01</v>
      </c>
      <c r="O829" s="190" t="str">
        <f>INDEX('Policy Characteristics'!I:I,MATCH(PolicyLevers!$C829,'Policy Characteristics'!$C:$C,0))</f>
        <v>% of fuel shifted</v>
      </c>
      <c r="P829" s="185"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0" t="str">
        <f>INDEX('Policy Characteristics'!K:K,MATCH(PolicyLevers!$C829,'Policy Characteristics'!$C:$C,0))</f>
        <v>industry-ag-main.html#fuel-switching</v>
      </c>
      <c r="R829" s="190" t="str">
        <f>INDEX('Policy Characteristics'!L:L,MATCH(PolicyLevers!$C829,'Policy Characteristics'!$C:$C,0))</f>
        <v>industry-elec-and-hydrogen.html</v>
      </c>
      <c r="S829" s="206">
        <f>INDEX('Policy Characteristics'!M:M,MATCH(PolicyLevers!$C829,'Policy Characteristics'!$C:$C,0))</f>
        <v>0</v>
      </c>
      <c r="T829" s="185">
        <f>INDEX('Policy Characteristics'!N:N,MATCH(PolicyLevers!$C829,'Policy Characteristics'!$C:$C,0))</f>
        <v>0</v>
      </c>
      <c r="U829" s="182">
        <f>INDEX('Policy Characteristics'!O:O,MATCH(PolicyLevers!$C829,'Policy Characteristics'!$C:$C,0))</f>
        <v>0</v>
      </c>
    </row>
    <row r="830" spans="1:21" x14ac:dyDescent="0.35">
      <c r="A830" s="351" t="str">
        <f>INDEX('Policy Characteristics'!A:A,MATCH(PolicyLevers!$C830,'Policy Characteristics'!$C:$C,0))</f>
        <v>Industry</v>
      </c>
      <c r="B830" s="355" t="str">
        <f>INDEX('Policy Characteristics'!B:B,MATCH(PolicyLevers!$C830,'Policy Characteristics'!$C:$C,0))</f>
        <v>Electrification + Hydrogen</v>
      </c>
      <c r="C830" s="190" t="str">
        <f t="shared" si="38"/>
        <v>Fraction of Industrial Fuel Use Shifted to Other Fuels</v>
      </c>
      <c r="D830" s="192" t="s">
        <v>2080</v>
      </c>
      <c r="E830" s="185" t="s">
        <v>814</v>
      </c>
      <c r="F830" s="182" t="s">
        <v>2131</v>
      </c>
      <c r="G830" s="185" t="s">
        <v>2120</v>
      </c>
      <c r="H830" s="43">
        <v>1383</v>
      </c>
      <c r="I830" s="357" t="s">
        <v>332</v>
      </c>
      <c r="J830" s="190" t="str">
        <f>INDEX('Policy Characteristics'!D:D,MATCH(PolicyLevers!$C830,'Policy Characteristics'!$C:$C,0))</f>
        <v>Electrification + Hydrogen</v>
      </c>
      <c r="K830" s="190" t="str">
        <f>INDEX('Policy Characteristics'!E:E,MATCH(PolicyLevers!$C830,'Policy Characteristics'!$C:$C,0))</f>
        <v>indst fuel type shifting</v>
      </c>
      <c r="L830" s="191">
        <f>INDEX('Policy Characteristics'!F:F,MATCH(PolicyLevers!$C830,'Policy Characteristics'!$C:$C,0))</f>
        <v>0</v>
      </c>
      <c r="M830" s="191">
        <f>INDEX('Policy Characteristics'!G:G,MATCH(PolicyLevers!$C830,'Policy Characteristics'!$C:$C,0))</f>
        <v>1</v>
      </c>
      <c r="N830" s="252">
        <f>INDEX('Policy Characteristics'!H:H,MATCH(PolicyLevers!$C830,'Policy Characteristics'!$C:$C,0))</f>
        <v>0.01</v>
      </c>
      <c r="O830" s="190" t="str">
        <f>INDEX('Policy Characteristics'!I:I,MATCH(PolicyLevers!$C830,'Policy Characteristics'!$C:$C,0))</f>
        <v>% of fuel shifted</v>
      </c>
      <c r="P830" s="185"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0" t="str">
        <f>INDEX('Policy Characteristics'!K:K,MATCH(PolicyLevers!$C830,'Policy Characteristics'!$C:$C,0))</f>
        <v>industry-ag-main.html#fuel-switching</v>
      </c>
      <c r="R830" s="190" t="str">
        <f>INDEX('Policy Characteristics'!L:L,MATCH(PolicyLevers!$C830,'Policy Characteristics'!$C:$C,0))</f>
        <v>industry-elec-and-hydrogen.html</v>
      </c>
      <c r="S830" s="206">
        <f>INDEX('Policy Characteristics'!M:M,MATCH(PolicyLevers!$C830,'Policy Characteristics'!$C:$C,0))</f>
        <v>0</v>
      </c>
      <c r="T830" s="185">
        <f>INDEX('Policy Characteristics'!N:N,MATCH(PolicyLevers!$C830,'Policy Characteristics'!$C:$C,0))</f>
        <v>0</v>
      </c>
      <c r="U830" s="182">
        <f>INDEX('Policy Characteristics'!O:O,MATCH(PolicyLevers!$C830,'Policy Characteristics'!$C:$C,0))</f>
        <v>0</v>
      </c>
    </row>
    <row r="831" spans="1:21" x14ac:dyDescent="0.35">
      <c r="A831" s="351" t="str">
        <f>INDEX('Policy Characteristics'!A:A,MATCH(PolicyLevers!$C831,'Policy Characteristics'!$C:$C,0))</f>
        <v>Industry</v>
      </c>
      <c r="B831" s="355" t="str">
        <f>INDEX('Policy Characteristics'!B:B,MATCH(PolicyLevers!$C831,'Policy Characteristics'!$C:$C,0))</f>
        <v>Electrification + Hydrogen</v>
      </c>
      <c r="C831" s="190" t="str">
        <f t="shared" si="38"/>
        <v>Fraction of Industrial Fuel Use Shifted to Other Fuels</v>
      </c>
      <c r="D831" s="192" t="s">
        <v>2080</v>
      </c>
      <c r="E831" s="185" t="s">
        <v>816</v>
      </c>
      <c r="F831" s="182" t="s">
        <v>2131</v>
      </c>
      <c r="G831" s="185" t="s">
        <v>2119</v>
      </c>
      <c r="H831" s="43">
        <v>1384</v>
      </c>
      <c r="I831" s="357" t="s">
        <v>332</v>
      </c>
      <c r="J831" s="190" t="str">
        <f>INDEX('Policy Characteristics'!D:D,MATCH(PolicyLevers!$C831,'Policy Characteristics'!$C:$C,0))</f>
        <v>Electrification + Hydrogen</v>
      </c>
      <c r="K831" s="190" t="str">
        <f>INDEX('Policy Characteristics'!E:E,MATCH(PolicyLevers!$C831,'Policy Characteristics'!$C:$C,0))</f>
        <v>indst fuel type shifting</v>
      </c>
      <c r="L831" s="191">
        <f>INDEX('Policy Characteristics'!F:F,MATCH(PolicyLevers!$C831,'Policy Characteristics'!$C:$C,0))</f>
        <v>0</v>
      </c>
      <c r="M831" s="191">
        <f>INDEX('Policy Characteristics'!G:G,MATCH(PolicyLevers!$C831,'Policy Characteristics'!$C:$C,0))</f>
        <v>1</v>
      </c>
      <c r="N831" s="252">
        <f>INDEX('Policy Characteristics'!H:H,MATCH(PolicyLevers!$C831,'Policy Characteristics'!$C:$C,0))</f>
        <v>0.01</v>
      </c>
      <c r="O831" s="190" t="str">
        <f>INDEX('Policy Characteristics'!I:I,MATCH(PolicyLevers!$C831,'Policy Characteristics'!$C:$C,0))</f>
        <v>% of fuel shifted</v>
      </c>
      <c r="P831" s="185"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0" t="str">
        <f>INDEX('Policy Characteristics'!K:K,MATCH(PolicyLevers!$C831,'Policy Characteristics'!$C:$C,0))</f>
        <v>industry-ag-main.html#fuel-switching</v>
      </c>
      <c r="R831" s="190" t="str">
        <f>INDEX('Policy Characteristics'!L:L,MATCH(PolicyLevers!$C831,'Policy Characteristics'!$C:$C,0))</f>
        <v>industry-elec-and-hydrogen.html</v>
      </c>
      <c r="S831" s="206">
        <f>INDEX('Policy Characteristics'!M:M,MATCH(PolicyLevers!$C831,'Policy Characteristics'!$C:$C,0))</f>
        <v>0</v>
      </c>
      <c r="T831" s="185">
        <f>INDEX('Policy Characteristics'!N:N,MATCH(PolicyLevers!$C831,'Policy Characteristics'!$C:$C,0))</f>
        <v>0</v>
      </c>
      <c r="U831" s="182">
        <f>INDEX('Policy Characteristics'!O:O,MATCH(PolicyLevers!$C831,'Policy Characteristics'!$C:$C,0))</f>
        <v>0</v>
      </c>
    </row>
    <row r="832" spans="1:21" x14ac:dyDescent="0.35">
      <c r="A832" s="351" t="str">
        <f>INDEX('Policy Characteristics'!A:A,MATCH(PolicyLevers!$C832,'Policy Characteristics'!$C:$C,0))</f>
        <v>Industry</v>
      </c>
      <c r="B832" s="355" t="str">
        <f>INDEX('Policy Characteristics'!B:B,MATCH(PolicyLevers!$C832,'Policy Characteristics'!$C:$C,0))</f>
        <v>Electrification + Hydrogen</v>
      </c>
      <c r="C832" s="190" t="str">
        <f t="shared" si="38"/>
        <v>Fraction of Industrial Fuel Use Shifted to Other Fuels</v>
      </c>
      <c r="D832" s="192" t="s">
        <v>2080</v>
      </c>
      <c r="E832" s="185" t="s">
        <v>818</v>
      </c>
      <c r="F832" s="182" t="s">
        <v>2131</v>
      </c>
      <c r="G832" s="185" t="s">
        <v>2118</v>
      </c>
      <c r="H832" s="43">
        <v>1385</v>
      </c>
      <c r="I832" s="357" t="s">
        <v>332</v>
      </c>
      <c r="J832" s="190" t="str">
        <f>INDEX('Policy Characteristics'!D:D,MATCH(PolicyLevers!$C832,'Policy Characteristics'!$C:$C,0))</f>
        <v>Electrification + Hydrogen</v>
      </c>
      <c r="K832" s="190" t="str">
        <f>INDEX('Policy Characteristics'!E:E,MATCH(PolicyLevers!$C832,'Policy Characteristics'!$C:$C,0))</f>
        <v>indst fuel type shifting</v>
      </c>
      <c r="L832" s="191">
        <f>INDEX('Policy Characteristics'!F:F,MATCH(PolicyLevers!$C832,'Policy Characteristics'!$C:$C,0))</f>
        <v>0</v>
      </c>
      <c r="M832" s="191">
        <f>INDEX('Policy Characteristics'!G:G,MATCH(PolicyLevers!$C832,'Policy Characteristics'!$C:$C,0))</f>
        <v>1</v>
      </c>
      <c r="N832" s="252">
        <f>INDEX('Policy Characteristics'!H:H,MATCH(PolicyLevers!$C832,'Policy Characteristics'!$C:$C,0))</f>
        <v>0.01</v>
      </c>
      <c r="O832" s="190" t="str">
        <f>INDEX('Policy Characteristics'!I:I,MATCH(PolicyLevers!$C832,'Policy Characteristics'!$C:$C,0))</f>
        <v>% of fuel shifted</v>
      </c>
      <c r="P832" s="185"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0" t="str">
        <f>INDEX('Policy Characteristics'!K:K,MATCH(PolicyLevers!$C832,'Policy Characteristics'!$C:$C,0))</f>
        <v>industry-ag-main.html#fuel-switching</v>
      </c>
      <c r="R832" s="190" t="str">
        <f>INDEX('Policy Characteristics'!L:L,MATCH(PolicyLevers!$C832,'Policy Characteristics'!$C:$C,0))</f>
        <v>industry-elec-and-hydrogen.html</v>
      </c>
      <c r="S832" s="206">
        <f>INDEX('Policy Characteristics'!M:M,MATCH(PolicyLevers!$C832,'Policy Characteristics'!$C:$C,0))</f>
        <v>0</v>
      </c>
      <c r="T832" s="185">
        <f>INDEX('Policy Characteristics'!N:N,MATCH(PolicyLevers!$C832,'Policy Characteristics'!$C:$C,0))</f>
        <v>0</v>
      </c>
      <c r="U832" s="182">
        <f>INDEX('Policy Characteristics'!O:O,MATCH(PolicyLevers!$C832,'Policy Characteristics'!$C:$C,0))</f>
        <v>0</v>
      </c>
    </row>
    <row r="833" spans="1:21" x14ac:dyDescent="0.35">
      <c r="A833" s="351" t="str">
        <f>INDEX('Policy Characteristics'!A:A,MATCH(PolicyLevers!$C833,'Policy Characteristics'!$C:$C,0))</f>
        <v>Industry</v>
      </c>
      <c r="B833" s="355" t="str">
        <f>INDEX('Policy Characteristics'!B:B,MATCH(PolicyLevers!$C833,'Policy Characteristics'!$C:$C,0))</f>
        <v>Electrification + Hydrogen</v>
      </c>
      <c r="C833" s="190" t="str">
        <f t="shared" si="38"/>
        <v>Fraction of Industrial Fuel Use Shifted to Other Fuels</v>
      </c>
      <c r="D833" s="192" t="s">
        <v>2080</v>
      </c>
      <c r="E833" s="185" t="s">
        <v>820</v>
      </c>
      <c r="F833" s="182" t="s">
        <v>2131</v>
      </c>
      <c r="G833" s="185" t="s">
        <v>2117</v>
      </c>
      <c r="H833" s="43">
        <v>1386</v>
      </c>
      <c r="I833" s="357" t="s">
        <v>332</v>
      </c>
      <c r="J833" s="190" t="str">
        <f>INDEX('Policy Characteristics'!D:D,MATCH(PolicyLevers!$C833,'Policy Characteristics'!$C:$C,0))</f>
        <v>Electrification + Hydrogen</v>
      </c>
      <c r="K833" s="190" t="str">
        <f>INDEX('Policy Characteristics'!E:E,MATCH(PolicyLevers!$C833,'Policy Characteristics'!$C:$C,0))</f>
        <v>indst fuel type shifting</v>
      </c>
      <c r="L833" s="191">
        <f>INDEX('Policy Characteristics'!F:F,MATCH(PolicyLevers!$C833,'Policy Characteristics'!$C:$C,0))</f>
        <v>0</v>
      </c>
      <c r="M833" s="191">
        <f>INDEX('Policy Characteristics'!G:G,MATCH(PolicyLevers!$C833,'Policy Characteristics'!$C:$C,0))</f>
        <v>1</v>
      </c>
      <c r="N833" s="252">
        <f>INDEX('Policy Characteristics'!H:H,MATCH(PolicyLevers!$C833,'Policy Characteristics'!$C:$C,0))</f>
        <v>0.01</v>
      </c>
      <c r="O833" s="190" t="str">
        <f>INDEX('Policy Characteristics'!I:I,MATCH(PolicyLevers!$C833,'Policy Characteristics'!$C:$C,0))</f>
        <v>% of fuel shifted</v>
      </c>
      <c r="P833" s="185"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0" t="str">
        <f>INDEX('Policy Characteristics'!K:K,MATCH(PolicyLevers!$C833,'Policy Characteristics'!$C:$C,0))</f>
        <v>industry-ag-main.html#fuel-switching</v>
      </c>
      <c r="R833" s="190" t="str">
        <f>INDEX('Policy Characteristics'!L:L,MATCH(PolicyLevers!$C833,'Policy Characteristics'!$C:$C,0))</f>
        <v>industry-elec-and-hydrogen.html</v>
      </c>
      <c r="S833" s="206">
        <f>INDEX('Policy Characteristics'!M:M,MATCH(PolicyLevers!$C833,'Policy Characteristics'!$C:$C,0))</f>
        <v>0</v>
      </c>
      <c r="T833" s="185">
        <f>INDEX('Policy Characteristics'!N:N,MATCH(PolicyLevers!$C833,'Policy Characteristics'!$C:$C,0))</f>
        <v>0</v>
      </c>
      <c r="U833" s="182">
        <f>INDEX('Policy Characteristics'!O:O,MATCH(PolicyLevers!$C833,'Policy Characteristics'!$C:$C,0))</f>
        <v>0</v>
      </c>
    </row>
    <row r="834" spans="1:21" x14ac:dyDescent="0.35">
      <c r="A834" s="351" t="str">
        <f>INDEX('Policy Characteristics'!A:A,MATCH(PolicyLevers!$C834,'Policy Characteristics'!$C:$C,0))</f>
        <v>Industry</v>
      </c>
      <c r="B834" s="355" t="str">
        <f>INDEX('Policy Characteristics'!B:B,MATCH(PolicyLevers!$C834,'Policy Characteristics'!$C:$C,0))</f>
        <v>Electrification + Hydrogen</v>
      </c>
      <c r="C834" s="190" t="str">
        <f t="shared" si="38"/>
        <v>Fraction of Industrial Fuel Use Shifted to Other Fuels</v>
      </c>
      <c r="D834" s="192" t="s">
        <v>2080</v>
      </c>
      <c r="E834" s="185" t="s">
        <v>822</v>
      </c>
      <c r="F834" s="182" t="s">
        <v>2131</v>
      </c>
      <c r="G834" s="185" t="s">
        <v>2115</v>
      </c>
      <c r="H834" s="43">
        <v>1387</v>
      </c>
      <c r="I834" s="357" t="s">
        <v>310</v>
      </c>
      <c r="J834" s="190" t="str">
        <f>INDEX('Policy Characteristics'!D:D,MATCH(PolicyLevers!$C834,'Policy Characteristics'!$C:$C,0))</f>
        <v>Electrification + Hydrogen</v>
      </c>
      <c r="K834" s="190" t="str">
        <f>INDEX('Policy Characteristics'!E:E,MATCH(PolicyLevers!$C834,'Policy Characteristics'!$C:$C,0))</f>
        <v>indst fuel type shifting</v>
      </c>
      <c r="L834" s="191">
        <f>INDEX('Policy Characteristics'!F:F,MATCH(PolicyLevers!$C834,'Policy Characteristics'!$C:$C,0))</f>
        <v>0</v>
      </c>
      <c r="M834" s="191">
        <f>INDEX('Policy Characteristics'!G:G,MATCH(PolicyLevers!$C834,'Policy Characteristics'!$C:$C,0))</f>
        <v>1</v>
      </c>
      <c r="N834" s="252">
        <f>INDEX('Policy Characteristics'!H:H,MATCH(PolicyLevers!$C834,'Policy Characteristics'!$C:$C,0))</f>
        <v>0.01</v>
      </c>
      <c r="O834" s="190" t="str">
        <f>INDEX('Policy Characteristics'!I:I,MATCH(PolicyLevers!$C834,'Policy Characteristics'!$C:$C,0))</f>
        <v>% of fuel shifted</v>
      </c>
      <c r="P834" s="190"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0" t="str">
        <f>INDEX('Policy Characteristics'!K:K,MATCH(PolicyLevers!$C834,'Policy Characteristics'!$C:$C,0))</f>
        <v>industry-ag-main.html#fuel-switching</v>
      </c>
      <c r="R834" s="190" t="str">
        <f>INDEX('Policy Characteristics'!L:L,MATCH(PolicyLevers!$C834,'Policy Characteristics'!$C:$C,0))</f>
        <v>industry-elec-and-hydrogen.html</v>
      </c>
      <c r="S834" s="206">
        <f>INDEX('Policy Characteristics'!M:M,MATCH(PolicyLevers!$C834,'Policy Characteristics'!$C:$C,0))</f>
        <v>0</v>
      </c>
      <c r="T834" s="185">
        <f>INDEX('Policy Characteristics'!N:N,MATCH(PolicyLevers!$C834,'Policy Characteristics'!$C:$C,0))</f>
        <v>0</v>
      </c>
      <c r="U834" s="182">
        <f>INDEX('Policy Characteristics'!O:O,MATCH(PolicyLevers!$C834,'Policy Characteristics'!$C:$C,0))</f>
        <v>0</v>
      </c>
    </row>
    <row r="835" spans="1:21" x14ac:dyDescent="0.35">
      <c r="A835" s="351" t="str">
        <f>INDEX('Policy Characteristics'!A:A,MATCH(PolicyLevers!$C835,'Policy Characteristics'!$C:$C,0))</f>
        <v>Industry</v>
      </c>
      <c r="B835" s="355" t="str">
        <f>INDEX('Policy Characteristics'!B:B,MATCH(PolicyLevers!$C835,'Policy Characteristics'!$C:$C,0))</f>
        <v>Electrification + Hydrogen</v>
      </c>
      <c r="C835" s="190" t="str">
        <f t="shared" si="38"/>
        <v>Fraction of Industrial Fuel Use Shifted to Other Fuels</v>
      </c>
      <c r="D835" s="192" t="s">
        <v>2078</v>
      </c>
      <c r="E835" s="185" t="s">
        <v>799</v>
      </c>
      <c r="F835" s="182" t="s">
        <v>2130</v>
      </c>
      <c r="G835" s="185" t="s">
        <v>2125</v>
      </c>
      <c r="H835" s="43">
        <v>1388</v>
      </c>
      <c r="I835" s="357" t="s">
        <v>310</v>
      </c>
      <c r="J835" s="190" t="str">
        <f>INDEX('Policy Characteristics'!D:D,MATCH(PolicyLevers!$C835,'Policy Characteristics'!$C:$C,0))</f>
        <v>Electrification + Hydrogen</v>
      </c>
      <c r="K835" s="190" t="str">
        <f>INDEX('Policy Characteristics'!E:E,MATCH(PolicyLevers!$C835,'Policy Characteristics'!$C:$C,0))</f>
        <v>indst fuel type shifting</v>
      </c>
      <c r="L835" s="191">
        <f>INDEX('Policy Characteristics'!F:F,MATCH(PolicyLevers!$C835,'Policy Characteristics'!$C:$C,0))</f>
        <v>0</v>
      </c>
      <c r="M835" s="191">
        <f>INDEX('Policy Characteristics'!G:G,MATCH(PolicyLevers!$C835,'Policy Characteristics'!$C:$C,0))</f>
        <v>1</v>
      </c>
      <c r="N835" s="252">
        <f>INDEX('Policy Characteristics'!H:H,MATCH(PolicyLevers!$C835,'Policy Characteristics'!$C:$C,0))</f>
        <v>0.01</v>
      </c>
      <c r="O835" s="190" t="str">
        <f>INDEX('Policy Characteristics'!I:I,MATCH(PolicyLevers!$C835,'Policy Characteristics'!$C:$C,0))</f>
        <v>% of fuel shifted</v>
      </c>
      <c r="P835" s="190"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0" t="str">
        <f>INDEX('Policy Characteristics'!K:K,MATCH(PolicyLevers!$C835,'Policy Characteristics'!$C:$C,0))</f>
        <v>industry-ag-main.html#fuel-switching</v>
      </c>
      <c r="R835" s="190" t="str">
        <f>INDEX('Policy Characteristics'!L:L,MATCH(PolicyLevers!$C835,'Policy Characteristics'!$C:$C,0))</f>
        <v>industry-elec-and-hydrogen.html</v>
      </c>
      <c r="S835" s="206">
        <f>INDEX('Policy Characteristics'!M:M,MATCH(PolicyLevers!$C835,'Policy Characteristics'!$C:$C,0))</f>
        <v>0</v>
      </c>
      <c r="T835" s="185">
        <f>INDEX('Policy Characteristics'!N:N,MATCH(PolicyLevers!$C835,'Policy Characteristics'!$C:$C,0))</f>
        <v>0</v>
      </c>
      <c r="U835" s="182">
        <f>INDEX('Policy Characteristics'!O:O,MATCH(PolicyLevers!$C835,'Policy Characteristics'!$C:$C,0))</f>
        <v>0</v>
      </c>
    </row>
    <row r="836" spans="1:21" x14ac:dyDescent="0.35">
      <c r="A836" s="351" t="str">
        <f>INDEX('Policy Characteristics'!A:A,MATCH(PolicyLevers!$C836,'Policy Characteristics'!$C:$C,0))</f>
        <v>Industry</v>
      </c>
      <c r="B836" s="355" t="str">
        <f>INDEX('Policy Characteristics'!B:B,MATCH(PolicyLevers!$C836,'Policy Characteristics'!$C:$C,0))</f>
        <v>Electrification + Hydrogen</v>
      </c>
      <c r="C836" s="190" t="str">
        <f t="shared" si="38"/>
        <v>Fraction of Industrial Fuel Use Shifted to Other Fuels</v>
      </c>
      <c r="D836" s="192" t="s">
        <v>2078</v>
      </c>
      <c r="E836" s="185" t="s">
        <v>806</v>
      </c>
      <c r="F836" s="182" t="s">
        <v>2130</v>
      </c>
      <c r="G836" s="185" t="s">
        <v>2124</v>
      </c>
      <c r="H836" s="43">
        <v>1389</v>
      </c>
      <c r="I836" s="357" t="s">
        <v>332</v>
      </c>
      <c r="J836" s="190" t="str">
        <f>INDEX('Policy Characteristics'!D:D,MATCH(PolicyLevers!$C836,'Policy Characteristics'!$C:$C,0))</f>
        <v>Electrification + Hydrogen</v>
      </c>
      <c r="K836" s="190" t="str">
        <f>INDEX('Policy Characteristics'!E:E,MATCH(PolicyLevers!$C836,'Policy Characteristics'!$C:$C,0))</f>
        <v>indst fuel type shifting</v>
      </c>
      <c r="L836" s="191">
        <f>INDEX('Policy Characteristics'!F:F,MATCH(PolicyLevers!$C836,'Policy Characteristics'!$C:$C,0))</f>
        <v>0</v>
      </c>
      <c r="M836" s="191">
        <f>INDEX('Policy Characteristics'!G:G,MATCH(PolicyLevers!$C836,'Policy Characteristics'!$C:$C,0))</f>
        <v>1</v>
      </c>
      <c r="N836" s="252">
        <f>INDEX('Policy Characteristics'!H:H,MATCH(PolicyLevers!$C836,'Policy Characteristics'!$C:$C,0))</f>
        <v>0.01</v>
      </c>
      <c r="O836" s="190" t="str">
        <f>INDEX('Policy Characteristics'!I:I,MATCH(PolicyLevers!$C836,'Policy Characteristics'!$C:$C,0))</f>
        <v>% of fuel shifted</v>
      </c>
      <c r="P836" s="185"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0" t="str">
        <f>INDEX('Policy Characteristics'!K:K,MATCH(PolicyLevers!$C836,'Policy Characteristics'!$C:$C,0))</f>
        <v>industry-ag-main.html#fuel-switching</v>
      </c>
      <c r="R836" s="190" t="str">
        <f>INDEX('Policy Characteristics'!L:L,MATCH(PolicyLevers!$C836,'Policy Characteristics'!$C:$C,0))</f>
        <v>industry-elec-and-hydrogen.html</v>
      </c>
      <c r="S836" s="206">
        <f>INDEX('Policy Characteristics'!M:M,MATCH(PolicyLevers!$C836,'Policy Characteristics'!$C:$C,0))</f>
        <v>0</v>
      </c>
      <c r="T836" s="185">
        <f>INDEX('Policy Characteristics'!N:N,MATCH(PolicyLevers!$C836,'Policy Characteristics'!$C:$C,0))</f>
        <v>0</v>
      </c>
      <c r="U836" s="182">
        <f>INDEX('Policy Characteristics'!O:O,MATCH(PolicyLevers!$C836,'Policy Characteristics'!$C:$C,0))</f>
        <v>0</v>
      </c>
    </row>
    <row r="837" spans="1:21" x14ac:dyDescent="0.35">
      <c r="A837" s="351" t="str">
        <f>INDEX('Policy Characteristics'!A:A,MATCH(PolicyLevers!$C837,'Policy Characteristics'!$C:$C,0))</f>
        <v>Industry</v>
      </c>
      <c r="B837" s="355" t="str">
        <f>INDEX('Policy Characteristics'!B:B,MATCH(PolicyLevers!$C837,'Policy Characteristics'!$C:$C,0))</f>
        <v>Electrification + Hydrogen</v>
      </c>
      <c r="C837" s="190" t="str">
        <f t="shared" si="38"/>
        <v>Fraction of Industrial Fuel Use Shifted to Other Fuels</v>
      </c>
      <c r="D837" s="192" t="s">
        <v>2078</v>
      </c>
      <c r="E837" s="185" t="s">
        <v>808</v>
      </c>
      <c r="F837" s="182" t="s">
        <v>2130</v>
      </c>
      <c r="G837" s="185" t="s">
        <v>2123</v>
      </c>
      <c r="H837" s="43">
        <v>1390</v>
      </c>
      <c r="I837" s="357" t="s">
        <v>332</v>
      </c>
      <c r="J837" s="190" t="str">
        <f>INDEX('Policy Characteristics'!D:D,MATCH(PolicyLevers!$C837,'Policy Characteristics'!$C:$C,0))</f>
        <v>Electrification + Hydrogen</v>
      </c>
      <c r="K837" s="190" t="str">
        <f>INDEX('Policy Characteristics'!E:E,MATCH(PolicyLevers!$C837,'Policy Characteristics'!$C:$C,0))</f>
        <v>indst fuel type shifting</v>
      </c>
      <c r="L837" s="191">
        <f>INDEX('Policy Characteristics'!F:F,MATCH(PolicyLevers!$C837,'Policy Characteristics'!$C:$C,0))</f>
        <v>0</v>
      </c>
      <c r="M837" s="191">
        <f>INDEX('Policy Characteristics'!G:G,MATCH(PolicyLevers!$C837,'Policy Characteristics'!$C:$C,0))</f>
        <v>1</v>
      </c>
      <c r="N837" s="252">
        <f>INDEX('Policy Characteristics'!H:H,MATCH(PolicyLevers!$C837,'Policy Characteristics'!$C:$C,0))</f>
        <v>0.01</v>
      </c>
      <c r="O837" s="190" t="str">
        <f>INDEX('Policy Characteristics'!I:I,MATCH(PolicyLevers!$C837,'Policy Characteristics'!$C:$C,0))</f>
        <v>% of fuel shifted</v>
      </c>
      <c r="P837" s="185"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0" t="str">
        <f>INDEX('Policy Characteristics'!K:K,MATCH(PolicyLevers!$C837,'Policy Characteristics'!$C:$C,0))</f>
        <v>industry-ag-main.html#fuel-switching</v>
      </c>
      <c r="R837" s="190" t="str">
        <f>INDEX('Policy Characteristics'!L:L,MATCH(PolicyLevers!$C837,'Policy Characteristics'!$C:$C,0))</f>
        <v>industry-elec-and-hydrogen.html</v>
      </c>
      <c r="S837" s="206">
        <f>INDEX('Policy Characteristics'!M:M,MATCH(PolicyLevers!$C837,'Policy Characteristics'!$C:$C,0))</f>
        <v>0</v>
      </c>
      <c r="T837" s="185">
        <f>INDEX('Policy Characteristics'!N:N,MATCH(PolicyLevers!$C837,'Policy Characteristics'!$C:$C,0))</f>
        <v>0</v>
      </c>
      <c r="U837" s="182">
        <f>INDEX('Policy Characteristics'!O:O,MATCH(PolicyLevers!$C837,'Policy Characteristics'!$C:$C,0))</f>
        <v>0</v>
      </c>
    </row>
    <row r="838" spans="1:21" x14ac:dyDescent="0.35">
      <c r="A838" s="351" t="str">
        <f>INDEX('Policy Characteristics'!A:A,MATCH(PolicyLevers!$C838,'Policy Characteristics'!$C:$C,0))</f>
        <v>Industry</v>
      </c>
      <c r="B838" s="355" t="str">
        <f>INDEX('Policy Characteristics'!B:B,MATCH(PolicyLevers!$C838,'Policy Characteristics'!$C:$C,0))</f>
        <v>Electrification + Hydrogen</v>
      </c>
      <c r="C838" s="190" t="str">
        <f t="shared" si="38"/>
        <v>Fraction of Industrial Fuel Use Shifted to Other Fuels</v>
      </c>
      <c r="D838" s="192" t="s">
        <v>2078</v>
      </c>
      <c r="E838" s="185" t="s">
        <v>810</v>
      </c>
      <c r="F838" s="182" t="s">
        <v>2130</v>
      </c>
      <c r="G838" s="185" t="s">
        <v>2122</v>
      </c>
      <c r="H838" s="43">
        <v>1391</v>
      </c>
      <c r="I838" s="357" t="s">
        <v>332</v>
      </c>
      <c r="J838" s="190" t="str">
        <f>INDEX('Policy Characteristics'!D:D,MATCH(PolicyLevers!$C838,'Policy Characteristics'!$C:$C,0))</f>
        <v>Electrification + Hydrogen</v>
      </c>
      <c r="K838" s="190" t="str">
        <f>INDEX('Policy Characteristics'!E:E,MATCH(PolicyLevers!$C838,'Policy Characteristics'!$C:$C,0))</f>
        <v>indst fuel type shifting</v>
      </c>
      <c r="L838" s="191">
        <f>INDEX('Policy Characteristics'!F:F,MATCH(PolicyLevers!$C838,'Policy Characteristics'!$C:$C,0))</f>
        <v>0</v>
      </c>
      <c r="M838" s="191">
        <f>INDEX('Policy Characteristics'!G:G,MATCH(PolicyLevers!$C838,'Policy Characteristics'!$C:$C,0))</f>
        <v>1</v>
      </c>
      <c r="N838" s="252">
        <f>INDEX('Policy Characteristics'!H:H,MATCH(PolicyLevers!$C838,'Policy Characteristics'!$C:$C,0))</f>
        <v>0.01</v>
      </c>
      <c r="O838" s="190" t="str">
        <f>INDEX('Policy Characteristics'!I:I,MATCH(PolicyLevers!$C838,'Policy Characteristics'!$C:$C,0))</f>
        <v>% of fuel shifted</v>
      </c>
      <c r="P838" s="185"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0" t="str">
        <f>INDEX('Policy Characteristics'!K:K,MATCH(PolicyLevers!$C838,'Policy Characteristics'!$C:$C,0))</f>
        <v>industry-ag-main.html#fuel-switching</v>
      </c>
      <c r="R838" s="190" t="str">
        <f>INDEX('Policy Characteristics'!L:L,MATCH(PolicyLevers!$C838,'Policy Characteristics'!$C:$C,0))</f>
        <v>industry-elec-and-hydrogen.html</v>
      </c>
      <c r="S838" s="206">
        <f>INDEX('Policy Characteristics'!M:M,MATCH(PolicyLevers!$C838,'Policy Characteristics'!$C:$C,0))</f>
        <v>0</v>
      </c>
      <c r="T838" s="185">
        <f>INDEX('Policy Characteristics'!N:N,MATCH(PolicyLevers!$C838,'Policy Characteristics'!$C:$C,0))</f>
        <v>0</v>
      </c>
      <c r="U838" s="182">
        <f>INDEX('Policy Characteristics'!O:O,MATCH(PolicyLevers!$C838,'Policy Characteristics'!$C:$C,0))</f>
        <v>0</v>
      </c>
    </row>
    <row r="839" spans="1:21" x14ac:dyDescent="0.35">
      <c r="A839" s="351" t="str">
        <f>INDEX('Policy Characteristics'!A:A,MATCH(PolicyLevers!$C839,'Policy Characteristics'!$C:$C,0))</f>
        <v>Industry</v>
      </c>
      <c r="B839" s="355" t="str">
        <f>INDEX('Policy Characteristics'!B:B,MATCH(PolicyLevers!$C839,'Policy Characteristics'!$C:$C,0))</f>
        <v>Electrification + Hydrogen</v>
      </c>
      <c r="C839" s="190" t="str">
        <f t="shared" si="38"/>
        <v>Fraction of Industrial Fuel Use Shifted to Other Fuels</v>
      </c>
      <c r="D839" s="192" t="s">
        <v>2078</v>
      </c>
      <c r="E839" s="185" t="s">
        <v>812</v>
      </c>
      <c r="F839" s="182" t="s">
        <v>2130</v>
      </c>
      <c r="G839" s="185" t="s">
        <v>2121</v>
      </c>
      <c r="H839" s="43">
        <v>1392</v>
      </c>
      <c r="I839" s="357" t="s">
        <v>332</v>
      </c>
      <c r="J839" s="190" t="str">
        <f>INDEX('Policy Characteristics'!D:D,MATCH(PolicyLevers!$C839,'Policy Characteristics'!$C:$C,0))</f>
        <v>Electrification + Hydrogen</v>
      </c>
      <c r="K839" s="190" t="str">
        <f>INDEX('Policy Characteristics'!E:E,MATCH(PolicyLevers!$C839,'Policy Characteristics'!$C:$C,0))</f>
        <v>indst fuel type shifting</v>
      </c>
      <c r="L839" s="191">
        <f>INDEX('Policy Characteristics'!F:F,MATCH(PolicyLevers!$C839,'Policy Characteristics'!$C:$C,0))</f>
        <v>0</v>
      </c>
      <c r="M839" s="191">
        <f>INDEX('Policy Characteristics'!G:G,MATCH(PolicyLevers!$C839,'Policy Characteristics'!$C:$C,0))</f>
        <v>1</v>
      </c>
      <c r="N839" s="252">
        <f>INDEX('Policy Characteristics'!H:H,MATCH(PolicyLevers!$C839,'Policy Characteristics'!$C:$C,0))</f>
        <v>0.01</v>
      </c>
      <c r="O839" s="190" t="str">
        <f>INDEX('Policy Characteristics'!I:I,MATCH(PolicyLevers!$C839,'Policy Characteristics'!$C:$C,0))</f>
        <v>% of fuel shifted</v>
      </c>
      <c r="P839" s="185"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0" t="str">
        <f>INDEX('Policy Characteristics'!K:K,MATCH(PolicyLevers!$C839,'Policy Characteristics'!$C:$C,0))</f>
        <v>industry-ag-main.html#fuel-switching</v>
      </c>
      <c r="R839" s="190" t="str">
        <f>INDEX('Policy Characteristics'!L:L,MATCH(PolicyLevers!$C839,'Policy Characteristics'!$C:$C,0))</f>
        <v>industry-elec-and-hydrogen.html</v>
      </c>
      <c r="S839" s="206">
        <f>INDEX('Policy Characteristics'!M:M,MATCH(PolicyLevers!$C839,'Policy Characteristics'!$C:$C,0))</f>
        <v>0</v>
      </c>
      <c r="T839" s="185">
        <f>INDEX('Policy Characteristics'!N:N,MATCH(PolicyLevers!$C839,'Policy Characteristics'!$C:$C,0))</f>
        <v>0</v>
      </c>
      <c r="U839" s="182">
        <f>INDEX('Policy Characteristics'!O:O,MATCH(PolicyLevers!$C839,'Policy Characteristics'!$C:$C,0))</f>
        <v>0</v>
      </c>
    </row>
    <row r="840" spans="1:21" x14ac:dyDescent="0.35">
      <c r="A840" s="351" t="str">
        <f>INDEX('Policy Characteristics'!A:A,MATCH(PolicyLevers!$C840,'Policy Characteristics'!$C:$C,0))</f>
        <v>Industry</v>
      </c>
      <c r="B840" s="355" t="str">
        <f>INDEX('Policy Characteristics'!B:B,MATCH(PolicyLevers!$C840,'Policy Characteristics'!$C:$C,0))</f>
        <v>Electrification + Hydrogen</v>
      </c>
      <c r="C840" s="190" t="str">
        <f t="shared" si="38"/>
        <v>Fraction of Industrial Fuel Use Shifted to Other Fuels</v>
      </c>
      <c r="D840" s="192" t="s">
        <v>2078</v>
      </c>
      <c r="E840" s="185" t="s">
        <v>814</v>
      </c>
      <c r="F840" s="182" t="s">
        <v>2130</v>
      </c>
      <c r="G840" s="185" t="s">
        <v>2120</v>
      </c>
      <c r="H840" s="43">
        <v>1393</v>
      </c>
      <c r="I840" s="357" t="s">
        <v>332</v>
      </c>
      <c r="J840" s="190" t="str">
        <f>INDEX('Policy Characteristics'!D:D,MATCH(PolicyLevers!$C840,'Policy Characteristics'!$C:$C,0))</f>
        <v>Electrification + Hydrogen</v>
      </c>
      <c r="K840" s="190" t="str">
        <f>INDEX('Policy Characteristics'!E:E,MATCH(PolicyLevers!$C840,'Policy Characteristics'!$C:$C,0))</f>
        <v>indst fuel type shifting</v>
      </c>
      <c r="L840" s="191">
        <f>INDEX('Policy Characteristics'!F:F,MATCH(PolicyLevers!$C840,'Policy Characteristics'!$C:$C,0))</f>
        <v>0</v>
      </c>
      <c r="M840" s="191">
        <f>INDEX('Policy Characteristics'!G:G,MATCH(PolicyLevers!$C840,'Policy Characteristics'!$C:$C,0))</f>
        <v>1</v>
      </c>
      <c r="N840" s="252">
        <f>INDEX('Policy Characteristics'!H:H,MATCH(PolicyLevers!$C840,'Policy Characteristics'!$C:$C,0))</f>
        <v>0.01</v>
      </c>
      <c r="O840" s="190" t="str">
        <f>INDEX('Policy Characteristics'!I:I,MATCH(PolicyLevers!$C840,'Policy Characteristics'!$C:$C,0))</f>
        <v>% of fuel shifted</v>
      </c>
      <c r="P840" s="185"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0" t="str">
        <f>INDEX('Policy Characteristics'!K:K,MATCH(PolicyLevers!$C840,'Policy Characteristics'!$C:$C,0))</f>
        <v>industry-ag-main.html#fuel-switching</v>
      </c>
      <c r="R840" s="190" t="str">
        <f>INDEX('Policy Characteristics'!L:L,MATCH(PolicyLevers!$C840,'Policy Characteristics'!$C:$C,0))</f>
        <v>industry-elec-and-hydrogen.html</v>
      </c>
      <c r="S840" s="206">
        <f>INDEX('Policy Characteristics'!M:M,MATCH(PolicyLevers!$C840,'Policy Characteristics'!$C:$C,0))</f>
        <v>0</v>
      </c>
      <c r="T840" s="185">
        <f>INDEX('Policy Characteristics'!N:N,MATCH(PolicyLevers!$C840,'Policy Characteristics'!$C:$C,0))</f>
        <v>0</v>
      </c>
      <c r="U840" s="182">
        <f>INDEX('Policy Characteristics'!O:O,MATCH(PolicyLevers!$C840,'Policy Characteristics'!$C:$C,0))</f>
        <v>0</v>
      </c>
    </row>
    <row r="841" spans="1:21" x14ac:dyDescent="0.35">
      <c r="A841" s="351" t="str">
        <f>INDEX('Policy Characteristics'!A:A,MATCH(PolicyLevers!$C841,'Policy Characteristics'!$C:$C,0))</f>
        <v>Industry</v>
      </c>
      <c r="B841" s="355" t="str">
        <f>INDEX('Policy Characteristics'!B:B,MATCH(PolicyLevers!$C841,'Policy Characteristics'!$C:$C,0))</f>
        <v>Electrification + Hydrogen</v>
      </c>
      <c r="C841" s="190" t="str">
        <f t="shared" si="38"/>
        <v>Fraction of Industrial Fuel Use Shifted to Other Fuels</v>
      </c>
      <c r="D841" s="192" t="s">
        <v>2078</v>
      </c>
      <c r="E841" s="185" t="s">
        <v>816</v>
      </c>
      <c r="F841" s="182" t="s">
        <v>2130</v>
      </c>
      <c r="G841" s="185" t="s">
        <v>2119</v>
      </c>
      <c r="H841" s="43">
        <v>1394</v>
      </c>
      <c r="I841" s="357" t="s">
        <v>332</v>
      </c>
      <c r="J841" s="190" t="str">
        <f>INDEX('Policy Characteristics'!D:D,MATCH(PolicyLevers!$C841,'Policy Characteristics'!$C:$C,0))</f>
        <v>Electrification + Hydrogen</v>
      </c>
      <c r="K841" s="190" t="str">
        <f>INDEX('Policy Characteristics'!E:E,MATCH(PolicyLevers!$C841,'Policy Characteristics'!$C:$C,0))</f>
        <v>indst fuel type shifting</v>
      </c>
      <c r="L841" s="191">
        <f>INDEX('Policy Characteristics'!F:F,MATCH(PolicyLevers!$C841,'Policy Characteristics'!$C:$C,0))</f>
        <v>0</v>
      </c>
      <c r="M841" s="191">
        <f>INDEX('Policy Characteristics'!G:G,MATCH(PolicyLevers!$C841,'Policy Characteristics'!$C:$C,0))</f>
        <v>1</v>
      </c>
      <c r="N841" s="252">
        <f>INDEX('Policy Characteristics'!H:H,MATCH(PolicyLevers!$C841,'Policy Characteristics'!$C:$C,0))</f>
        <v>0.01</v>
      </c>
      <c r="O841" s="190" t="str">
        <f>INDEX('Policy Characteristics'!I:I,MATCH(PolicyLevers!$C841,'Policy Characteristics'!$C:$C,0))</f>
        <v>% of fuel shifted</v>
      </c>
      <c r="P841" s="185"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0" t="str">
        <f>INDEX('Policy Characteristics'!K:K,MATCH(PolicyLevers!$C841,'Policy Characteristics'!$C:$C,0))</f>
        <v>industry-ag-main.html#fuel-switching</v>
      </c>
      <c r="R841" s="190" t="str">
        <f>INDEX('Policy Characteristics'!L:L,MATCH(PolicyLevers!$C841,'Policy Characteristics'!$C:$C,0))</f>
        <v>industry-elec-and-hydrogen.html</v>
      </c>
      <c r="S841" s="206">
        <f>INDEX('Policy Characteristics'!M:M,MATCH(PolicyLevers!$C841,'Policy Characteristics'!$C:$C,0))</f>
        <v>0</v>
      </c>
      <c r="T841" s="185">
        <f>INDEX('Policy Characteristics'!N:N,MATCH(PolicyLevers!$C841,'Policy Characteristics'!$C:$C,0))</f>
        <v>0</v>
      </c>
      <c r="U841" s="182">
        <f>INDEX('Policy Characteristics'!O:O,MATCH(PolicyLevers!$C841,'Policy Characteristics'!$C:$C,0))</f>
        <v>0</v>
      </c>
    </row>
    <row r="842" spans="1:21" x14ac:dyDescent="0.35">
      <c r="A842" s="351" t="str">
        <f>INDEX('Policy Characteristics'!A:A,MATCH(PolicyLevers!$C842,'Policy Characteristics'!$C:$C,0))</f>
        <v>Industry</v>
      </c>
      <c r="B842" s="355" t="str">
        <f>INDEX('Policy Characteristics'!B:B,MATCH(PolicyLevers!$C842,'Policy Characteristics'!$C:$C,0))</f>
        <v>Electrification + Hydrogen</v>
      </c>
      <c r="C842" s="190" t="str">
        <f t="shared" si="38"/>
        <v>Fraction of Industrial Fuel Use Shifted to Other Fuels</v>
      </c>
      <c r="D842" s="192" t="s">
        <v>2078</v>
      </c>
      <c r="E842" s="185" t="s">
        <v>818</v>
      </c>
      <c r="F842" s="182" t="s">
        <v>2130</v>
      </c>
      <c r="G842" s="185" t="s">
        <v>2118</v>
      </c>
      <c r="H842" s="43">
        <v>1395</v>
      </c>
      <c r="I842" s="357" t="s">
        <v>332</v>
      </c>
      <c r="J842" s="190" t="str">
        <f>INDEX('Policy Characteristics'!D:D,MATCH(PolicyLevers!$C842,'Policy Characteristics'!$C:$C,0))</f>
        <v>Electrification + Hydrogen</v>
      </c>
      <c r="K842" s="190" t="str">
        <f>INDEX('Policy Characteristics'!E:E,MATCH(PolicyLevers!$C842,'Policy Characteristics'!$C:$C,0))</f>
        <v>indst fuel type shifting</v>
      </c>
      <c r="L842" s="191">
        <f>INDEX('Policy Characteristics'!F:F,MATCH(PolicyLevers!$C842,'Policy Characteristics'!$C:$C,0))</f>
        <v>0</v>
      </c>
      <c r="M842" s="191">
        <f>INDEX('Policy Characteristics'!G:G,MATCH(PolicyLevers!$C842,'Policy Characteristics'!$C:$C,0))</f>
        <v>1</v>
      </c>
      <c r="N842" s="252">
        <f>INDEX('Policy Characteristics'!H:H,MATCH(PolicyLevers!$C842,'Policy Characteristics'!$C:$C,0))</f>
        <v>0.01</v>
      </c>
      <c r="O842" s="190" t="str">
        <f>INDEX('Policy Characteristics'!I:I,MATCH(PolicyLevers!$C842,'Policy Characteristics'!$C:$C,0))</f>
        <v>% of fuel shifted</v>
      </c>
      <c r="P842" s="185"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0" t="str">
        <f>INDEX('Policy Characteristics'!K:K,MATCH(PolicyLevers!$C842,'Policy Characteristics'!$C:$C,0))</f>
        <v>industry-ag-main.html#fuel-switching</v>
      </c>
      <c r="R842" s="190" t="str">
        <f>INDEX('Policy Characteristics'!L:L,MATCH(PolicyLevers!$C842,'Policy Characteristics'!$C:$C,0))</f>
        <v>industry-elec-and-hydrogen.html</v>
      </c>
      <c r="S842" s="206">
        <f>INDEX('Policy Characteristics'!M:M,MATCH(PolicyLevers!$C842,'Policy Characteristics'!$C:$C,0))</f>
        <v>0</v>
      </c>
      <c r="T842" s="185">
        <f>INDEX('Policy Characteristics'!N:N,MATCH(PolicyLevers!$C842,'Policy Characteristics'!$C:$C,0))</f>
        <v>0</v>
      </c>
      <c r="U842" s="182">
        <f>INDEX('Policy Characteristics'!O:O,MATCH(PolicyLevers!$C842,'Policy Characteristics'!$C:$C,0))</f>
        <v>0</v>
      </c>
    </row>
    <row r="843" spans="1:21" x14ac:dyDescent="0.35">
      <c r="A843" s="351" t="str">
        <f>INDEX('Policy Characteristics'!A:A,MATCH(PolicyLevers!$C843,'Policy Characteristics'!$C:$C,0))</f>
        <v>Industry</v>
      </c>
      <c r="B843" s="355" t="str">
        <f>INDEX('Policy Characteristics'!B:B,MATCH(PolicyLevers!$C843,'Policy Characteristics'!$C:$C,0))</f>
        <v>Electrification + Hydrogen</v>
      </c>
      <c r="C843" s="190" t="str">
        <f t="shared" si="38"/>
        <v>Fraction of Industrial Fuel Use Shifted to Other Fuels</v>
      </c>
      <c r="D843" s="192" t="s">
        <v>2078</v>
      </c>
      <c r="E843" s="185" t="s">
        <v>820</v>
      </c>
      <c r="F843" s="182" t="s">
        <v>2130</v>
      </c>
      <c r="G843" s="185" t="s">
        <v>2117</v>
      </c>
      <c r="H843" s="43">
        <v>1396</v>
      </c>
      <c r="I843" s="357" t="s">
        <v>332</v>
      </c>
      <c r="J843" s="190" t="str">
        <f>INDEX('Policy Characteristics'!D:D,MATCH(PolicyLevers!$C843,'Policy Characteristics'!$C:$C,0))</f>
        <v>Electrification + Hydrogen</v>
      </c>
      <c r="K843" s="190" t="str">
        <f>INDEX('Policy Characteristics'!E:E,MATCH(PolicyLevers!$C843,'Policy Characteristics'!$C:$C,0))</f>
        <v>indst fuel type shifting</v>
      </c>
      <c r="L843" s="191">
        <f>INDEX('Policy Characteristics'!F:F,MATCH(PolicyLevers!$C843,'Policy Characteristics'!$C:$C,0))</f>
        <v>0</v>
      </c>
      <c r="M843" s="191">
        <f>INDEX('Policy Characteristics'!G:G,MATCH(PolicyLevers!$C843,'Policy Characteristics'!$C:$C,0))</f>
        <v>1</v>
      </c>
      <c r="N843" s="252">
        <f>INDEX('Policy Characteristics'!H:H,MATCH(PolicyLevers!$C843,'Policy Characteristics'!$C:$C,0))</f>
        <v>0.01</v>
      </c>
      <c r="O843" s="190" t="str">
        <f>INDEX('Policy Characteristics'!I:I,MATCH(PolicyLevers!$C843,'Policy Characteristics'!$C:$C,0))</f>
        <v>% of fuel shifted</v>
      </c>
      <c r="P843" s="185"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0" t="str">
        <f>INDEX('Policy Characteristics'!K:K,MATCH(PolicyLevers!$C843,'Policy Characteristics'!$C:$C,0))</f>
        <v>industry-ag-main.html#fuel-switching</v>
      </c>
      <c r="R843" s="190" t="str">
        <f>INDEX('Policy Characteristics'!L:L,MATCH(PolicyLevers!$C843,'Policy Characteristics'!$C:$C,0))</f>
        <v>industry-elec-and-hydrogen.html</v>
      </c>
      <c r="S843" s="206">
        <f>INDEX('Policy Characteristics'!M:M,MATCH(PolicyLevers!$C843,'Policy Characteristics'!$C:$C,0))</f>
        <v>0</v>
      </c>
      <c r="T843" s="185">
        <f>INDEX('Policy Characteristics'!N:N,MATCH(PolicyLevers!$C843,'Policy Characteristics'!$C:$C,0))</f>
        <v>0</v>
      </c>
      <c r="U843" s="182">
        <f>INDEX('Policy Characteristics'!O:O,MATCH(PolicyLevers!$C843,'Policy Characteristics'!$C:$C,0))</f>
        <v>0</v>
      </c>
    </row>
    <row r="844" spans="1:21" x14ac:dyDescent="0.35">
      <c r="A844" s="351" t="str">
        <f>INDEX('Policy Characteristics'!A:A,MATCH(PolicyLevers!$C844,'Policy Characteristics'!$C:$C,0))</f>
        <v>Industry</v>
      </c>
      <c r="B844" s="355" t="str">
        <f>INDEX('Policy Characteristics'!B:B,MATCH(PolicyLevers!$C844,'Policy Characteristics'!$C:$C,0))</f>
        <v>Electrification + Hydrogen</v>
      </c>
      <c r="C844" s="190" t="str">
        <f t="shared" si="38"/>
        <v>Fraction of Industrial Fuel Use Shifted to Other Fuels</v>
      </c>
      <c r="D844" s="192" t="s">
        <v>2078</v>
      </c>
      <c r="E844" s="185" t="s">
        <v>822</v>
      </c>
      <c r="F844" s="182" t="s">
        <v>2130</v>
      </c>
      <c r="G844" s="185" t="s">
        <v>2115</v>
      </c>
      <c r="H844" s="43">
        <v>1397</v>
      </c>
      <c r="I844" s="357" t="s">
        <v>310</v>
      </c>
      <c r="J844" s="190" t="str">
        <f>INDEX('Policy Characteristics'!D:D,MATCH(PolicyLevers!$C844,'Policy Characteristics'!$C:$C,0))</f>
        <v>Electrification + Hydrogen</v>
      </c>
      <c r="K844" s="190" t="str">
        <f>INDEX('Policy Characteristics'!E:E,MATCH(PolicyLevers!$C844,'Policy Characteristics'!$C:$C,0))</f>
        <v>indst fuel type shifting</v>
      </c>
      <c r="L844" s="191">
        <f>INDEX('Policy Characteristics'!F:F,MATCH(PolicyLevers!$C844,'Policy Characteristics'!$C:$C,0))</f>
        <v>0</v>
      </c>
      <c r="M844" s="191">
        <f>INDEX('Policy Characteristics'!G:G,MATCH(PolicyLevers!$C844,'Policy Characteristics'!$C:$C,0))</f>
        <v>1</v>
      </c>
      <c r="N844" s="252">
        <f>INDEX('Policy Characteristics'!H:H,MATCH(PolicyLevers!$C844,'Policy Characteristics'!$C:$C,0))</f>
        <v>0.01</v>
      </c>
      <c r="O844" s="190" t="str">
        <f>INDEX('Policy Characteristics'!I:I,MATCH(PolicyLevers!$C844,'Policy Characteristics'!$C:$C,0))</f>
        <v>% of fuel shifted</v>
      </c>
      <c r="P844" s="190"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0" t="str">
        <f>INDEX('Policy Characteristics'!K:K,MATCH(PolicyLevers!$C844,'Policy Characteristics'!$C:$C,0))</f>
        <v>industry-ag-main.html#fuel-switching</v>
      </c>
      <c r="R844" s="190" t="str">
        <f>INDEX('Policy Characteristics'!L:L,MATCH(PolicyLevers!$C844,'Policy Characteristics'!$C:$C,0))</f>
        <v>industry-elec-and-hydrogen.html</v>
      </c>
      <c r="S844" s="206">
        <f>INDEX('Policy Characteristics'!M:M,MATCH(PolicyLevers!$C844,'Policy Characteristics'!$C:$C,0))</f>
        <v>0</v>
      </c>
      <c r="T844" s="185">
        <f>INDEX('Policy Characteristics'!N:N,MATCH(PolicyLevers!$C844,'Policy Characteristics'!$C:$C,0))</f>
        <v>0</v>
      </c>
      <c r="U844" s="182">
        <f>INDEX('Policy Characteristics'!O:O,MATCH(PolicyLevers!$C844,'Policy Characteristics'!$C:$C,0))</f>
        <v>0</v>
      </c>
    </row>
    <row r="845" spans="1:21" x14ac:dyDescent="0.35">
      <c r="A845" s="351" t="str">
        <f>INDEX('Policy Characteristics'!A:A,MATCH(PolicyLevers!$C845,'Policy Characteristics'!$C:$C,0))</f>
        <v>Industry</v>
      </c>
      <c r="B845" s="355" t="str">
        <f>INDEX('Policy Characteristics'!B:B,MATCH(PolicyLevers!$C845,'Policy Characteristics'!$C:$C,0))</f>
        <v>Electrification + Hydrogen</v>
      </c>
      <c r="C845" s="190" t="str">
        <f t="shared" si="38"/>
        <v>Fraction of Industrial Fuel Use Shifted to Other Fuels</v>
      </c>
      <c r="D845" s="192" t="s">
        <v>2076</v>
      </c>
      <c r="E845" s="185" t="s">
        <v>799</v>
      </c>
      <c r="F845" s="182" t="s">
        <v>2129</v>
      </c>
      <c r="G845" s="185" t="s">
        <v>2125</v>
      </c>
      <c r="H845" s="43">
        <v>1398</v>
      </c>
      <c r="I845" s="357" t="s">
        <v>310</v>
      </c>
      <c r="J845" s="190" t="str">
        <f>INDEX('Policy Characteristics'!D:D,MATCH(PolicyLevers!$C845,'Policy Characteristics'!$C:$C,0))</f>
        <v>Electrification + Hydrogen</v>
      </c>
      <c r="K845" s="190" t="str">
        <f>INDEX('Policy Characteristics'!E:E,MATCH(PolicyLevers!$C845,'Policy Characteristics'!$C:$C,0))</f>
        <v>indst fuel type shifting</v>
      </c>
      <c r="L845" s="191">
        <f>INDEX('Policy Characteristics'!F:F,MATCH(PolicyLevers!$C845,'Policy Characteristics'!$C:$C,0))</f>
        <v>0</v>
      </c>
      <c r="M845" s="191">
        <f>INDEX('Policy Characteristics'!G:G,MATCH(PolicyLevers!$C845,'Policy Characteristics'!$C:$C,0))</f>
        <v>1</v>
      </c>
      <c r="N845" s="252">
        <f>INDEX('Policy Characteristics'!H:H,MATCH(PolicyLevers!$C845,'Policy Characteristics'!$C:$C,0))</f>
        <v>0.01</v>
      </c>
      <c r="O845" s="190" t="str">
        <f>INDEX('Policy Characteristics'!I:I,MATCH(PolicyLevers!$C845,'Policy Characteristics'!$C:$C,0))</f>
        <v>% of fuel shifted</v>
      </c>
      <c r="P845" s="190"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0" t="str">
        <f>INDEX('Policy Characteristics'!K:K,MATCH(PolicyLevers!$C845,'Policy Characteristics'!$C:$C,0))</f>
        <v>industry-ag-main.html#fuel-switching</v>
      </c>
      <c r="R845" s="190" t="str">
        <f>INDEX('Policy Characteristics'!L:L,MATCH(PolicyLevers!$C845,'Policy Characteristics'!$C:$C,0))</f>
        <v>industry-elec-and-hydrogen.html</v>
      </c>
      <c r="S845" s="206">
        <f>INDEX('Policy Characteristics'!M:M,MATCH(PolicyLevers!$C845,'Policy Characteristics'!$C:$C,0))</f>
        <v>0</v>
      </c>
      <c r="T845" s="185">
        <f>INDEX('Policy Characteristics'!N:N,MATCH(PolicyLevers!$C845,'Policy Characteristics'!$C:$C,0))</f>
        <v>0</v>
      </c>
      <c r="U845" s="182">
        <f>INDEX('Policy Characteristics'!O:O,MATCH(PolicyLevers!$C845,'Policy Characteristics'!$C:$C,0))</f>
        <v>0</v>
      </c>
    </row>
    <row r="846" spans="1:21" x14ac:dyDescent="0.35">
      <c r="A846" s="351" t="str">
        <f>INDEX('Policy Characteristics'!A:A,MATCH(PolicyLevers!$C846,'Policy Characteristics'!$C:$C,0))</f>
        <v>Industry</v>
      </c>
      <c r="B846" s="355" t="str">
        <f>INDEX('Policy Characteristics'!B:B,MATCH(PolicyLevers!$C846,'Policy Characteristics'!$C:$C,0))</f>
        <v>Electrification + Hydrogen</v>
      </c>
      <c r="C846" s="190" t="str">
        <f t="shared" si="38"/>
        <v>Fraction of Industrial Fuel Use Shifted to Other Fuels</v>
      </c>
      <c r="D846" s="192" t="s">
        <v>2076</v>
      </c>
      <c r="E846" s="185" t="s">
        <v>806</v>
      </c>
      <c r="F846" s="182" t="s">
        <v>2129</v>
      </c>
      <c r="G846" s="185" t="s">
        <v>2124</v>
      </c>
      <c r="H846" s="43">
        <v>1399</v>
      </c>
      <c r="I846" s="357" t="s">
        <v>332</v>
      </c>
      <c r="J846" s="190" t="str">
        <f>INDEX('Policy Characteristics'!D:D,MATCH(PolicyLevers!$C846,'Policy Characteristics'!$C:$C,0))</f>
        <v>Electrification + Hydrogen</v>
      </c>
      <c r="K846" s="190" t="str">
        <f>INDEX('Policy Characteristics'!E:E,MATCH(PolicyLevers!$C846,'Policy Characteristics'!$C:$C,0))</f>
        <v>indst fuel type shifting</v>
      </c>
      <c r="L846" s="191">
        <f>INDEX('Policy Characteristics'!F:F,MATCH(PolicyLevers!$C846,'Policy Characteristics'!$C:$C,0))</f>
        <v>0</v>
      </c>
      <c r="M846" s="191">
        <f>INDEX('Policy Characteristics'!G:G,MATCH(PolicyLevers!$C846,'Policy Characteristics'!$C:$C,0))</f>
        <v>1</v>
      </c>
      <c r="N846" s="252">
        <f>INDEX('Policy Characteristics'!H:H,MATCH(PolicyLevers!$C846,'Policy Characteristics'!$C:$C,0))</f>
        <v>0.01</v>
      </c>
      <c r="O846" s="190" t="str">
        <f>INDEX('Policy Characteristics'!I:I,MATCH(PolicyLevers!$C846,'Policy Characteristics'!$C:$C,0))</f>
        <v>% of fuel shifted</v>
      </c>
      <c r="P846" s="185"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0" t="str">
        <f>INDEX('Policy Characteristics'!K:K,MATCH(PolicyLevers!$C846,'Policy Characteristics'!$C:$C,0))</f>
        <v>industry-ag-main.html#fuel-switching</v>
      </c>
      <c r="R846" s="190" t="str">
        <f>INDEX('Policy Characteristics'!L:L,MATCH(PolicyLevers!$C846,'Policy Characteristics'!$C:$C,0))</f>
        <v>industry-elec-and-hydrogen.html</v>
      </c>
      <c r="S846" s="206">
        <f>INDEX('Policy Characteristics'!M:M,MATCH(PolicyLevers!$C846,'Policy Characteristics'!$C:$C,0))</f>
        <v>0</v>
      </c>
      <c r="T846" s="185">
        <f>INDEX('Policy Characteristics'!N:N,MATCH(PolicyLevers!$C846,'Policy Characteristics'!$C:$C,0))</f>
        <v>0</v>
      </c>
      <c r="U846" s="182">
        <f>INDEX('Policy Characteristics'!O:O,MATCH(PolicyLevers!$C846,'Policy Characteristics'!$C:$C,0))</f>
        <v>0</v>
      </c>
    </row>
    <row r="847" spans="1:21" x14ac:dyDescent="0.35">
      <c r="A847" s="351" t="str">
        <f>INDEX('Policy Characteristics'!A:A,MATCH(PolicyLevers!$C847,'Policy Characteristics'!$C:$C,0))</f>
        <v>Industry</v>
      </c>
      <c r="B847" s="355" t="str">
        <f>INDEX('Policy Characteristics'!B:B,MATCH(PolicyLevers!$C847,'Policy Characteristics'!$C:$C,0))</f>
        <v>Electrification + Hydrogen</v>
      </c>
      <c r="C847" s="190" t="str">
        <f t="shared" si="38"/>
        <v>Fraction of Industrial Fuel Use Shifted to Other Fuels</v>
      </c>
      <c r="D847" s="192" t="s">
        <v>2076</v>
      </c>
      <c r="E847" s="185" t="s">
        <v>808</v>
      </c>
      <c r="F847" s="182" t="s">
        <v>2129</v>
      </c>
      <c r="G847" s="185" t="s">
        <v>2123</v>
      </c>
      <c r="H847" s="43">
        <v>1400</v>
      </c>
      <c r="I847" s="357" t="s">
        <v>332</v>
      </c>
      <c r="J847" s="190" t="str">
        <f>INDEX('Policy Characteristics'!D:D,MATCH(PolicyLevers!$C847,'Policy Characteristics'!$C:$C,0))</f>
        <v>Electrification + Hydrogen</v>
      </c>
      <c r="K847" s="190" t="str">
        <f>INDEX('Policy Characteristics'!E:E,MATCH(PolicyLevers!$C847,'Policy Characteristics'!$C:$C,0))</f>
        <v>indst fuel type shifting</v>
      </c>
      <c r="L847" s="191">
        <f>INDEX('Policy Characteristics'!F:F,MATCH(PolicyLevers!$C847,'Policy Characteristics'!$C:$C,0))</f>
        <v>0</v>
      </c>
      <c r="M847" s="191">
        <f>INDEX('Policy Characteristics'!G:G,MATCH(PolicyLevers!$C847,'Policy Characteristics'!$C:$C,0))</f>
        <v>1</v>
      </c>
      <c r="N847" s="252">
        <f>INDEX('Policy Characteristics'!H:H,MATCH(PolicyLevers!$C847,'Policy Characteristics'!$C:$C,0))</f>
        <v>0.01</v>
      </c>
      <c r="O847" s="190" t="str">
        <f>INDEX('Policy Characteristics'!I:I,MATCH(PolicyLevers!$C847,'Policy Characteristics'!$C:$C,0))</f>
        <v>% of fuel shifted</v>
      </c>
      <c r="P847" s="185"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0" t="str">
        <f>INDEX('Policy Characteristics'!K:K,MATCH(PolicyLevers!$C847,'Policy Characteristics'!$C:$C,0))</f>
        <v>industry-ag-main.html#fuel-switching</v>
      </c>
      <c r="R847" s="190" t="str">
        <f>INDEX('Policy Characteristics'!L:L,MATCH(PolicyLevers!$C847,'Policy Characteristics'!$C:$C,0))</f>
        <v>industry-elec-and-hydrogen.html</v>
      </c>
      <c r="S847" s="206">
        <f>INDEX('Policy Characteristics'!M:M,MATCH(PolicyLevers!$C847,'Policy Characteristics'!$C:$C,0))</f>
        <v>0</v>
      </c>
      <c r="T847" s="185">
        <f>INDEX('Policy Characteristics'!N:N,MATCH(PolicyLevers!$C847,'Policy Characteristics'!$C:$C,0))</f>
        <v>0</v>
      </c>
      <c r="U847" s="182">
        <f>INDEX('Policy Characteristics'!O:O,MATCH(PolicyLevers!$C847,'Policy Characteristics'!$C:$C,0))</f>
        <v>0</v>
      </c>
    </row>
    <row r="848" spans="1:21" x14ac:dyDescent="0.35">
      <c r="A848" s="351" t="str">
        <f>INDEX('Policy Characteristics'!A:A,MATCH(PolicyLevers!$C848,'Policy Characteristics'!$C:$C,0))</f>
        <v>Industry</v>
      </c>
      <c r="B848" s="355" t="str">
        <f>INDEX('Policy Characteristics'!B:B,MATCH(PolicyLevers!$C848,'Policy Characteristics'!$C:$C,0))</f>
        <v>Electrification + Hydrogen</v>
      </c>
      <c r="C848" s="190" t="str">
        <f t="shared" si="38"/>
        <v>Fraction of Industrial Fuel Use Shifted to Other Fuels</v>
      </c>
      <c r="D848" s="192" t="s">
        <v>2076</v>
      </c>
      <c r="E848" s="185" t="s">
        <v>810</v>
      </c>
      <c r="F848" s="182" t="s">
        <v>2129</v>
      </c>
      <c r="G848" s="185" t="s">
        <v>2122</v>
      </c>
      <c r="H848" s="43">
        <v>1401</v>
      </c>
      <c r="I848" s="357" t="s">
        <v>332</v>
      </c>
      <c r="J848" s="190" t="str">
        <f>INDEX('Policy Characteristics'!D:D,MATCH(PolicyLevers!$C848,'Policy Characteristics'!$C:$C,0))</f>
        <v>Electrification + Hydrogen</v>
      </c>
      <c r="K848" s="190" t="str">
        <f>INDEX('Policy Characteristics'!E:E,MATCH(PolicyLevers!$C848,'Policy Characteristics'!$C:$C,0))</f>
        <v>indst fuel type shifting</v>
      </c>
      <c r="L848" s="191">
        <f>INDEX('Policy Characteristics'!F:F,MATCH(PolicyLevers!$C848,'Policy Characteristics'!$C:$C,0))</f>
        <v>0</v>
      </c>
      <c r="M848" s="191">
        <f>INDEX('Policy Characteristics'!G:G,MATCH(PolicyLevers!$C848,'Policy Characteristics'!$C:$C,0))</f>
        <v>1</v>
      </c>
      <c r="N848" s="252">
        <f>INDEX('Policy Characteristics'!H:H,MATCH(PolicyLevers!$C848,'Policy Characteristics'!$C:$C,0))</f>
        <v>0.01</v>
      </c>
      <c r="O848" s="190" t="str">
        <f>INDEX('Policy Characteristics'!I:I,MATCH(PolicyLevers!$C848,'Policy Characteristics'!$C:$C,0))</f>
        <v>% of fuel shifted</v>
      </c>
      <c r="P848" s="185"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0" t="str">
        <f>INDEX('Policy Characteristics'!K:K,MATCH(PolicyLevers!$C848,'Policy Characteristics'!$C:$C,0))</f>
        <v>industry-ag-main.html#fuel-switching</v>
      </c>
      <c r="R848" s="190" t="str">
        <f>INDEX('Policy Characteristics'!L:L,MATCH(PolicyLevers!$C848,'Policy Characteristics'!$C:$C,0))</f>
        <v>industry-elec-and-hydrogen.html</v>
      </c>
      <c r="S848" s="206">
        <f>INDEX('Policy Characteristics'!M:M,MATCH(PolicyLevers!$C848,'Policy Characteristics'!$C:$C,0))</f>
        <v>0</v>
      </c>
      <c r="T848" s="185">
        <f>INDEX('Policy Characteristics'!N:N,MATCH(PolicyLevers!$C848,'Policy Characteristics'!$C:$C,0))</f>
        <v>0</v>
      </c>
      <c r="U848" s="182">
        <f>INDEX('Policy Characteristics'!O:O,MATCH(PolicyLevers!$C848,'Policy Characteristics'!$C:$C,0))</f>
        <v>0</v>
      </c>
    </row>
    <row r="849" spans="1:21" x14ac:dyDescent="0.35">
      <c r="A849" s="351" t="str">
        <f>INDEX('Policy Characteristics'!A:A,MATCH(PolicyLevers!$C849,'Policy Characteristics'!$C:$C,0))</f>
        <v>Industry</v>
      </c>
      <c r="B849" s="355" t="str">
        <f>INDEX('Policy Characteristics'!B:B,MATCH(PolicyLevers!$C849,'Policy Characteristics'!$C:$C,0))</f>
        <v>Electrification + Hydrogen</v>
      </c>
      <c r="C849" s="190" t="str">
        <f t="shared" si="38"/>
        <v>Fraction of Industrial Fuel Use Shifted to Other Fuels</v>
      </c>
      <c r="D849" s="192" t="s">
        <v>2076</v>
      </c>
      <c r="E849" s="185" t="s">
        <v>812</v>
      </c>
      <c r="F849" s="182" t="s">
        <v>2129</v>
      </c>
      <c r="G849" s="185" t="s">
        <v>2121</v>
      </c>
      <c r="H849" s="43">
        <v>1402</v>
      </c>
      <c r="I849" s="357" t="s">
        <v>332</v>
      </c>
      <c r="J849" s="190" t="str">
        <f>INDEX('Policy Characteristics'!D:D,MATCH(PolicyLevers!$C849,'Policy Characteristics'!$C:$C,0))</f>
        <v>Electrification + Hydrogen</v>
      </c>
      <c r="K849" s="190" t="str">
        <f>INDEX('Policy Characteristics'!E:E,MATCH(PolicyLevers!$C849,'Policy Characteristics'!$C:$C,0))</f>
        <v>indst fuel type shifting</v>
      </c>
      <c r="L849" s="191">
        <f>INDEX('Policy Characteristics'!F:F,MATCH(PolicyLevers!$C849,'Policy Characteristics'!$C:$C,0))</f>
        <v>0</v>
      </c>
      <c r="M849" s="191">
        <f>INDEX('Policy Characteristics'!G:G,MATCH(PolicyLevers!$C849,'Policy Characteristics'!$C:$C,0))</f>
        <v>1</v>
      </c>
      <c r="N849" s="252">
        <f>INDEX('Policy Characteristics'!H:H,MATCH(PolicyLevers!$C849,'Policy Characteristics'!$C:$C,0))</f>
        <v>0.01</v>
      </c>
      <c r="O849" s="190" t="str">
        <f>INDEX('Policy Characteristics'!I:I,MATCH(PolicyLevers!$C849,'Policy Characteristics'!$C:$C,0))</f>
        <v>% of fuel shifted</v>
      </c>
      <c r="P849" s="185"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0" t="str">
        <f>INDEX('Policy Characteristics'!K:K,MATCH(PolicyLevers!$C849,'Policy Characteristics'!$C:$C,0))</f>
        <v>industry-ag-main.html#fuel-switching</v>
      </c>
      <c r="R849" s="190" t="str">
        <f>INDEX('Policy Characteristics'!L:L,MATCH(PolicyLevers!$C849,'Policy Characteristics'!$C:$C,0))</f>
        <v>industry-elec-and-hydrogen.html</v>
      </c>
      <c r="S849" s="206">
        <f>INDEX('Policy Characteristics'!M:M,MATCH(PolicyLevers!$C849,'Policy Characteristics'!$C:$C,0))</f>
        <v>0</v>
      </c>
      <c r="T849" s="185">
        <f>INDEX('Policy Characteristics'!N:N,MATCH(PolicyLevers!$C849,'Policy Characteristics'!$C:$C,0))</f>
        <v>0</v>
      </c>
      <c r="U849" s="182">
        <f>INDEX('Policy Characteristics'!O:O,MATCH(PolicyLevers!$C849,'Policy Characteristics'!$C:$C,0))</f>
        <v>0</v>
      </c>
    </row>
    <row r="850" spans="1:21" x14ac:dyDescent="0.35">
      <c r="A850" s="351" t="str">
        <f>INDEX('Policy Characteristics'!A:A,MATCH(PolicyLevers!$C850,'Policy Characteristics'!$C:$C,0))</f>
        <v>Industry</v>
      </c>
      <c r="B850" s="355" t="str">
        <f>INDEX('Policy Characteristics'!B:B,MATCH(PolicyLevers!$C850,'Policy Characteristics'!$C:$C,0))</f>
        <v>Electrification + Hydrogen</v>
      </c>
      <c r="C850" s="190" t="str">
        <f t="shared" si="38"/>
        <v>Fraction of Industrial Fuel Use Shifted to Other Fuels</v>
      </c>
      <c r="D850" s="192" t="s">
        <v>2076</v>
      </c>
      <c r="E850" s="185" t="s">
        <v>814</v>
      </c>
      <c r="F850" s="182" t="s">
        <v>2129</v>
      </c>
      <c r="G850" s="185" t="s">
        <v>2120</v>
      </c>
      <c r="H850" s="43">
        <v>1403</v>
      </c>
      <c r="I850" s="357" t="s">
        <v>332</v>
      </c>
      <c r="J850" s="190" t="str">
        <f>INDEX('Policy Characteristics'!D:D,MATCH(PolicyLevers!$C850,'Policy Characteristics'!$C:$C,0))</f>
        <v>Electrification + Hydrogen</v>
      </c>
      <c r="K850" s="190" t="str">
        <f>INDEX('Policy Characteristics'!E:E,MATCH(PolicyLevers!$C850,'Policy Characteristics'!$C:$C,0))</f>
        <v>indst fuel type shifting</v>
      </c>
      <c r="L850" s="191">
        <f>INDEX('Policy Characteristics'!F:F,MATCH(PolicyLevers!$C850,'Policy Characteristics'!$C:$C,0))</f>
        <v>0</v>
      </c>
      <c r="M850" s="191">
        <f>INDEX('Policy Characteristics'!G:G,MATCH(PolicyLevers!$C850,'Policy Characteristics'!$C:$C,0))</f>
        <v>1</v>
      </c>
      <c r="N850" s="252">
        <f>INDEX('Policy Characteristics'!H:H,MATCH(PolicyLevers!$C850,'Policy Characteristics'!$C:$C,0))</f>
        <v>0.01</v>
      </c>
      <c r="O850" s="190" t="str">
        <f>INDEX('Policy Characteristics'!I:I,MATCH(PolicyLevers!$C850,'Policy Characteristics'!$C:$C,0))</f>
        <v>% of fuel shifted</v>
      </c>
      <c r="P850" s="185"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0" t="str">
        <f>INDEX('Policy Characteristics'!K:K,MATCH(PolicyLevers!$C850,'Policy Characteristics'!$C:$C,0))</f>
        <v>industry-ag-main.html#fuel-switching</v>
      </c>
      <c r="R850" s="190" t="str">
        <f>INDEX('Policy Characteristics'!L:L,MATCH(PolicyLevers!$C850,'Policy Characteristics'!$C:$C,0))</f>
        <v>industry-elec-and-hydrogen.html</v>
      </c>
      <c r="S850" s="206">
        <f>INDEX('Policy Characteristics'!M:M,MATCH(PolicyLevers!$C850,'Policy Characteristics'!$C:$C,0))</f>
        <v>0</v>
      </c>
      <c r="T850" s="185">
        <f>INDEX('Policy Characteristics'!N:N,MATCH(PolicyLevers!$C850,'Policy Characteristics'!$C:$C,0))</f>
        <v>0</v>
      </c>
      <c r="U850" s="182">
        <f>INDEX('Policy Characteristics'!O:O,MATCH(PolicyLevers!$C850,'Policy Characteristics'!$C:$C,0))</f>
        <v>0</v>
      </c>
    </row>
    <row r="851" spans="1:21" x14ac:dyDescent="0.35">
      <c r="A851" s="351" t="str">
        <f>INDEX('Policy Characteristics'!A:A,MATCH(PolicyLevers!$C851,'Policy Characteristics'!$C:$C,0))</f>
        <v>Industry</v>
      </c>
      <c r="B851" s="355" t="str">
        <f>INDEX('Policy Characteristics'!B:B,MATCH(PolicyLevers!$C851,'Policy Characteristics'!$C:$C,0))</f>
        <v>Electrification + Hydrogen</v>
      </c>
      <c r="C851" s="190" t="str">
        <f t="shared" si="38"/>
        <v>Fraction of Industrial Fuel Use Shifted to Other Fuels</v>
      </c>
      <c r="D851" s="192" t="s">
        <v>2076</v>
      </c>
      <c r="E851" s="185" t="s">
        <v>816</v>
      </c>
      <c r="F851" s="182" t="s">
        <v>2129</v>
      </c>
      <c r="G851" s="185" t="s">
        <v>2119</v>
      </c>
      <c r="H851" s="43">
        <v>1404</v>
      </c>
      <c r="I851" s="357" t="s">
        <v>332</v>
      </c>
      <c r="J851" s="190" t="str">
        <f>INDEX('Policy Characteristics'!D:D,MATCH(PolicyLevers!$C851,'Policy Characteristics'!$C:$C,0))</f>
        <v>Electrification + Hydrogen</v>
      </c>
      <c r="K851" s="190" t="str">
        <f>INDEX('Policy Characteristics'!E:E,MATCH(PolicyLevers!$C851,'Policy Characteristics'!$C:$C,0))</f>
        <v>indst fuel type shifting</v>
      </c>
      <c r="L851" s="191">
        <f>INDEX('Policy Characteristics'!F:F,MATCH(PolicyLevers!$C851,'Policy Characteristics'!$C:$C,0))</f>
        <v>0</v>
      </c>
      <c r="M851" s="191">
        <f>INDEX('Policy Characteristics'!G:G,MATCH(PolicyLevers!$C851,'Policy Characteristics'!$C:$C,0))</f>
        <v>1</v>
      </c>
      <c r="N851" s="252">
        <f>INDEX('Policy Characteristics'!H:H,MATCH(PolicyLevers!$C851,'Policy Characteristics'!$C:$C,0))</f>
        <v>0.01</v>
      </c>
      <c r="O851" s="190" t="str">
        <f>INDEX('Policy Characteristics'!I:I,MATCH(PolicyLevers!$C851,'Policy Characteristics'!$C:$C,0))</f>
        <v>% of fuel shifted</v>
      </c>
      <c r="P851" s="185"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0" t="str">
        <f>INDEX('Policy Characteristics'!K:K,MATCH(PolicyLevers!$C851,'Policy Characteristics'!$C:$C,0))</f>
        <v>industry-ag-main.html#fuel-switching</v>
      </c>
      <c r="R851" s="190" t="str">
        <f>INDEX('Policy Characteristics'!L:L,MATCH(PolicyLevers!$C851,'Policy Characteristics'!$C:$C,0))</f>
        <v>industry-elec-and-hydrogen.html</v>
      </c>
      <c r="S851" s="206">
        <f>INDEX('Policy Characteristics'!M:M,MATCH(PolicyLevers!$C851,'Policy Characteristics'!$C:$C,0))</f>
        <v>0</v>
      </c>
      <c r="T851" s="185">
        <f>INDEX('Policy Characteristics'!N:N,MATCH(PolicyLevers!$C851,'Policy Characteristics'!$C:$C,0))</f>
        <v>0</v>
      </c>
      <c r="U851" s="182">
        <f>INDEX('Policy Characteristics'!O:O,MATCH(PolicyLevers!$C851,'Policy Characteristics'!$C:$C,0))</f>
        <v>0</v>
      </c>
    </row>
    <row r="852" spans="1:21" x14ac:dyDescent="0.35">
      <c r="A852" s="351" t="str">
        <f>INDEX('Policy Characteristics'!A:A,MATCH(PolicyLevers!$C852,'Policy Characteristics'!$C:$C,0))</f>
        <v>Industry</v>
      </c>
      <c r="B852" s="355" t="str">
        <f>INDEX('Policy Characteristics'!B:B,MATCH(PolicyLevers!$C852,'Policy Characteristics'!$C:$C,0))</f>
        <v>Electrification + Hydrogen</v>
      </c>
      <c r="C852" s="190" t="str">
        <f t="shared" si="38"/>
        <v>Fraction of Industrial Fuel Use Shifted to Other Fuels</v>
      </c>
      <c r="D852" s="192" t="s">
        <v>2076</v>
      </c>
      <c r="E852" s="185" t="s">
        <v>818</v>
      </c>
      <c r="F852" s="182" t="s">
        <v>2129</v>
      </c>
      <c r="G852" s="185" t="s">
        <v>2118</v>
      </c>
      <c r="H852" s="43">
        <v>1405</v>
      </c>
      <c r="I852" s="357" t="s">
        <v>332</v>
      </c>
      <c r="J852" s="190" t="str">
        <f>INDEX('Policy Characteristics'!D:D,MATCH(PolicyLevers!$C852,'Policy Characteristics'!$C:$C,0))</f>
        <v>Electrification + Hydrogen</v>
      </c>
      <c r="K852" s="190" t="str">
        <f>INDEX('Policy Characteristics'!E:E,MATCH(PolicyLevers!$C852,'Policy Characteristics'!$C:$C,0))</f>
        <v>indst fuel type shifting</v>
      </c>
      <c r="L852" s="191">
        <f>INDEX('Policy Characteristics'!F:F,MATCH(PolicyLevers!$C852,'Policy Characteristics'!$C:$C,0))</f>
        <v>0</v>
      </c>
      <c r="M852" s="191">
        <f>INDEX('Policy Characteristics'!G:G,MATCH(PolicyLevers!$C852,'Policy Characteristics'!$C:$C,0))</f>
        <v>1</v>
      </c>
      <c r="N852" s="252">
        <f>INDEX('Policy Characteristics'!H:H,MATCH(PolicyLevers!$C852,'Policy Characteristics'!$C:$C,0))</f>
        <v>0.01</v>
      </c>
      <c r="O852" s="190" t="str">
        <f>INDEX('Policy Characteristics'!I:I,MATCH(PolicyLevers!$C852,'Policy Characteristics'!$C:$C,0))</f>
        <v>% of fuel shifted</v>
      </c>
      <c r="P852" s="185"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0" t="str">
        <f>INDEX('Policy Characteristics'!K:K,MATCH(PolicyLevers!$C852,'Policy Characteristics'!$C:$C,0))</f>
        <v>industry-ag-main.html#fuel-switching</v>
      </c>
      <c r="R852" s="190" t="str">
        <f>INDEX('Policy Characteristics'!L:L,MATCH(PolicyLevers!$C852,'Policy Characteristics'!$C:$C,0))</f>
        <v>industry-elec-and-hydrogen.html</v>
      </c>
      <c r="S852" s="206">
        <f>INDEX('Policy Characteristics'!M:M,MATCH(PolicyLevers!$C852,'Policy Characteristics'!$C:$C,0))</f>
        <v>0</v>
      </c>
      <c r="T852" s="185">
        <f>INDEX('Policy Characteristics'!N:N,MATCH(PolicyLevers!$C852,'Policy Characteristics'!$C:$C,0))</f>
        <v>0</v>
      </c>
      <c r="U852" s="182">
        <f>INDEX('Policy Characteristics'!O:O,MATCH(PolicyLevers!$C852,'Policy Characteristics'!$C:$C,0))</f>
        <v>0</v>
      </c>
    </row>
    <row r="853" spans="1:21" x14ac:dyDescent="0.35">
      <c r="A853" s="351" t="str">
        <f>INDEX('Policy Characteristics'!A:A,MATCH(PolicyLevers!$C853,'Policy Characteristics'!$C:$C,0))</f>
        <v>Industry</v>
      </c>
      <c r="B853" s="355" t="str">
        <f>INDEX('Policy Characteristics'!B:B,MATCH(PolicyLevers!$C853,'Policy Characteristics'!$C:$C,0))</f>
        <v>Electrification + Hydrogen</v>
      </c>
      <c r="C853" s="190" t="str">
        <f t="shared" si="38"/>
        <v>Fraction of Industrial Fuel Use Shifted to Other Fuels</v>
      </c>
      <c r="D853" s="192" t="s">
        <v>2076</v>
      </c>
      <c r="E853" s="185" t="s">
        <v>820</v>
      </c>
      <c r="F853" s="182" t="s">
        <v>2129</v>
      </c>
      <c r="G853" s="185" t="s">
        <v>2117</v>
      </c>
      <c r="H853" s="43">
        <v>1406</v>
      </c>
      <c r="I853" s="357" t="s">
        <v>332</v>
      </c>
      <c r="J853" s="190" t="str">
        <f>INDEX('Policy Characteristics'!D:D,MATCH(PolicyLevers!$C853,'Policy Characteristics'!$C:$C,0))</f>
        <v>Electrification + Hydrogen</v>
      </c>
      <c r="K853" s="190" t="str">
        <f>INDEX('Policy Characteristics'!E:E,MATCH(PolicyLevers!$C853,'Policy Characteristics'!$C:$C,0))</f>
        <v>indst fuel type shifting</v>
      </c>
      <c r="L853" s="191">
        <f>INDEX('Policy Characteristics'!F:F,MATCH(PolicyLevers!$C853,'Policy Characteristics'!$C:$C,0))</f>
        <v>0</v>
      </c>
      <c r="M853" s="191">
        <f>INDEX('Policy Characteristics'!G:G,MATCH(PolicyLevers!$C853,'Policy Characteristics'!$C:$C,0))</f>
        <v>1</v>
      </c>
      <c r="N853" s="252">
        <f>INDEX('Policy Characteristics'!H:H,MATCH(PolicyLevers!$C853,'Policy Characteristics'!$C:$C,0))</f>
        <v>0.01</v>
      </c>
      <c r="O853" s="190" t="str">
        <f>INDEX('Policy Characteristics'!I:I,MATCH(PolicyLevers!$C853,'Policy Characteristics'!$C:$C,0))</f>
        <v>% of fuel shifted</v>
      </c>
      <c r="P853" s="185"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0" t="str">
        <f>INDEX('Policy Characteristics'!K:K,MATCH(PolicyLevers!$C853,'Policy Characteristics'!$C:$C,0))</f>
        <v>industry-ag-main.html#fuel-switching</v>
      </c>
      <c r="R853" s="190" t="str">
        <f>INDEX('Policy Characteristics'!L:L,MATCH(PolicyLevers!$C853,'Policy Characteristics'!$C:$C,0))</f>
        <v>industry-elec-and-hydrogen.html</v>
      </c>
      <c r="S853" s="206">
        <f>INDEX('Policy Characteristics'!M:M,MATCH(PolicyLevers!$C853,'Policy Characteristics'!$C:$C,0))</f>
        <v>0</v>
      </c>
      <c r="T853" s="185">
        <f>INDEX('Policy Characteristics'!N:N,MATCH(PolicyLevers!$C853,'Policy Characteristics'!$C:$C,0))</f>
        <v>0</v>
      </c>
      <c r="U853" s="182">
        <f>INDEX('Policy Characteristics'!O:O,MATCH(PolicyLevers!$C853,'Policy Characteristics'!$C:$C,0))</f>
        <v>0</v>
      </c>
    </row>
    <row r="854" spans="1:21" x14ac:dyDescent="0.35">
      <c r="A854" s="351" t="str">
        <f>INDEX('Policy Characteristics'!A:A,MATCH(PolicyLevers!$C854,'Policy Characteristics'!$C:$C,0))</f>
        <v>Industry</v>
      </c>
      <c r="B854" s="355" t="str">
        <f>INDEX('Policy Characteristics'!B:B,MATCH(PolicyLevers!$C854,'Policy Characteristics'!$C:$C,0))</f>
        <v>Electrification + Hydrogen</v>
      </c>
      <c r="C854" s="190" t="str">
        <f t="shared" si="38"/>
        <v>Fraction of Industrial Fuel Use Shifted to Other Fuels</v>
      </c>
      <c r="D854" s="192" t="s">
        <v>2076</v>
      </c>
      <c r="E854" s="185" t="s">
        <v>822</v>
      </c>
      <c r="F854" s="182" t="s">
        <v>2129</v>
      </c>
      <c r="G854" s="185" t="s">
        <v>2115</v>
      </c>
      <c r="H854" s="43">
        <v>1407</v>
      </c>
      <c r="I854" s="357" t="s">
        <v>310</v>
      </c>
      <c r="J854" s="190" t="str">
        <f>INDEX('Policy Characteristics'!D:D,MATCH(PolicyLevers!$C854,'Policy Characteristics'!$C:$C,0))</f>
        <v>Electrification + Hydrogen</v>
      </c>
      <c r="K854" s="190" t="str">
        <f>INDEX('Policy Characteristics'!E:E,MATCH(PolicyLevers!$C854,'Policy Characteristics'!$C:$C,0))</f>
        <v>indst fuel type shifting</v>
      </c>
      <c r="L854" s="191">
        <f>INDEX('Policy Characteristics'!F:F,MATCH(PolicyLevers!$C854,'Policy Characteristics'!$C:$C,0))</f>
        <v>0</v>
      </c>
      <c r="M854" s="191">
        <f>INDEX('Policy Characteristics'!G:G,MATCH(PolicyLevers!$C854,'Policy Characteristics'!$C:$C,0))</f>
        <v>1</v>
      </c>
      <c r="N854" s="252">
        <f>INDEX('Policy Characteristics'!H:H,MATCH(PolicyLevers!$C854,'Policy Characteristics'!$C:$C,0))</f>
        <v>0.01</v>
      </c>
      <c r="O854" s="190" t="str">
        <f>INDEX('Policy Characteristics'!I:I,MATCH(PolicyLevers!$C854,'Policy Characteristics'!$C:$C,0))</f>
        <v>% of fuel shifted</v>
      </c>
      <c r="P854" s="190"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0" t="str">
        <f>INDEX('Policy Characteristics'!K:K,MATCH(PolicyLevers!$C854,'Policy Characteristics'!$C:$C,0))</f>
        <v>industry-ag-main.html#fuel-switching</v>
      </c>
      <c r="R854" s="190" t="str">
        <f>INDEX('Policy Characteristics'!L:L,MATCH(PolicyLevers!$C854,'Policy Characteristics'!$C:$C,0))</f>
        <v>industry-elec-and-hydrogen.html</v>
      </c>
      <c r="S854" s="206">
        <f>INDEX('Policy Characteristics'!M:M,MATCH(PolicyLevers!$C854,'Policy Characteristics'!$C:$C,0))</f>
        <v>0</v>
      </c>
      <c r="T854" s="185">
        <f>INDEX('Policy Characteristics'!N:N,MATCH(PolicyLevers!$C854,'Policy Characteristics'!$C:$C,0))</f>
        <v>0</v>
      </c>
      <c r="U854" s="182">
        <f>INDEX('Policy Characteristics'!O:O,MATCH(PolicyLevers!$C854,'Policy Characteristics'!$C:$C,0))</f>
        <v>0</v>
      </c>
    </row>
    <row r="855" spans="1:21" x14ac:dyDescent="0.35">
      <c r="A855" s="351" t="str">
        <f>INDEX('Policy Characteristics'!A:A,MATCH(PolicyLevers!$C855,'Policy Characteristics'!$C:$C,0))</f>
        <v>Industry</v>
      </c>
      <c r="B855" s="355" t="str">
        <f>INDEX('Policy Characteristics'!B:B,MATCH(PolicyLevers!$C855,'Policy Characteristics'!$C:$C,0))</f>
        <v>Electrification + Hydrogen</v>
      </c>
      <c r="C855" s="190" t="str">
        <f t="shared" si="38"/>
        <v>Fraction of Industrial Fuel Use Shifted to Other Fuels</v>
      </c>
      <c r="D855" s="192" t="s">
        <v>2074</v>
      </c>
      <c r="E855" s="185" t="s">
        <v>799</v>
      </c>
      <c r="F855" s="182" t="s">
        <v>2128</v>
      </c>
      <c r="G855" s="185" t="s">
        <v>2125</v>
      </c>
      <c r="H855" s="43">
        <v>1408</v>
      </c>
      <c r="I855" s="357" t="s">
        <v>310</v>
      </c>
      <c r="J855" s="190" t="str">
        <f>INDEX('Policy Characteristics'!D:D,MATCH(PolicyLevers!$C855,'Policy Characteristics'!$C:$C,0))</f>
        <v>Electrification + Hydrogen</v>
      </c>
      <c r="K855" s="190" t="str">
        <f>INDEX('Policy Characteristics'!E:E,MATCH(PolicyLevers!$C855,'Policy Characteristics'!$C:$C,0))</f>
        <v>indst fuel type shifting</v>
      </c>
      <c r="L855" s="191">
        <f>INDEX('Policy Characteristics'!F:F,MATCH(PolicyLevers!$C855,'Policy Characteristics'!$C:$C,0))</f>
        <v>0</v>
      </c>
      <c r="M855" s="191">
        <f>INDEX('Policy Characteristics'!G:G,MATCH(PolicyLevers!$C855,'Policy Characteristics'!$C:$C,0))</f>
        <v>1</v>
      </c>
      <c r="N855" s="252">
        <f>INDEX('Policy Characteristics'!H:H,MATCH(PolicyLevers!$C855,'Policy Characteristics'!$C:$C,0))</f>
        <v>0.01</v>
      </c>
      <c r="O855" s="190" t="str">
        <f>INDEX('Policy Characteristics'!I:I,MATCH(PolicyLevers!$C855,'Policy Characteristics'!$C:$C,0))</f>
        <v>% of fuel shifted</v>
      </c>
      <c r="P855" s="190"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0" t="str">
        <f>INDEX('Policy Characteristics'!K:K,MATCH(PolicyLevers!$C855,'Policy Characteristics'!$C:$C,0))</f>
        <v>industry-ag-main.html#fuel-switching</v>
      </c>
      <c r="R855" s="190" t="str">
        <f>INDEX('Policy Characteristics'!L:L,MATCH(PolicyLevers!$C855,'Policy Characteristics'!$C:$C,0))</f>
        <v>industry-elec-and-hydrogen.html</v>
      </c>
      <c r="S855" s="206">
        <f>INDEX('Policy Characteristics'!M:M,MATCH(PolicyLevers!$C855,'Policy Characteristics'!$C:$C,0))</f>
        <v>0</v>
      </c>
      <c r="T855" s="185">
        <f>INDEX('Policy Characteristics'!N:N,MATCH(PolicyLevers!$C855,'Policy Characteristics'!$C:$C,0))</f>
        <v>0</v>
      </c>
      <c r="U855" s="182">
        <f>INDEX('Policy Characteristics'!O:O,MATCH(PolicyLevers!$C855,'Policy Characteristics'!$C:$C,0))</f>
        <v>0</v>
      </c>
    </row>
    <row r="856" spans="1:21" x14ac:dyDescent="0.35">
      <c r="A856" s="351" t="str">
        <f>INDEX('Policy Characteristics'!A:A,MATCH(PolicyLevers!$C856,'Policy Characteristics'!$C:$C,0))</f>
        <v>Industry</v>
      </c>
      <c r="B856" s="355" t="str">
        <f>INDEX('Policy Characteristics'!B:B,MATCH(PolicyLevers!$C856,'Policy Characteristics'!$C:$C,0))</f>
        <v>Electrification + Hydrogen</v>
      </c>
      <c r="C856" s="190" t="str">
        <f t="shared" si="38"/>
        <v>Fraction of Industrial Fuel Use Shifted to Other Fuels</v>
      </c>
      <c r="D856" s="192" t="s">
        <v>2074</v>
      </c>
      <c r="E856" s="185" t="s">
        <v>806</v>
      </c>
      <c r="F856" s="182" t="s">
        <v>2128</v>
      </c>
      <c r="G856" s="185" t="s">
        <v>2124</v>
      </c>
      <c r="H856" s="43">
        <v>1409</v>
      </c>
      <c r="I856" s="357" t="s">
        <v>332</v>
      </c>
      <c r="J856" s="190" t="str">
        <f>INDEX('Policy Characteristics'!D:D,MATCH(PolicyLevers!$C856,'Policy Characteristics'!$C:$C,0))</f>
        <v>Electrification + Hydrogen</v>
      </c>
      <c r="K856" s="190" t="str">
        <f>INDEX('Policy Characteristics'!E:E,MATCH(PolicyLevers!$C856,'Policy Characteristics'!$C:$C,0))</f>
        <v>indst fuel type shifting</v>
      </c>
      <c r="L856" s="191">
        <f>INDEX('Policy Characteristics'!F:F,MATCH(PolicyLevers!$C856,'Policy Characteristics'!$C:$C,0))</f>
        <v>0</v>
      </c>
      <c r="M856" s="191">
        <f>INDEX('Policy Characteristics'!G:G,MATCH(PolicyLevers!$C856,'Policy Characteristics'!$C:$C,0))</f>
        <v>1</v>
      </c>
      <c r="N856" s="252">
        <f>INDEX('Policy Characteristics'!H:H,MATCH(PolicyLevers!$C856,'Policy Characteristics'!$C:$C,0))</f>
        <v>0.01</v>
      </c>
      <c r="O856" s="190" t="str">
        <f>INDEX('Policy Characteristics'!I:I,MATCH(PolicyLevers!$C856,'Policy Characteristics'!$C:$C,0))</f>
        <v>% of fuel shifted</v>
      </c>
      <c r="P856" s="185"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0" t="str">
        <f>INDEX('Policy Characteristics'!K:K,MATCH(PolicyLevers!$C856,'Policy Characteristics'!$C:$C,0))</f>
        <v>industry-ag-main.html#fuel-switching</v>
      </c>
      <c r="R856" s="190" t="str">
        <f>INDEX('Policy Characteristics'!L:L,MATCH(PolicyLevers!$C856,'Policy Characteristics'!$C:$C,0))</f>
        <v>industry-elec-and-hydrogen.html</v>
      </c>
      <c r="S856" s="206">
        <f>INDEX('Policy Characteristics'!M:M,MATCH(PolicyLevers!$C856,'Policy Characteristics'!$C:$C,0))</f>
        <v>0</v>
      </c>
      <c r="T856" s="185">
        <f>INDEX('Policy Characteristics'!N:N,MATCH(PolicyLevers!$C856,'Policy Characteristics'!$C:$C,0))</f>
        <v>0</v>
      </c>
      <c r="U856" s="182">
        <f>INDEX('Policy Characteristics'!O:O,MATCH(PolicyLevers!$C856,'Policy Characteristics'!$C:$C,0))</f>
        <v>0</v>
      </c>
    </row>
    <row r="857" spans="1:21" x14ac:dyDescent="0.35">
      <c r="A857" s="351" t="str">
        <f>INDEX('Policy Characteristics'!A:A,MATCH(PolicyLevers!$C857,'Policy Characteristics'!$C:$C,0))</f>
        <v>Industry</v>
      </c>
      <c r="B857" s="355" t="str">
        <f>INDEX('Policy Characteristics'!B:B,MATCH(PolicyLevers!$C857,'Policy Characteristics'!$C:$C,0))</f>
        <v>Electrification + Hydrogen</v>
      </c>
      <c r="C857" s="190" t="str">
        <f t="shared" si="38"/>
        <v>Fraction of Industrial Fuel Use Shifted to Other Fuels</v>
      </c>
      <c r="D857" s="192" t="s">
        <v>2074</v>
      </c>
      <c r="E857" s="185" t="s">
        <v>808</v>
      </c>
      <c r="F857" s="182" t="s">
        <v>2128</v>
      </c>
      <c r="G857" s="185" t="s">
        <v>2123</v>
      </c>
      <c r="H857" s="43">
        <v>1410</v>
      </c>
      <c r="I857" s="357" t="s">
        <v>332</v>
      </c>
      <c r="J857" s="190" t="str">
        <f>INDEX('Policy Characteristics'!D:D,MATCH(PolicyLevers!$C857,'Policy Characteristics'!$C:$C,0))</f>
        <v>Electrification + Hydrogen</v>
      </c>
      <c r="K857" s="190" t="str">
        <f>INDEX('Policy Characteristics'!E:E,MATCH(PolicyLevers!$C857,'Policy Characteristics'!$C:$C,0))</f>
        <v>indst fuel type shifting</v>
      </c>
      <c r="L857" s="191">
        <f>INDEX('Policy Characteristics'!F:F,MATCH(PolicyLevers!$C857,'Policy Characteristics'!$C:$C,0))</f>
        <v>0</v>
      </c>
      <c r="M857" s="191">
        <f>INDEX('Policy Characteristics'!G:G,MATCH(PolicyLevers!$C857,'Policy Characteristics'!$C:$C,0))</f>
        <v>1</v>
      </c>
      <c r="N857" s="252">
        <f>INDEX('Policy Characteristics'!H:H,MATCH(PolicyLevers!$C857,'Policy Characteristics'!$C:$C,0))</f>
        <v>0.01</v>
      </c>
      <c r="O857" s="190" t="str">
        <f>INDEX('Policy Characteristics'!I:I,MATCH(PolicyLevers!$C857,'Policy Characteristics'!$C:$C,0))</f>
        <v>% of fuel shifted</v>
      </c>
      <c r="P857" s="185"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0" t="str">
        <f>INDEX('Policy Characteristics'!K:K,MATCH(PolicyLevers!$C857,'Policy Characteristics'!$C:$C,0))</f>
        <v>industry-ag-main.html#fuel-switching</v>
      </c>
      <c r="R857" s="190" t="str">
        <f>INDEX('Policy Characteristics'!L:L,MATCH(PolicyLevers!$C857,'Policy Characteristics'!$C:$C,0))</f>
        <v>industry-elec-and-hydrogen.html</v>
      </c>
      <c r="S857" s="206">
        <f>INDEX('Policy Characteristics'!M:M,MATCH(PolicyLevers!$C857,'Policy Characteristics'!$C:$C,0))</f>
        <v>0</v>
      </c>
      <c r="T857" s="185">
        <f>INDEX('Policy Characteristics'!N:N,MATCH(PolicyLevers!$C857,'Policy Characteristics'!$C:$C,0))</f>
        <v>0</v>
      </c>
      <c r="U857" s="182">
        <f>INDEX('Policy Characteristics'!O:O,MATCH(PolicyLevers!$C857,'Policy Characteristics'!$C:$C,0))</f>
        <v>0</v>
      </c>
    </row>
    <row r="858" spans="1:21" x14ac:dyDescent="0.35">
      <c r="A858" s="351" t="str">
        <f>INDEX('Policy Characteristics'!A:A,MATCH(PolicyLevers!$C858,'Policy Characteristics'!$C:$C,0))</f>
        <v>Industry</v>
      </c>
      <c r="B858" s="355" t="str">
        <f>INDEX('Policy Characteristics'!B:B,MATCH(PolicyLevers!$C858,'Policy Characteristics'!$C:$C,0))</f>
        <v>Electrification + Hydrogen</v>
      </c>
      <c r="C858" s="190" t="str">
        <f t="shared" si="38"/>
        <v>Fraction of Industrial Fuel Use Shifted to Other Fuels</v>
      </c>
      <c r="D858" s="192" t="s">
        <v>2074</v>
      </c>
      <c r="E858" s="185" t="s">
        <v>810</v>
      </c>
      <c r="F858" s="182" t="s">
        <v>2128</v>
      </c>
      <c r="G858" s="185" t="s">
        <v>2122</v>
      </c>
      <c r="H858" s="43">
        <v>1411</v>
      </c>
      <c r="I858" s="357" t="s">
        <v>332</v>
      </c>
      <c r="J858" s="190" t="str">
        <f>INDEX('Policy Characteristics'!D:D,MATCH(PolicyLevers!$C858,'Policy Characteristics'!$C:$C,0))</f>
        <v>Electrification + Hydrogen</v>
      </c>
      <c r="K858" s="190" t="str">
        <f>INDEX('Policy Characteristics'!E:E,MATCH(PolicyLevers!$C858,'Policy Characteristics'!$C:$C,0))</f>
        <v>indst fuel type shifting</v>
      </c>
      <c r="L858" s="191">
        <f>INDEX('Policy Characteristics'!F:F,MATCH(PolicyLevers!$C858,'Policy Characteristics'!$C:$C,0))</f>
        <v>0</v>
      </c>
      <c r="M858" s="191">
        <f>INDEX('Policy Characteristics'!G:G,MATCH(PolicyLevers!$C858,'Policy Characteristics'!$C:$C,0))</f>
        <v>1</v>
      </c>
      <c r="N858" s="252">
        <f>INDEX('Policy Characteristics'!H:H,MATCH(PolicyLevers!$C858,'Policy Characteristics'!$C:$C,0))</f>
        <v>0.01</v>
      </c>
      <c r="O858" s="190" t="str">
        <f>INDEX('Policy Characteristics'!I:I,MATCH(PolicyLevers!$C858,'Policy Characteristics'!$C:$C,0))</f>
        <v>% of fuel shifted</v>
      </c>
      <c r="P858" s="185"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0" t="str">
        <f>INDEX('Policy Characteristics'!K:K,MATCH(PolicyLevers!$C858,'Policy Characteristics'!$C:$C,0))</f>
        <v>industry-ag-main.html#fuel-switching</v>
      </c>
      <c r="R858" s="190" t="str">
        <f>INDEX('Policy Characteristics'!L:L,MATCH(PolicyLevers!$C858,'Policy Characteristics'!$C:$C,0))</f>
        <v>industry-elec-and-hydrogen.html</v>
      </c>
      <c r="S858" s="206">
        <f>INDEX('Policy Characteristics'!M:M,MATCH(PolicyLevers!$C858,'Policy Characteristics'!$C:$C,0))</f>
        <v>0</v>
      </c>
      <c r="T858" s="185">
        <f>INDEX('Policy Characteristics'!N:N,MATCH(PolicyLevers!$C858,'Policy Characteristics'!$C:$C,0))</f>
        <v>0</v>
      </c>
      <c r="U858" s="182">
        <f>INDEX('Policy Characteristics'!O:O,MATCH(PolicyLevers!$C858,'Policy Characteristics'!$C:$C,0))</f>
        <v>0</v>
      </c>
    </row>
    <row r="859" spans="1:21" x14ac:dyDescent="0.35">
      <c r="A859" s="351" t="str">
        <f>INDEX('Policy Characteristics'!A:A,MATCH(PolicyLevers!$C859,'Policy Characteristics'!$C:$C,0))</f>
        <v>Industry</v>
      </c>
      <c r="B859" s="355" t="str">
        <f>INDEX('Policy Characteristics'!B:B,MATCH(PolicyLevers!$C859,'Policy Characteristics'!$C:$C,0))</f>
        <v>Electrification + Hydrogen</v>
      </c>
      <c r="C859" s="190" t="str">
        <f t="shared" si="38"/>
        <v>Fraction of Industrial Fuel Use Shifted to Other Fuels</v>
      </c>
      <c r="D859" s="192" t="s">
        <v>2074</v>
      </c>
      <c r="E859" s="185" t="s">
        <v>812</v>
      </c>
      <c r="F859" s="182" t="s">
        <v>2128</v>
      </c>
      <c r="G859" s="185" t="s">
        <v>2121</v>
      </c>
      <c r="H859" s="43">
        <v>1412</v>
      </c>
      <c r="I859" s="357" t="s">
        <v>332</v>
      </c>
      <c r="J859" s="190" t="str">
        <f>INDEX('Policy Characteristics'!D:D,MATCH(PolicyLevers!$C859,'Policy Characteristics'!$C:$C,0))</f>
        <v>Electrification + Hydrogen</v>
      </c>
      <c r="K859" s="190" t="str">
        <f>INDEX('Policy Characteristics'!E:E,MATCH(PolicyLevers!$C859,'Policy Characteristics'!$C:$C,0))</f>
        <v>indst fuel type shifting</v>
      </c>
      <c r="L859" s="191">
        <f>INDEX('Policy Characteristics'!F:F,MATCH(PolicyLevers!$C859,'Policy Characteristics'!$C:$C,0))</f>
        <v>0</v>
      </c>
      <c r="M859" s="191">
        <f>INDEX('Policy Characteristics'!G:G,MATCH(PolicyLevers!$C859,'Policy Characteristics'!$C:$C,0))</f>
        <v>1</v>
      </c>
      <c r="N859" s="252">
        <f>INDEX('Policy Characteristics'!H:H,MATCH(PolicyLevers!$C859,'Policy Characteristics'!$C:$C,0))</f>
        <v>0.01</v>
      </c>
      <c r="O859" s="190" t="str">
        <f>INDEX('Policy Characteristics'!I:I,MATCH(PolicyLevers!$C859,'Policy Characteristics'!$C:$C,0))</f>
        <v>% of fuel shifted</v>
      </c>
      <c r="P859" s="185"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0" t="str">
        <f>INDEX('Policy Characteristics'!K:K,MATCH(PolicyLevers!$C859,'Policy Characteristics'!$C:$C,0))</f>
        <v>industry-ag-main.html#fuel-switching</v>
      </c>
      <c r="R859" s="190" t="str">
        <f>INDEX('Policy Characteristics'!L:L,MATCH(PolicyLevers!$C859,'Policy Characteristics'!$C:$C,0))</f>
        <v>industry-elec-and-hydrogen.html</v>
      </c>
      <c r="S859" s="206">
        <f>INDEX('Policy Characteristics'!M:M,MATCH(PolicyLevers!$C859,'Policy Characteristics'!$C:$C,0))</f>
        <v>0</v>
      </c>
      <c r="T859" s="185">
        <f>INDEX('Policy Characteristics'!N:N,MATCH(PolicyLevers!$C859,'Policy Characteristics'!$C:$C,0))</f>
        <v>0</v>
      </c>
      <c r="U859" s="182">
        <f>INDEX('Policy Characteristics'!O:O,MATCH(PolicyLevers!$C859,'Policy Characteristics'!$C:$C,0))</f>
        <v>0</v>
      </c>
    </row>
    <row r="860" spans="1:21" x14ac:dyDescent="0.35">
      <c r="A860" s="351" t="str">
        <f>INDEX('Policy Characteristics'!A:A,MATCH(PolicyLevers!$C860,'Policy Characteristics'!$C:$C,0))</f>
        <v>Industry</v>
      </c>
      <c r="B860" s="355" t="str">
        <f>INDEX('Policy Characteristics'!B:B,MATCH(PolicyLevers!$C860,'Policy Characteristics'!$C:$C,0))</f>
        <v>Electrification + Hydrogen</v>
      </c>
      <c r="C860" s="190" t="str">
        <f t="shared" si="38"/>
        <v>Fraction of Industrial Fuel Use Shifted to Other Fuels</v>
      </c>
      <c r="D860" s="192" t="s">
        <v>2074</v>
      </c>
      <c r="E860" s="185" t="s">
        <v>814</v>
      </c>
      <c r="F860" s="182" t="s">
        <v>2128</v>
      </c>
      <c r="G860" s="185" t="s">
        <v>2120</v>
      </c>
      <c r="H860" s="43">
        <v>1413</v>
      </c>
      <c r="I860" s="357" t="s">
        <v>332</v>
      </c>
      <c r="J860" s="190" t="str">
        <f>INDEX('Policy Characteristics'!D:D,MATCH(PolicyLevers!$C860,'Policy Characteristics'!$C:$C,0))</f>
        <v>Electrification + Hydrogen</v>
      </c>
      <c r="K860" s="190" t="str">
        <f>INDEX('Policy Characteristics'!E:E,MATCH(PolicyLevers!$C860,'Policy Characteristics'!$C:$C,0))</f>
        <v>indst fuel type shifting</v>
      </c>
      <c r="L860" s="191">
        <f>INDEX('Policy Characteristics'!F:F,MATCH(PolicyLevers!$C860,'Policy Characteristics'!$C:$C,0))</f>
        <v>0</v>
      </c>
      <c r="M860" s="191">
        <f>INDEX('Policy Characteristics'!G:G,MATCH(PolicyLevers!$C860,'Policy Characteristics'!$C:$C,0))</f>
        <v>1</v>
      </c>
      <c r="N860" s="252">
        <f>INDEX('Policy Characteristics'!H:H,MATCH(PolicyLevers!$C860,'Policy Characteristics'!$C:$C,0))</f>
        <v>0.01</v>
      </c>
      <c r="O860" s="190" t="str">
        <f>INDEX('Policy Characteristics'!I:I,MATCH(PolicyLevers!$C860,'Policy Characteristics'!$C:$C,0))</f>
        <v>% of fuel shifted</v>
      </c>
      <c r="P860" s="185"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0" t="str">
        <f>INDEX('Policy Characteristics'!K:K,MATCH(PolicyLevers!$C860,'Policy Characteristics'!$C:$C,0))</f>
        <v>industry-ag-main.html#fuel-switching</v>
      </c>
      <c r="R860" s="190" t="str">
        <f>INDEX('Policy Characteristics'!L:L,MATCH(PolicyLevers!$C860,'Policy Characteristics'!$C:$C,0))</f>
        <v>industry-elec-and-hydrogen.html</v>
      </c>
      <c r="S860" s="206">
        <f>INDEX('Policy Characteristics'!M:M,MATCH(PolicyLevers!$C860,'Policy Characteristics'!$C:$C,0))</f>
        <v>0</v>
      </c>
      <c r="T860" s="185">
        <f>INDEX('Policy Characteristics'!N:N,MATCH(PolicyLevers!$C860,'Policy Characteristics'!$C:$C,0))</f>
        <v>0</v>
      </c>
      <c r="U860" s="182">
        <f>INDEX('Policy Characteristics'!O:O,MATCH(PolicyLevers!$C860,'Policy Characteristics'!$C:$C,0))</f>
        <v>0</v>
      </c>
    </row>
    <row r="861" spans="1:21" x14ac:dyDescent="0.35">
      <c r="A861" s="351" t="str">
        <f>INDEX('Policy Characteristics'!A:A,MATCH(PolicyLevers!$C861,'Policy Characteristics'!$C:$C,0))</f>
        <v>Industry</v>
      </c>
      <c r="B861" s="355" t="str">
        <f>INDEX('Policy Characteristics'!B:B,MATCH(PolicyLevers!$C861,'Policy Characteristics'!$C:$C,0))</f>
        <v>Electrification + Hydrogen</v>
      </c>
      <c r="C861" s="190" t="str">
        <f t="shared" si="38"/>
        <v>Fraction of Industrial Fuel Use Shifted to Other Fuels</v>
      </c>
      <c r="D861" s="192" t="s">
        <v>2074</v>
      </c>
      <c r="E861" s="185" t="s">
        <v>816</v>
      </c>
      <c r="F861" s="182" t="s">
        <v>2128</v>
      </c>
      <c r="G861" s="185" t="s">
        <v>2119</v>
      </c>
      <c r="H861" s="43">
        <v>1414</v>
      </c>
      <c r="I861" s="357" t="s">
        <v>332</v>
      </c>
      <c r="J861" s="190" t="str">
        <f>INDEX('Policy Characteristics'!D:D,MATCH(PolicyLevers!$C861,'Policy Characteristics'!$C:$C,0))</f>
        <v>Electrification + Hydrogen</v>
      </c>
      <c r="K861" s="190" t="str">
        <f>INDEX('Policy Characteristics'!E:E,MATCH(PolicyLevers!$C861,'Policy Characteristics'!$C:$C,0))</f>
        <v>indst fuel type shifting</v>
      </c>
      <c r="L861" s="191">
        <f>INDEX('Policy Characteristics'!F:F,MATCH(PolicyLevers!$C861,'Policy Characteristics'!$C:$C,0))</f>
        <v>0</v>
      </c>
      <c r="M861" s="191">
        <f>INDEX('Policy Characteristics'!G:G,MATCH(PolicyLevers!$C861,'Policy Characteristics'!$C:$C,0))</f>
        <v>1</v>
      </c>
      <c r="N861" s="252">
        <f>INDEX('Policy Characteristics'!H:H,MATCH(PolicyLevers!$C861,'Policy Characteristics'!$C:$C,0))</f>
        <v>0.01</v>
      </c>
      <c r="O861" s="190" t="str">
        <f>INDEX('Policy Characteristics'!I:I,MATCH(PolicyLevers!$C861,'Policy Characteristics'!$C:$C,0))</f>
        <v>% of fuel shifted</v>
      </c>
      <c r="P861" s="185"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0" t="str">
        <f>INDEX('Policy Characteristics'!K:K,MATCH(PolicyLevers!$C861,'Policy Characteristics'!$C:$C,0))</f>
        <v>industry-ag-main.html#fuel-switching</v>
      </c>
      <c r="R861" s="190" t="str">
        <f>INDEX('Policy Characteristics'!L:L,MATCH(PolicyLevers!$C861,'Policy Characteristics'!$C:$C,0))</f>
        <v>industry-elec-and-hydrogen.html</v>
      </c>
      <c r="S861" s="206">
        <f>INDEX('Policy Characteristics'!M:M,MATCH(PolicyLevers!$C861,'Policy Characteristics'!$C:$C,0))</f>
        <v>0</v>
      </c>
      <c r="T861" s="185">
        <f>INDEX('Policy Characteristics'!N:N,MATCH(PolicyLevers!$C861,'Policy Characteristics'!$C:$C,0))</f>
        <v>0</v>
      </c>
      <c r="U861" s="182">
        <f>INDEX('Policy Characteristics'!O:O,MATCH(PolicyLevers!$C861,'Policy Characteristics'!$C:$C,0))</f>
        <v>0</v>
      </c>
    </row>
    <row r="862" spans="1:21" x14ac:dyDescent="0.35">
      <c r="A862" s="351" t="str">
        <f>INDEX('Policy Characteristics'!A:A,MATCH(PolicyLevers!$C862,'Policy Characteristics'!$C:$C,0))</f>
        <v>Industry</v>
      </c>
      <c r="B862" s="355" t="str">
        <f>INDEX('Policy Characteristics'!B:B,MATCH(PolicyLevers!$C862,'Policy Characteristics'!$C:$C,0))</f>
        <v>Electrification + Hydrogen</v>
      </c>
      <c r="C862" s="190" t="str">
        <f t="shared" si="38"/>
        <v>Fraction of Industrial Fuel Use Shifted to Other Fuels</v>
      </c>
      <c r="D862" s="192" t="s">
        <v>2074</v>
      </c>
      <c r="E862" s="185" t="s">
        <v>818</v>
      </c>
      <c r="F862" s="182" t="s">
        <v>2128</v>
      </c>
      <c r="G862" s="185" t="s">
        <v>2118</v>
      </c>
      <c r="H862" s="43">
        <v>1415</v>
      </c>
      <c r="I862" s="357" t="s">
        <v>332</v>
      </c>
      <c r="J862" s="190" t="str">
        <f>INDEX('Policy Characteristics'!D:D,MATCH(PolicyLevers!$C862,'Policy Characteristics'!$C:$C,0))</f>
        <v>Electrification + Hydrogen</v>
      </c>
      <c r="K862" s="190" t="str">
        <f>INDEX('Policy Characteristics'!E:E,MATCH(PolicyLevers!$C862,'Policy Characteristics'!$C:$C,0))</f>
        <v>indst fuel type shifting</v>
      </c>
      <c r="L862" s="191">
        <f>INDEX('Policy Characteristics'!F:F,MATCH(PolicyLevers!$C862,'Policy Characteristics'!$C:$C,0))</f>
        <v>0</v>
      </c>
      <c r="M862" s="191">
        <f>INDEX('Policy Characteristics'!G:G,MATCH(PolicyLevers!$C862,'Policy Characteristics'!$C:$C,0))</f>
        <v>1</v>
      </c>
      <c r="N862" s="252">
        <f>INDEX('Policy Characteristics'!H:H,MATCH(PolicyLevers!$C862,'Policy Characteristics'!$C:$C,0))</f>
        <v>0.01</v>
      </c>
      <c r="O862" s="190" t="str">
        <f>INDEX('Policy Characteristics'!I:I,MATCH(PolicyLevers!$C862,'Policy Characteristics'!$C:$C,0))</f>
        <v>% of fuel shifted</v>
      </c>
      <c r="P862" s="185"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0" t="str">
        <f>INDEX('Policy Characteristics'!K:K,MATCH(PolicyLevers!$C862,'Policy Characteristics'!$C:$C,0))</f>
        <v>industry-ag-main.html#fuel-switching</v>
      </c>
      <c r="R862" s="190" t="str">
        <f>INDEX('Policy Characteristics'!L:L,MATCH(PolicyLevers!$C862,'Policy Characteristics'!$C:$C,0))</f>
        <v>industry-elec-and-hydrogen.html</v>
      </c>
      <c r="S862" s="206">
        <f>INDEX('Policy Characteristics'!M:M,MATCH(PolicyLevers!$C862,'Policy Characteristics'!$C:$C,0))</f>
        <v>0</v>
      </c>
      <c r="T862" s="185">
        <f>INDEX('Policy Characteristics'!N:N,MATCH(PolicyLevers!$C862,'Policy Characteristics'!$C:$C,0))</f>
        <v>0</v>
      </c>
      <c r="U862" s="182">
        <f>INDEX('Policy Characteristics'!O:O,MATCH(PolicyLevers!$C862,'Policy Characteristics'!$C:$C,0))</f>
        <v>0</v>
      </c>
    </row>
    <row r="863" spans="1:21" x14ac:dyDescent="0.35">
      <c r="A863" s="351" t="str">
        <f>INDEX('Policy Characteristics'!A:A,MATCH(PolicyLevers!$C863,'Policy Characteristics'!$C:$C,0))</f>
        <v>Industry</v>
      </c>
      <c r="B863" s="355" t="str">
        <f>INDEX('Policy Characteristics'!B:B,MATCH(PolicyLevers!$C863,'Policy Characteristics'!$C:$C,0))</f>
        <v>Electrification + Hydrogen</v>
      </c>
      <c r="C863" s="190" t="str">
        <f t="shared" si="38"/>
        <v>Fraction of Industrial Fuel Use Shifted to Other Fuels</v>
      </c>
      <c r="D863" s="192" t="s">
        <v>2074</v>
      </c>
      <c r="E863" s="185" t="s">
        <v>820</v>
      </c>
      <c r="F863" s="182" t="s">
        <v>2128</v>
      </c>
      <c r="G863" s="185" t="s">
        <v>2117</v>
      </c>
      <c r="H863" s="43">
        <v>1416</v>
      </c>
      <c r="I863" s="357" t="s">
        <v>332</v>
      </c>
      <c r="J863" s="190" t="str">
        <f>INDEX('Policy Characteristics'!D:D,MATCH(PolicyLevers!$C863,'Policy Characteristics'!$C:$C,0))</f>
        <v>Electrification + Hydrogen</v>
      </c>
      <c r="K863" s="190" t="str">
        <f>INDEX('Policy Characteristics'!E:E,MATCH(PolicyLevers!$C863,'Policy Characteristics'!$C:$C,0))</f>
        <v>indst fuel type shifting</v>
      </c>
      <c r="L863" s="191">
        <f>INDEX('Policy Characteristics'!F:F,MATCH(PolicyLevers!$C863,'Policy Characteristics'!$C:$C,0))</f>
        <v>0</v>
      </c>
      <c r="M863" s="191">
        <f>INDEX('Policy Characteristics'!G:G,MATCH(PolicyLevers!$C863,'Policy Characteristics'!$C:$C,0))</f>
        <v>1</v>
      </c>
      <c r="N863" s="252">
        <f>INDEX('Policy Characteristics'!H:H,MATCH(PolicyLevers!$C863,'Policy Characteristics'!$C:$C,0))</f>
        <v>0.01</v>
      </c>
      <c r="O863" s="190" t="str">
        <f>INDEX('Policy Characteristics'!I:I,MATCH(PolicyLevers!$C863,'Policy Characteristics'!$C:$C,0))</f>
        <v>% of fuel shifted</v>
      </c>
      <c r="P863" s="185"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0" t="str">
        <f>INDEX('Policy Characteristics'!K:K,MATCH(PolicyLevers!$C863,'Policy Characteristics'!$C:$C,0))</f>
        <v>industry-ag-main.html#fuel-switching</v>
      </c>
      <c r="R863" s="190" t="str">
        <f>INDEX('Policy Characteristics'!L:L,MATCH(PolicyLevers!$C863,'Policy Characteristics'!$C:$C,0))</f>
        <v>industry-elec-and-hydrogen.html</v>
      </c>
      <c r="S863" s="206">
        <f>INDEX('Policy Characteristics'!M:M,MATCH(PolicyLevers!$C863,'Policy Characteristics'!$C:$C,0))</f>
        <v>0</v>
      </c>
      <c r="T863" s="185">
        <f>INDEX('Policy Characteristics'!N:N,MATCH(PolicyLevers!$C863,'Policy Characteristics'!$C:$C,0))</f>
        <v>0</v>
      </c>
      <c r="U863" s="182">
        <f>INDEX('Policy Characteristics'!O:O,MATCH(PolicyLevers!$C863,'Policy Characteristics'!$C:$C,0))</f>
        <v>0</v>
      </c>
    </row>
    <row r="864" spans="1:21" x14ac:dyDescent="0.35">
      <c r="A864" s="351" t="str">
        <f>INDEX('Policy Characteristics'!A:A,MATCH(PolicyLevers!$C864,'Policy Characteristics'!$C:$C,0))</f>
        <v>Industry</v>
      </c>
      <c r="B864" s="355" t="str">
        <f>INDEX('Policy Characteristics'!B:B,MATCH(PolicyLevers!$C864,'Policy Characteristics'!$C:$C,0))</f>
        <v>Electrification + Hydrogen</v>
      </c>
      <c r="C864" s="190" t="str">
        <f t="shared" ref="C864:C904" si="39">C$655</f>
        <v>Fraction of Industrial Fuel Use Shifted to Other Fuels</v>
      </c>
      <c r="D864" s="192" t="s">
        <v>2074</v>
      </c>
      <c r="E864" s="185" t="s">
        <v>822</v>
      </c>
      <c r="F864" s="182" t="s">
        <v>2128</v>
      </c>
      <c r="G864" s="185" t="s">
        <v>2115</v>
      </c>
      <c r="H864" s="43">
        <v>1417</v>
      </c>
      <c r="I864" s="357" t="s">
        <v>310</v>
      </c>
      <c r="J864" s="190" t="str">
        <f>INDEX('Policy Characteristics'!D:D,MATCH(PolicyLevers!$C864,'Policy Characteristics'!$C:$C,0))</f>
        <v>Electrification + Hydrogen</v>
      </c>
      <c r="K864" s="190" t="str">
        <f>INDEX('Policy Characteristics'!E:E,MATCH(PolicyLevers!$C864,'Policy Characteristics'!$C:$C,0))</f>
        <v>indst fuel type shifting</v>
      </c>
      <c r="L864" s="191">
        <f>INDEX('Policy Characteristics'!F:F,MATCH(PolicyLevers!$C864,'Policy Characteristics'!$C:$C,0))</f>
        <v>0</v>
      </c>
      <c r="M864" s="191">
        <f>INDEX('Policy Characteristics'!G:G,MATCH(PolicyLevers!$C864,'Policy Characteristics'!$C:$C,0))</f>
        <v>1</v>
      </c>
      <c r="N864" s="252">
        <f>INDEX('Policy Characteristics'!H:H,MATCH(PolicyLevers!$C864,'Policy Characteristics'!$C:$C,0))</f>
        <v>0.01</v>
      </c>
      <c r="O864" s="190" t="str">
        <f>INDEX('Policy Characteristics'!I:I,MATCH(PolicyLevers!$C864,'Policy Characteristics'!$C:$C,0))</f>
        <v>% of fuel shifted</v>
      </c>
      <c r="P864" s="190"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0" t="str">
        <f>INDEX('Policy Characteristics'!K:K,MATCH(PolicyLevers!$C864,'Policy Characteristics'!$C:$C,0))</f>
        <v>industry-ag-main.html#fuel-switching</v>
      </c>
      <c r="R864" s="190" t="str">
        <f>INDEX('Policy Characteristics'!L:L,MATCH(PolicyLevers!$C864,'Policy Characteristics'!$C:$C,0))</f>
        <v>industry-elec-and-hydrogen.html</v>
      </c>
      <c r="S864" s="206">
        <f>INDEX('Policy Characteristics'!M:M,MATCH(PolicyLevers!$C864,'Policy Characteristics'!$C:$C,0))</f>
        <v>0</v>
      </c>
      <c r="T864" s="185">
        <f>INDEX('Policy Characteristics'!N:N,MATCH(PolicyLevers!$C864,'Policy Characteristics'!$C:$C,0))</f>
        <v>0</v>
      </c>
      <c r="U864" s="182">
        <f>INDEX('Policy Characteristics'!O:O,MATCH(PolicyLevers!$C864,'Policy Characteristics'!$C:$C,0))</f>
        <v>0</v>
      </c>
    </row>
    <row r="865" spans="1:21" x14ac:dyDescent="0.35">
      <c r="A865" s="351" t="str">
        <f>INDEX('Policy Characteristics'!A:A,MATCH(PolicyLevers!$C865,'Policy Characteristics'!$C:$C,0))</f>
        <v>Industry</v>
      </c>
      <c r="B865" s="355" t="str">
        <f>INDEX('Policy Characteristics'!B:B,MATCH(PolicyLevers!$C865,'Policy Characteristics'!$C:$C,0))</f>
        <v>Electrification + Hydrogen</v>
      </c>
      <c r="C865" s="190" t="str">
        <f t="shared" si="39"/>
        <v>Fraction of Industrial Fuel Use Shifted to Other Fuels</v>
      </c>
      <c r="D865" s="192" t="s">
        <v>2072</v>
      </c>
      <c r="E865" s="185" t="s">
        <v>799</v>
      </c>
      <c r="F865" s="182" t="s">
        <v>2127</v>
      </c>
      <c r="G865" s="185" t="s">
        <v>2125</v>
      </c>
      <c r="H865" s="43">
        <v>1418</v>
      </c>
      <c r="I865" s="357" t="s">
        <v>310</v>
      </c>
      <c r="J865" s="190" t="str">
        <f>INDEX('Policy Characteristics'!D:D,MATCH(PolicyLevers!$C865,'Policy Characteristics'!$C:$C,0))</f>
        <v>Electrification + Hydrogen</v>
      </c>
      <c r="K865" s="190" t="str">
        <f>INDEX('Policy Characteristics'!E:E,MATCH(PolicyLevers!$C865,'Policy Characteristics'!$C:$C,0))</f>
        <v>indst fuel type shifting</v>
      </c>
      <c r="L865" s="191">
        <f>INDEX('Policy Characteristics'!F:F,MATCH(PolicyLevers!$C865,'Policy Characteristics'!$C:$C,0))</f>
        <v>0</v>
      </c>
      <c r="M865" s="191">
        <f>INDEX('Policy Characteristics'!G:G,MATCH(PolicyLevers!$C865,'Policy Characteristics'!$C:$C,0))</f>
        <v>1</v>
      </c>
      <c r="N865" s="252">
        <f>INDEX('Policy Characteristics'!H:H,MATCH(PolicyLevers!$C865,'Policy Characteristics'!$C:$C,0))</f>
        <v>0.01</v>
      </c>
      <c r="O865" s="190" t="str">
        <f>INDEX('Policy Characteristics'!I:I,MATCH(PolicyLevers!$C865,'Policy Characteristics'!$C:$C,0))</f>
        <v>% of fuel shifted</v>
      </c>
      <c r="P865" s="190"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0" t="str">
        <f>INDEX('Policy Characteristics'!K:K,MATCH(PolicyLevers!$C865,'Policy Characteristics'!$C:$C,0))</f>
        <v>industry-ag-main.html#fuel-switching</v>
      </c>
      <c r="R865" s="190" t="str">
        <f>INDEX('Policy Characteristics'!L:L,MATCH(PolicyLevers!$C865,'Policy Characteristics'!$C:$C,0))</f>
        <v>industry-elec-and-hydrogen.html</v>
      </c>
      <c r="S865" s="206">
        <f>INDEX('Policy Characteristics'!M:M,MATCH(PolicyLevers!$C865,'Policy Characteristics'!$C:$C,0))</f>
        <v>0</v>
      </c>
      <c r="T865" s="185">
        <f>INDEX('Policy Characteristics'!N:N,MATCH(PolicyLevers!$C865,'Policy Characteristics'!$C:$C,0))</f>
        <v>0</v>
      </c>
      <c r="U865" s="182">
        <f>INDEX('Policy Characteristics'!O:O,MATCH(PolicyLevers!$C865,'Policy Characteristics'!$C:$C,0))</f>
        <v>0</v>
      </c>
    </row>
    <row r="866" spans="1:21" x14ac:dyDescent="0.35">
      <c r="A866" s="351" t="str">
        <f>INDEX('Policy Characteristics'!A:A,MATCH(PolicyLevers!$C866,'Policy Characteristics'!$C:$C,0))</f>
        <v>Industry</v>
      </c>
      <c r="B866" s="355" t="str">
        <f>INDEX('Policy Characteristics'!B:B,MATCH(PolicyLevers!$C866,'Policy Characteristics'!$C:$C,0))</f>
        <v>Electrification + Hydrogen</v>
      </c>
      <c r="C866" s="190" t="str">
        <f t="shared" si="39"/>
        <v>Fraction of Industrial Fuel Use Shifted to Other Fuels</v>
      </c>
      <c r="D866" s="192" t="s">
        <v>2072</v>
      </c>
      <c r="E866" s="185" t="s">
        <v>806</v>
      </c>
      <c r="F866" s="182" t="s">
        <v>2127</v>
      </c>
      <c r="G866" s="185" t="s">
        <v>2124</v>
      </c>
      <c r="H866" s="43">
        <v>1419</v>
      </c>
      <c r="I866" s="357" t="s">
        <v>332</v>
      </c>
      <c r="J866" s="190" t="str">
        <f>INDEX('Policy Characteristics'!D:D,MATCH(PolicyLevers!$C866,'Policy Characteristics'!$C:$C,0))</f>
        <v>Electrification + Hydrogen</v>
      </c>
      <c r="K866" s="190" t="str">
        <f>INDEX('Policy Characteristics'!E:E,MATCH(PolicyLevers!$C866,'Policy Characteristics'!$C:$C,0))</f>
        <v>indst fuel type shifting</v>
      </c>
      <c r="L866" s="191">
        <f>INDEX('Policy Characteristics'!F:F,MATCH(PolicyLevers!$C866,'Policy Characteristics'!$C:$C,0))</f>
        <v>0</v>
      </c>
      <c r="M866" s="191">
        <f>INDEX('Policy Characteristics'!G:G,MATCH(PolicyLevers!$C866,'Policy Characteristics'!$C:$C,0))</f>
        <v>1</v>
      </c>
      <c r="N866" s="252">
        <f>INDEX('Policy Characteristics'!H:H,MATCH(PolicyLevers!$C866,'Policy Characteristics'!$C:$C,0))</f>
        <v>0.01</v>
      </c>
      <c r="O866" s="190" t="str">
        <f>INDEX('Policy Characteristics'!I:I,MATCH(PolicyLevers!$C866,'Policy Characteristics'!$C:$C,0))</f>
        <v>% of fuel shifted</v>
      </c>
      <c r="P866" s="185"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0" t="str">
        <f>INDEX('Policy Characteristics'!K:K,MATCH(PolicyLevers!$C866,'Policy Characteristics'!$C:$C,0))</f>
        <v>industry-ag-main.html#fuel-switching</v>
      </c>
      <c r="R866" s="190" t="str">
        <f>INDEX('Policy Characteristics'!L:L,MATCH(PolicyLevers!$C866,'Policy Characteristics'!$C:$C,0))</f>
        <v>industry-elec-and-hydrogen.html</v>
      </c>
      <c r="S866" s="206">
        <f>INDEX('Policy Characteristics'!M:M,MATCH(PolicyLevers!$C866,'Policy Characteristics'!$C:$C,0))</f>
        <v>0</v>
      </c>
      <c r="T866" s="185">
        <f>INDEX('Policy Characteristics'!N:N,MATCH(PolicyLevers!$C866,'Policy Characteristics'!$C:$C,0))</f>
        <v>0</v>
      </c>
      <c r="U866" s="182">
        <f>INDEX('Policy Characteristics'!O:O,MATCH(PolicyLevers!$C866,'Policy Characteristics'!$C:$C,0))</f>
        <v>0</v>
      </c>
    </row>
    <row r="867" spans="1:21" x14ac:dyDescent="0.35">
      <c r="A867" s="351" t="str">
        <f>INDEX('Policy Characteristics'!A:A,MATCH(PolicyLevers!$C867,'Policy Characteristics'!$C:$C,0))</f>
        <v>Industry</v>
      </c>
      <c r="B867" s="355" t="str">
        <f>INDEX('Policy Characteristics'!B:B,MATCH(PolicyLevers!$C867,'Policy Characteristics'!$C:$C,0))</f>
        <v>Electrification + Hydrogen</v>
      </c>
      <c r="C867" s="190" t="str">
        <f t="shared" si="39"/>
        <v>Fraction of Industrial Fuel Use Shifted to Other Fuels</v>
      </c>
      <c r="D867" s="192" t="s">
        <v>2072</v>
      </c>
      <c r="E867" s="185" t="s">
        <v>808</v>
      </c>
      <c r="F867" s="182" t="s">
        <v>2127</v>
      </c>
      <c r="G867" s="185" t="s">
        <v>2123</v>
      </c>
      <c r="H867" s="43">
        <v>1420</v>
      </c>
      <c r="I867" s="357" t="s">
        <v>332</v>
      </c>
      <c r="J867" s="190" t="str">
        <f>INDEX('Policy Characteristics'!D:D,MATCH(PolicyLevers!$C867,'Policy Characteristics'!$C:$C,0))</f>
        <v>Electrification + Hydrogen</v>
      </c>
      <c r="K867" s="190" t="str">
        <f>INDEX('Policy Characteristics'!E:E,MATCH(PolicyLevers!$C867,'Policy Characteristics'!$C:$C,0))</f>
        <v>indst fuel type shifting</v>
      </c>
      <c r="L867" s="191">
        <f>INDEX('Policy Characteristics'!F:F,MATCH(PolicyLevers!$C867,'Policy Characteristics'!$C:$C,0))</f>
        <v>0</v>
      </c>
      <c r="M867" s="191">
        <f>INDEX('Policy Characteristics'!G:G,MATCH(PolicyLevers!$C867,'Policy Characteristics'!$C:$C,0))</f>
        <v>1</v>
      </c>
      <c r="N867" s="252">
        <f>INDEX('Policy Characteristics'!H:H,MATCH(PolicyLevers!$C867,'Policy Characteristics'!$C:$C,0))</f>
        <v>0.01</v>
      </c>
      <c r="O867" s="190" t="str">
        <f>INDEX('Policy Characteristics'!I:I,MATCH(PolicyLevers!$C867,'Policy Characteristics'!$C:$C,0))</f>
        <v>% of fuel shifted</v>
      </c>
      <c r="P867" s="185"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0" t="str">
        <f>INDEX('Policy Characteristics'!K:K,MATCH(PolicyLevers!$C867,'Policy Characteristics'!$C:$C,0))</f>
        <v>industry-ag-main.html#fuel-switching</v>
      </c>
      <c r="R867" s="190" t="str">
        <f>INDEX('Policy Characteristics'!L:L,MATCH(PolicyLevers!$C867,'Policy Characteristics'!$C:$C,0))</f>
        <v>industry-elec-and-hydrogen.html</v>
      </c>
      <c r="S867" s="206">
        <f>INDEX('Policy Characteristics'!M:M,MATCH(PolicyLevers!$C867,'Policy Characteristics'!$C:$C,0))</f>
        <v>0</v>
      </c>
      <c r="T867" s="185">
        <f>INDEX('Policy Characteristics'!N:N,MATCH(PolicyLevers!$C867,'Policy Characteristics'!$C:$C,0))</f>
        <v>0</v>
      </c>
      <c r="U867" s="182">
        <f>INDEX('Policy Characteristics'!O:O,MATCH(PolicyLevers!$C867,'Policy Characteristics'!$C:$C,0))</f>
        <v>0</v>
      </c>
    </row>
    <row r="868" spans="1:21" x14ac:dyDescent="0.35">
      <c r="A868" s="351" t="str">
        <f>INDEX('Policy Characteristics'!A:A,MATCH(PolicyLevers!$C868,'Policy Characteristics'!$C:$C,0))</f>
        <v>Industry</v>
      </c>
      <c r="B868" s="355" t="str">
        <f>INDEX('Policy Characteristics'!B:B,MATCH(PolicyLevers!$C868,'Policy Characteristics'!$C:$C,0))</f>
        <v>Electrification + Hydrogen</v>
      </c>
      <c r="C868" s="190" t="str">
        <f t="shared" si="39"/>
        <v>Fraction of Industrial Fuel Use Shifted to Other Fuels</v>
      </c>
      <c r="D868" s="192" t="s">
        <v>2072</v>
      </c>
      <c r="E868" s="185" t="s">
        <v>810</v>
      </c>
      <c r="F868" s="182" t="s">
        <v>2127</v>
      </c>
      <c r="G868" s="185" t="s">
        <v>2122</v>
      </c>
      <c r="H868" s="43">
        <v>1421</v>
      </c>
      <c r="I868" s="357" t="s">
        <v>332</v>
      </c>
      <c r="J868" s="190" t="str">
        <f>INDEX('Policy Characteristics'!D:D,MATCH(PolicyLevers!$C868,'Policy Characteristics'!$C:$C,0))</f>
        <v>Electrification + Hydrogen</v>
      </c>
      <c r="K868" s="190" t="str">
        <f>INDEX('Policy Characteristics'!E:E,MATCH(PolicyLevers!$C868,'Policy Characteristics'!$C:$C,0))</f>
        <v>indst fuel type shifting</v>
      </c>
      <c r="L868" s="191">
        <f>INDEX('Policy Characteristics'!F:F,MATCH(PolicyLevers!$C868,'Policy Characteristics'!$C:$C,0))</f>
        <v>0</v>
      </c>
      <c r="M868" s="191">
        <f>INDEX('Policy Characteristics'!G:G,MATCH(PolicyLevers!$C868,'Policy Characteristics'!$C:$C,0))</f>
        <v>1</v>
      </c>
      <c r="N868" s="252">
        <f>INDEX('Policy Characteristics'!H:H,MATCH(PolicyLevers!$C868,'Policy Characteristics'!$C:$C,0))</f>
        <v>0.01</v>
      </c>
      <c r="O868" s="190" t="str">
        <f>INDEX('Policy Characteristics'!I:I,MATCH(PolicyLevers!$C868,'Policy Characteristics'!$C:$C,0))</f>
        <v>% of fuel shifted</v>
      </c>
      <c r="P868" s="185"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0" t="str">
        <f>INDEX('Policy Characteristics'!K:K,MATCH(PolicyLevers!$C868,'Policy Characteristics'!$C:$C,0))</f>
        <v>industry-ag-main.html#fuel-switching</v>
      </c>
      <c r="R868" s="190" t="str">
        <f>INDEX('Policy Characteristics'!L:L,MATCH(PolicyLevers!$C868,'Policy Characteristics'!$C:$C,0))</f>
        <v>industry-elec-and-hydrogen.html</v>
      </c>
      <c r="S868" s="206">
        <f>INDEX('Policy Characteristics'!M:M,MATCH(PolicyLevers!$C868,'Policy Characteristics'!$C:$C,0))</f>
        <v>0</v>
      </c>
      <c r="T868" s="185">
        <f>INDEX('Policy Characteristics'!N:N,MATCH(PolicyLevers!$C868,'Policy Characteristics'!$C:$C,0))</f>
        <v>0</v>
      </c>
      <c r="U868" s="182">
        <f>INDEX('Policy Characteristics'!O:O,MATCH(PolicyLevers!$C868,'Policy Characteristics'!$C:$C,0))</f>
        <v>0</v>
      </c>
    </row>
    <row r="869" spans="1:21" x14ac:dyDescent="0.35">
      <c r="A869" s="351" t="str">
        <f>INDEX('Policy Characteristics'!A:A,MATCH(PolicyLevers!$C869,'Policy Characteristics'!$C:$C,0))</f>
        <v>Industry</v>
      </c>
      <c r="B869" s="355" t="str">
        <f>INDEX('Policy Characteristics'!B:B,MATCH(PolicyLevers!$C869,'Policy Characteristics'!$C:$C,0))</f>
        <v>Electrification + Hydrogen</v>
      </c>
      <c r="C869" s="190" t="str">
        <f t="shared" si="39"/>
        <v>Fraction of Industrial Fuel Use Shifted to Other Fuels</v>
      </c>
      <c r="D869" s="192" t="s">
        <v>2072</v>
      </c>
      <c r="E869" s="185" t="s">
        <v>812</v>
      </c>
      <c r="F869" s="182" t="s">
        <v>2127</v>
      </c>
      <c r="G869" s="185" t="s">
        <v>2121</v>
      </c>
      <c r="H869" s="43">
        <v>1422</v>
      </c>
      <c r="I869" s="357" t="s">
        <v>332</v>
      </c>
      <c r="J869" s="190" t="str">
        <f>INDEX('Policy Characteristics'!D:D,MATCH(PolicyLevers!$C869,'Policy Characteristics'!$C:$C,0))</f>
        <v>Electrification + Hydrogen</v>
      </c>
      <c r="K869" s="190" t="str">
        <f>INDEX('Policy Characteristics'!E:E,MATCH(PolicyLevers!$C869,'Policy Characteristics'!$C:$C,0))</f>
        <v>indst fuel type shifting</v>
      </c>
      <c r="L869" s="191">
        <f>INDEX('Policy Characteristics'!F:F,MATCH(PolicyLevers!$C869,'Policy Characteristics'!$C:$C,0))</f>
        <v>0</v>
      </c>
      <c r="M869" s="191">
        <f>INDEX('Policy Characteristics'!G:G,MATCH(PolicyLevers!$C869,'Policy Characteristics'!$C:$C,0))</f>
        <v>1</v>
      </c>
      <c r="N869" s="252">
        <f>INDEX('Policy Characteristics'!H:H,MATCH(PolicyLevers!$C869,'Policy Characteristics'!$C:$C,0))</f>
        <v>0.01</v>
      </c>
      <c r="O869" s="190" t="str">
        <f>INDEX('Policy Characteristics'!I:I,MATCH(PolicyLevers!$C869,'Policy Characteristics'!$C:$C,0))</f>
        <v>% of fuel shifted</v>
      </c>
      <c r="P869" s="185"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0" t="str">
        <f>INDEX('Policy Characteristics'!K:K,MATCH(PolicyLevers!$C869,'Policy Characteristics'!$C:$C,0))</f>
        <v>industry-ag-main.html#fuel-switching</v>
      </c>
      <c r="R869" s="190" t="str">
        <f>INDEX('Policy Characteristics'!L:L,MATCH(PolicyLevers!$C869,'Policy Characteristics'!$C:$C,0))</f>
        <v>industry-elec-and-hydrogen.html</v>
      </c>
      <c r="S869" s="206">
        <f>INDEX('Policy Characteristics'!M:M,MATCH(PolicyLevers!$C869,'Policy Characteristics'!$C:$C,0))</f>
        <v>0</v>
      </c>
      <c r="T869" s="185">
        <f>INDEX('Policy Characteristics'!N:N,MATCH(PolicyLevers!$C869,'Policy Characteristics'!$C:$C,0))</f>
        <v>0</v>
      </c>
      <c r="U869" s="182">
        <f>INDEX('Policy Characteristics'!O:O,MATCH(PolicyLevers!$C869,'Policy Characteristics'!$C:$C,0))</f>
        <v>0</v>
      </c>
    </row>
    <row r="870" spans="1:21" x14ac:dyDescent="0.35">
      <c r="A870" s="351" t="str">
        <f>INDEX('Policy Characteristics'!A:A,MATCH(PolicyLevers!$C870,'Policy Characteristics'!$C:$C,0))</f>
        <v>Industry</v>
      </c>
      <c r="B870" s="355" t="str">
        <f>INDEX('Policy Characteristics'!B:B,MATCH(PolicyLevers!$C870,'Policy Characteristics'!$C:$C,0))</f>
        <v>Electrification + Hydrogen</v>
      </c>
      <c r="C870" s="190" t="str">
        <f t="shared" si="39"/>
        <v>Fraction of Industrial Fuel Use Shifted to Other Fuels</v>
      </c>
      <c r="D870" s="192" t="s">
        <v>2072</v>
      </c>
      <c r="E870" s="185" t="s">
        <v>814</v>
      </c>
      <c r="F870" s="182" t="s">
        <v>2127</v>
      </c>
      <c r="G870" s="185" t="s">
        <v>2120</v>
      </c>
      <c r="H870" s="43">
        <v>1423</v>
      </c>
      <c r="I870" s="357" t="s">
        <v>332</v>
      </c>
      <c r="J870" s="190" t="str">
        <f>INDEX('Policy Characteristics'!D:D,MATCH(PolicyLevers!$C870,'Policy Characteristics'!$C:$C,0))</f>
        <v>Electrification + Hydrogen</v>
      </c>
      <c r="K870" s="190" t="str">
        <f>INDEX('Policy Characteristics'!E:E,MATCH(PolicyLevers!$C870,'Policy Characteristics'!$C:$C,0))</f>
        <v>indst fuel type shifting</v>
      </c>
      <c r="L870" s="191">
        <f>INDEX('Policy Characteristics'!F:F,MATCH(PolicyLevers!$C870,'Policy Characteristics'!$C:$C,0))</f>
        <v>0</v>
      </c>
      <c r="M870" s="191">
        <f>INDEX('Policy Characteristics'!G:G,MATCH(PolicyLevers!$C870,'Policy Characteristics'!$C:$C,0))</f>
        <v>1</v>
      </c>
      <c r="N870" s="252">
        <f>INDEX('Policy Characteristics'!H:H,MATCH(PolicyLevers!$C870,'Policy Characteristics'!$C:$C,0))</f>
        <v>0.01</v>
      </c>
      <c r="O870" s="190" t="str">
        <f>INDEX('Policy Characteristics'!I:I,MATCH(PolicyLevers!$C870,'Policy Characteristics'!$C:$C,0))</f>
        <v>% of fuel shifted</v>
      </c>
      <c r="P870" s="185"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0" t="str">
        <f>INDEX('Policy Characteristics'!K:K,MATCH(PolicyLevers!$C870,'Policy Characteristics'!$C:$C,0))</f>
        <v>industry-ag-main.html#fuel-switching</v>
      </c>
      <c r="R870" s="190" t="str">
        <f>INDEX('Policy Characteristics'!L:L,MATCH(PolicyLevers!$C870,'Policy Characteristics'!$C:$C,0))</f>
        <v>industry-elec-and-hydrogen.html</v>
      </c>
      <c r="S870" s="206">
        <f>INDEX('Policy Characteristics'!M:M,MATCH(PolicyLevers!$C870,'Policy Characteristics'!$C:$C,0))</f>
        <v>0</v>
      </c>
      <c r="T870" s="185">
        <f>INDEX('Policy Characteristics'!N:N,MATCH(PolicyLevers!$C870,'Policy Characteristics'!$C:$C,0))</f>
        <v>0</v>
      </c>
      <c r="U870" s="182">
        <f>INDEX('Policy Characteristics'!O:O,MATCH(PolicyLevers!$C870,'Policy Characteristics'!$C:$C,0))</f>
        <v>0</v>
      </c>
    </row>
    <row r="871" spans="1:21" x14ac:dyDescent="0.35">
      <c r="A871" s="351" t="str">
        <f>INDEX('Policy Characteristics'!A:A,MATCH(PolicyLevers!$C871,'Policy Characteristics'!$C:$C,0))</f>
        <v>Industry</v>
      </c>
      <c r="B871" s="355" t="str">
        <f>INDEX('Policy Characteristics'!B:B,MATCH(PolicyLevers!$C871,'Policy Characteristics'!$C:$C,0))</f>
        <v>Electrification + Hydrogen</v>
      </c>
      <c r="C871" s="190" t="str">
        <f t="shared" si="39"/>
        <v>Fraction of Industrial Fuel Use Shifted to Other Fuels</v>
      </c>
      <c r="D871" s="192" t="s">
        <v>2072</v>
      </c>
      <c r="E871" s="185" t="s">
        <v>816</v>
      </c>
      <c r="F871" s="182" t="s">
        <v>2127</v>
      </c>
      <c r="G871" s="185" t="s">
        <v>2119</v>
      </c>
      <c r="H871" s="43">
        <v>1424</v>
      </c>
      <c r="I871" s="357" t="s">
        <v>332</v>
      </c>
      <c r="J871" s="190" t="str">
        <f>INDEX('Policy Characteristics'!D:D,MATCH(PolicyLevers!$C871,'Policy Characteristics'!$C:$C,0))</f>
        <v>Electrification + Hydrogen</v>
      </c>
      <c r="K871" s="190" t="str">
        <f>INDEX('Policy Characteristics'!E:E,MATCH(PolicyLevers!$C871,'Policy Characteristics'!$C:$C,0))</f>
        <v>indst fuel type shifting</v>
      </c>
      <c r="L871" s="191">
        <f>INDEX('Policy Characteristics'!F:F,MATCH(PolicyLevers!$C871,'Policy Characteristics'!$C:$C,0))</f>
        <v>0</v>
      </c>
      <c r="M871" s="191">
        <f>INDEX('Policy Characteristics'!G:G,MATCH(PolicyLevers!$C871,'Policy Characteristics'!$C:$C,0))</f>
        <v>1</v>
      </c>
      <c r="N871" s="252">
        <f>INDEX('Policy Characteristics'!H:H,MATCH(PolicyLevers!$C871,'Policy Characteristics'!$C:$C,0))</f>
        <v>0.01</v>
      </c>
      <c r="O871" s="190" t="str">
        <f>INDEX('Policy Characteristics'!I:I,MATCH(PolicyLevers!$C871,'Policy Characteristics'!$C:$C,0))</f>
        <v>% of fuel shifted</v>
      </c>
      <c r="P871" s="185"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0" t="str">
        <f>INDEX('Policy Characteristics'!K:K,MATCH(PolicyLevers!$C871,'Policy Characteristics'!$C:$C,0))</f>
        <v>industry-ag-main.html#fuel-switching</v>
      </c>
      <c r="R871" s="190" t="str">
        <f>INDEX('Policy Characteristics'!L:L,MATCH(PolicyLevers!$C871,'Policy Characteristics'!$C:$C,0))</f>
        <v>industry-elec-and-hydrogen.html</v>
      </c>
      <c r="S871" s="206">
        <f>INDEX('Policy Characteristics'!M:M,MATCH(PolicyLevers!$C871,'Policy Characteristics'!$C:$C,0))</f>
        <v>0</v>
      </c>
      <c r="T871" s="185">
        <f>INDEX('Policy Characteristics'!N:N,MATCH(PolicyLevers!$C871,'Policy Characteristics'!$C:$C,0))</f>
        <v>0</v>
      </c>
      <c r="U871" s="182">
        <f>INDEX('Policy Characteristics'!O:O,MATCH(PolicyLevers!$C871,'Policy Characteristics'!$C:$C,0))</f>
        <v>0</v>
      </c>
    </row>
    <row r="872" spans="1:21" x14ac:dyDescent="0.35">
      <c r="A872" s="351" t="str">
        <f>INDEX('Policy Characteristics'!A:A,MATCH(PolicyLevers!$C872,'Policy Characteristics'!$C:$C,0))</f>
        <v>Industry</v>
      </c>
      <c r="B872" s="355" t="str">
        <f>INDEX('Policy Characteristics'!B:B,MATCH(PolicyLevers!$C872,'Policy Characteristics'!$C:$C,0))</f>
        <v>Electrification + Hydrogen</v>
      </c>
      <c r="C872" s="190" t="str">
        <f t="shared" si="39"/>
        <v>Fraction of Industrial Fuel Use Shifted to Other Fuels</v>
      </c>
      <c r="D872" s="192" t="s">
        <v>2072</v>
      </c>
      <c r="E872" s="185" t="s">
        <v>818</v>
      </c>
      <c r="F872" s="182" t="s">
        <v>2127</v>
      </c>
      <c r="G872" s="185" t="s">
        <v>2118</v>
      </c>
      <c r="H872" s="43">
        <v>1425</v>
      </c>
      <c r="I872" s="357" t="s">
        <v>332</v>
      </c>
      <c r="J872" s="190" t="str">
        <f>INDEX('Policy Characteristics'!D:D,MATCH(PolicyLevers!$C872,'Policy Characteristics'!$C:$C,0))</f>
        <v>Electrification + Hydrogen</v>
      </c>
      <c r="K872" s="190" t="str">
        <f>INDEX('Policy Characteristics'!E:E,MATCH(PolicyLevers!$C872,'Policy Characteristics'!$C:$C,0))</f>
        <v>indst fuel type shifting</v>
      </c>
      <c r="L872" s="191">
        <f>INDEX('Policy Characteristics'!F:F,MATCH(PolicyLevers!$C872,'Policy Characteristics'!$C:$C,0))</f>
        <v>0</v>
      </c>
      <c r="M872" s="191">
        <f>INDEX('Policy Characteristics'!G:G,MATCH(PolicyLevers!$C872,'Policy Characteristics'!$C:$C,0))</f>
        <v>1</v>
      </c>
      <c r="N872" s="252">
        <f>INDEX('Policy Characteristics'!H:H,MATCH(PolicyLevers!$C872,'Policy Characteristics'!$C:$C,0))</f>
        <v>0.01</v>
      </c>
      <c r="O872" s="190" t="str">
        <f>INDEX('Policy Characteristics'!I:I,MATCH(PolicyLevers!$C872,'Policy Characteristics'!$C:$C,0))</f>
        <v>% of fuel shifted</v>
      </c>
      <c r="P872" s="185"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0" t="str">
        <f>INDEX('Policy Characteristics'!K:K,MATCH(PolicyLevers!$C872,'Policy Characteristics'!$C:$C,0))</f>
        <v>industry-ag-main.html#fuel-switching</v>
      </c>
      <c r="R872" s="190" t="str">
        <f>INDEX('Policy Characteristics'!L:L,MATCH(PolicyLevers!$C872,'Policy Characteristics'!$C:$C,0))</f>
        <v>industry-elec-and-hydrogen.html</v>
      </c>
      <c r="S872" s="206">
        <f>INDEX('Policy Characteristics'!M:M,MATCH(PolicyLevers!$C872,'Policy Characteristics'!$C:$C,0))</f>
        <v>0</v>
      </c>
      <c r="T872" s="185">
        <f>INDEX('Policy Characteristics'!N:N,MATCH(PolicyLevers!$C872,'Policy Characteristics'!$C:$C,0))</f>
        <v>0</v>
      </c>
      <c r="U872" s="182">
        <f>INDEX('Policy Characteristics'!O:O,MATCH(PolicyLevers!$C872,'Policy Characteristics'!$C:$C,0))</f>
        <v>0</v>
      </c>
    </row>
    <row r="873" spans="1:21" x14ac:dyDescent="0.35">
      <c r="A873" s="351" t="str">
        <f>INDEX('Policy Characteristics'!A:A,MATCH(PolicyLevers!$C873,'Policy Characteristics'!$C:$C,0))</f>
        <v>Industry</v>
      </c>
      <c r="B873" s="355" t="str">
        <f>INDEX('Policy Characteristics'!B:B,MATCH(PolicyLevers!$C873,'Policy Characteristics'!$C:$C,0))</f>
        <v>Electrification + Hydrogen</v>
      </c>
      <c r="C873" s="190" t="str">
        <f t="shared" si="39"/>
        <v>Fraction of Industrial Fuel Use Shifted to Other Fuels</v>
      </c>
      <c r="D873" s="192" t="s">
        <v>2072</v>
      </c>
      <c r="E873" s="185" t="s">
        <v>820</v>
      </c>
      <c r="F873" s="182" t="s">
        <v>2127</v>
      </c>
      <c r="G873" s="185" t="s">
        <v>2117</v>
      </c>
      <c r="H873" s="43">
        <v>1426</v>
      </c>
      <c r="I873" s="357" t="s">
        <v>332</v>
      </c>
      <c r="J873" s="190" t="str">
        <f>INDEX('Policy Characteristics'!D:D,MATCH(PolicyLevers!$C873,'Policy Characteristics'!$C:$C,0))</f>
        <v>Electrification + Hydrogen</v>
      </c>
      <c r="K873" s="190" t="str">
        <f>INDEX('Policy Characteristics'!E:E,MATCH(PolicyLevers!$C873,'Policy Characteristics'!$C:$C,0))</f>
        <v>indst fuel type shifting</v>
      </c>
      <c r="L873" s="191">
        <f>INDEX('Policy Characteristics'!F:F,MATCH(PolicyLevers!$C873,'Policy Characteristics'!$C:$C,0))</f>
        <v>0</v>
      </c>
      <c r="M873" s="191">
        <f>INDEX('Policy Characteristics'!G:G,MATCH(PolicyLevers!$C873,'Policy Characteristics'!$C:$C,0))</f>
        <v>1</v>
      </c>
      <c r="N873" s="252">
        <f>INDEX('Policy Characteristics'!H:H,MATCH(PolicyLevers!$C873,'Policy Characteristics'!$C:$C,0))</f>
        <v>0.01</v>
      </c>
      <c r="O873" s="190" t="str">
        <f>INDEX('Policy Characteristics'!I:I,MATCH(PolicyLevers!$C873,'Policy Characteristics'!$C:$C,0))</f>
        <v>% of fuel shifted</v>
      </c>
      <c r="P873" s="185"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0" t="str">
        <f>INDEX('Policy Characteristics'!K:K,MATCH(PolicyLevers!$C873,'Policy Characteristics'!$C:$C,0))</f>
        <v>industry-ag-main.html#fuel-switching</v>
      </c>
      <c r="R873" s="190" t="str">
        <f>INDEX('Policy Characteristics'!L:L,MATCH(PolicyLevers!$C873,'Policy Characteristics'!$C:$C,0))</f>
        <v>industry-elec-and-hydrogen.html</v>
      </c>
      <c r="S873" s="206">
        <f>INDEX('Policy Characteristics'!M:M,MATCH(PolicyLevers!$C873,'Policy Characteristics'!$C:$C,0))</f>
        <v>0</v>
      </c>
      <c r="T873" s="185">
        <f>INDEX('Policy Characteristics'!N:N,MATCH(PolicyLevers!$C873,'Policy Characteristics'!$C:$C,0))</f>
        <v>0</v>
      </c>
      <c r="U873" s="182">
        <f>INDEX('Policy Characteristics'!O:O,MATCH(PolicyLevers!$C873,'Policy Characteristics'!$C:$C,0))</f>
        <v>0</v>
      </c>
    </row>
    <row r="874" spans="1:21" x14ac:dyDescent="0.35">
      <c r="A874" s="351" t="str">
        <f>INDEX('Policy Characteristics'!A:A,MATCH(PolicyLevers!$C874,'Policy Characteristics'!$C:$C,0))</f>
        <v>Industry</v>
      </c>
      <c r="B874" s="355" t="str">
        <f>INDEX('Policy Characteristics'!B:B,MATCH(PolicyLevers!$C874,'Policy Characteristics'!$C:$C,0))</f>
        <v>Electrification + Hydrogen</v>
      </c>
      <c r="C874" s="190" t="str">
        <f t="shared" si="39"/>
        <v>Fraction of Industrial Fuel Use Shifted to Other Fuels</v>
      </c>
      <c r="D874" s="192" t="s">
        <v>2072</v>
      </c>
      <c r="E874" s="185" t="s">
        <v>822</v>
      </c>
      <c r="F874" s="182" t="s">
        <v>2127</v>
      </c>
      <c r="G874" s="185" t="s">
        <v>2115</v>
      </c>
      <c r="H874" s="43">
        <v>1427</v>
      </c>
      <c r="I874" s="357" t="s">
        <v>310</v>
      </c>
      <c r="J874" s="190" t="str">
        <f>INDEX('Policy Characteristics'!D:D,MATCH(PolicyLevers!$C874,'Policy Characteristics'!$C:$C,0))</f>
        <v>Electrification + Hydrogen</v>
      </c>
      <c r="K874" s="190" t="str">
        <f>INDEX('Policy Characteristics'!E:E,MATCH(PolicyLevers!$C874,'Policy Characteristics'!$C:$C,0))</f>
        <v>indst fuel type shifting</v>
      </c>
      <c r="L874" s="191">
        <f>INDEX('Policy Characteristics'!F:F,MATCH(PolicyLevers!$C874,'Policy Characteristics'!$C:$C,0))</f>
        <v>0</v>
      </c>
      <c r="M874" s="191">
        <f>INDEX('Policy Characteristics'!G:G,MATCH(PolicyLevers!$C874,'Policy Characteristics'!$C:$C,0))</f>
        <v>1</v>
      </c>
      <c r="N874" s="252">
        <f>INDEX('Policy Characteristics'!H:H,MATCH(PolicyLevers!$C874,'Policy Characteristics'!$C:$C,0))</f>
        <v>0.01</v>
      </c>
      <c r="O874" s="190" t="str">
        <f>INDEX('Policy Characteristics'!I:I,MATCH(PolicyLevers!$C874,'Policy Characteristics'!$C:$C,0))</f>
        <v>% of fuel shifted</v>
      </c>
      <c r="P874" s="190"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0" t="str">
        <f>INDEX('Policy Characteristics'!K:K,MATCH(PolicyLevers!$C874,'Policy Characteristics'!$C:$C,0))</f>
        <v>industry-ag-main.html#fuel-switching</v>
      </c>
      <c r="R874" s="190" t="str">
        <f>INDEX('Policy Characteristics'!L:L,MATCH(PolicyLevers!$C874,'Policy Characteristics'!$C:$C,0))</f>
        <v>industry-elec-and-hydrogen.html</v>
      </c>
      <c r="S874" s="206">
        <f>INDEX('Policy Characteristics'!M:M,MATCH(PolicyLevers!$C874,'Policy Characteristics'!$C:$C,0))</f>
        <v>0</v>
      </c>
      <c r="T874" s="185">
        <f>INDEX('Policy Characteristics'!N:N,MATCH(PolicyLevers!$C874,'Policy Characteristics'!$C:$C,0))</f>
        <v>0</v>
      </c>
      <c r="U874" s="182">
        <f>INDEX('Policy Characteristics'!O:O,MATCH(PolicyLevers!$C874,'Policy Characteristics'!$C:$C,0))</f>
        <v>0</v>
      </c>
    </row>
    <row r="875" spans="1:21" x14ac:dyDescent="0.35">
      <c r="A875" s="351" t="str">
        <f>INDEX('Policy Characteristics'!A:A,MATCH(PolicyLevers!$C875,'Policy Characteristics'!$C:$C,0))</f>
        <v>Industry</v>
      </c>
      <c r="B875" s="355" t="str">
        <f>INDEX('Policy Characteristics'!B:B,MATCH(PolicyLevers!$C875,'Policy Characteristics'!$C:$C,0))</f>
        <v>Electrification + Hydrogen</v>
      </c>
      <c r="C875" s="190" t="str">
        <f t="shared" si="39"/>
        <v>Fraction of Industrial Fuel Use Shifted to Other Fuels</v>
      </c>
      <c r="D875" s="192" t="s">
        <v>2070</v>
      </c>
      <c r="E875" s="185" t="s">
        <v>799</v>
      </c>
      <c r="F875" s="182" t="s">
        <v>2113</v>
      </c>
      <c r="G875" s="185" t="s">
        <v>2125</v>
      </c>
      <c r="H875" s="43">
        <v>1428</v>
      </c>
      <c r="I875" s="357" t="s">
        <v>310</v>
      </c>
      <c r="J875" s="190" t="str">
        <f>INDEX('Policy Characteristics'!D:D,MATCH(PolicyLevers!$C875,'Policy Characteristics'!$C:$C,0))</f>
        <v>Electrification + Hydrogen</v>
      </c>
      <c r="K875" s="190" t="str">
        <f>INDEX('Policy Characteristics'!E:E,MATCH(PolicyLevers!$C875,'Policy Characteristics'!$C:$C,0))</f>
        <v>indst fuel type shifting</v>
      </c>
      <c r="L875" s="191">
        <f>INDEX('Policy Characteristics'!F:F,MATCH(PolicyLevers!$C875,'Policy Characteristics'!$C:$C,0))</f>
        <v>0</v>
      </c>
      <c r="M875" s="191">
        <f>INDEX('Policy Characteristics'!G:G,MATCH(PolicyLevers!$C875,'Policy Characteristics'!$C:$C,0))</f>
        <v>1</v>
      </c>
      <c r="N875" s="252">
        <f>INDEX('Policy Characteristics'!H:H,MATCH(PolicyLevers!$C875,'Policy Characteristics'!$C:$C,0))</f>
        <v>0.01</v>
      </c>
      <c r="O875" s="190" t="str">
        <f>INDEX('Policy Characteristics'!I:I,MATCH(PolicyLevers!$C875,'Policy Characteristics'!$C:$C,0))</f>
        <v>% of fuel shifted</v>
      </c>
      <c r="P875" s="190"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0" t="str">
        <f>INDEX('Policy Characteristics'!K:K,MATCH(PolicyLevers!$C875,'Policy Characteristics'!$C:$C,0))</f>
        <v>industry-ag-main.html#fuel-switching</v>
      </c>
      <c r="R875" s="190" t="str">
        <f>INDEX('Policy Characteristics'!L:L,MATCH(PolicyLevers!$C875,'Policy Characteristics'!$C:$C,0))</f>
        <v>industry-elec-and-hydrogen.html</v>
      </c>
      <c r="S875" s="206">
        <f>INDEX('Policy Characteristics'!M:M,MATCH(PolicyLevers!$C875,'Policy Characteristics'!$C:$C,0))</f>
        <v>0</v>
      </c>
      <c r="T875" s="185">
        <f>INDEX('Policy Characteristics'!N:N,MATCH(PolicyLevers!$C875,'Policy Characteristics'!$C:$C,0))</f>
        <v>0</v>
      </c>
      <c r="U875" s="182">
        <f>INDEX('Policy Characteristics'!O:O,MATCH(PolicyLevers!$C875,'Policy Characteristics'!$C:$C,0))</f>
        <v>0</v>
      </c>
    </row>
    <row r="876" spans="1:21" x14ac:dyDescent="0.35">
      <c r="A876" s="351" t="str">
        <f>INDEX('Policy Characteristics'!A:A,MATCH(PolicyLevers!$C876,'Policy Characteristics'!$C:$C,0))</f>
        <v>Industry</v>
      </c>
      <c r="B876" s="355" t="str">
        <f>INDEX('Policy Characteristics'!B:B,MATCH(PolicyLevers!$C876,'Policy Characteristics'!$C:$C,0))</f>
        <v>Electrification + Hydrogen</v>
      </c>
      <c r="C876" s="190" t="str">
        <f t="shared" si="39"/>
        <v>Fraction of Industrial Fuel Use Shifted to Other Fuels</v>
      </c>
      <c r="D876" s="192" t="s">
        <v>2070</v>
      </c>
      <c r="E876" s="185" t="s">
        <v>806</v>
      </c>
      <c r="F876" s="182" t="s">
        <v>2113</v>
      </c>
      <c r="G876" s="185" t="s">
        <v>2124</v>
      </c>
      <c r="H876" s="43">
        <v>1429</v>
      </c>
      <c r="I876" s="357" t="s">
        <v>332</v>
      </c>
      <c r="J876" s="190" t="str">
        <f>INDEX('Policy Characteristics'!D:D,MATCH(PolicyLevers!$C876,'Policy Characteristics'!$C:$C,0))</f>
        <v>Electrification + Hydrogen</v>
      </c>
      <c r="K876" s="190" t="str">
        <f>INDEX('Policy Characteristics'!E:E,MATCH(PolicyLevers!$C876,'Policy Characteristics'!$C:$C,0))</f>
        <v>indst fuel type shifting</v>
      </c>
      <c r="L876" s="191">
        <f>INDEX('Policy Characteristics'!F:F,MATCH(PolicyLevers!$C876,'Policy Characteristics'!$C:$C,0))</f>
        <v>0</v>
      </c>
      <c r="M876" s="191">
        <f>INDEX('Policy Characteristics'!G:G,MATCH(PolicyLevers!$C876,'Policy Characteristics'!$C:$C,0))</f>
        <v>1</v>
      </c>
      <c r="N876" s="252">
        <f>INDEX('Policy Characteristics'!H:H,MATCH(PolicyLevers!$C876,'Policy Characteristics'!$C:$C,0))</f>
        <v>0.01</v>
      </c>
      <c r="O876" s="190" t="str">
        <f>INDEX('Policy Characteristics'!I:I,MATCH(PolicyLevers!$C876,'Policy Characteristics'!$C:$C,0))</f>
        <v>% of fuel shifted</v>
      </c>
      <c r="P876" s="185"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0" t="str">
        <f>INDEX('Policy Characteristics'!K:K,MATCH(PolicyLevers!$C876,'Policy Characteristics'!$C:$C,0))</f>
        <v>industry-ag-main.html#fuel-switching</v>
      </c>
      <c r="R876" s="190" t="str">
        <f>INDEX('Policy Characteristics'!L:L,MATCH(PolicyLevers!$C876,'Policy Characteristics'!$C:$C,0))</f>
        <v>industry-elec-and-hydrogen.html</v>
      </c>
      <c r="S876" s="206">
        <f>INDEX('Policy Characteristics'!M:M,MATCH(PolicyLevers!$C876,'Policy Characteristics'!$C:$C,0))</f>
        <v>0</v>
      </c>
      <c r="T876" s="185">
        <f>INDEX('Policy Characteristics'!N:N,MATCH(PolicyLevers!$C876,'Policy Characteristics'!$C:$C,0))</f>
        <v>0</v>
      </c>
      <c r="U876" s="182">
        <f>INDEX('Policy Characteristics'!O:O,MATCH(PolicyLevers!$C876,'Policy Characteristics'!$C:$C,0))</f>
        <v>0</v>
      </c>
    </row>
    <row r="877" spans="1:21" x14ac:dyDescent="0.35">
      <c r="A877" s="351" t="str">
        <f>INDEX('Policy Characteristics'!A:A,MATCH(PolicyLevers!$C877,'Policy Characteristics'!$C:$C,0))</f>
        <v>Industry</v>
      </c>
      <c r="B877" s="355" t="str">
        <f>INDEX('Policy Characteristics'!B:B,MATCH(PolicyLevers!$C877,'Policy Characteristics'!$C:$C,0))</f>
        <v>Electrification + Hydrogen</v>
      </c>
      <c r="C877" s="190" t="str">
        <f t="shared" si="39"/>
        <v>Fraction of Industrial Fuel Use Shifted to Other Fuels</v>
      </c>
      <c r="D877" s="192" t="s">
        <v>2070</v>
      </c>
      <c r="E877" s="185" t="s">
        <v>808</v>
      </c>
      <c r="F877" s="182" t="s">
        <v>2113</v>
      </c>
      <c r="G877" s="185" t="s">
        <v>2123</v>
      </c>
      <c r="H877" s="43">
        <v>1430</v>
      </c>
      <c r="I877" s="357" t="s">
        <v>332</v>
      </c>
      <c r="J877" s="190" t="str">
        <f>INDEX('Policy Characteristics'!D:D,MATCH(PolicyLevers!$C877,'Policy Characteristics'!$C:$C,0))</f>
        <v>Electrification + Hydrogen</v>
      </c>
      <c r="K877" s="190" t="str">
        <f>INDEX('Policy Characteristics'!E:E,MATCH(PolicyLevers!$C877,'Policy Characteristics'!$C:$C,0))</f>
        <v>indst fuel type shifting</v>
      </c>
      <c r="L877" s="191">
        <f>INDEX('Policy Characteristics'!F:F,MATCH(PolicyLevers!$C877,'Policy Characteristics'!$C:$C,0))</f>
        <v>0</v>
      </c>
      <c r="M877" s="191">
        <f>INDEX('Policy Characteristics'!G:G,MATCH(PolicyLevers!$C877,'Policy Characteristics'!$C:$C,0))</f>
        <v>1</v>
      </c>
      <c r="N877" s="252">
        <f>INDEX('Policy Characteristics'!H:H,MATCH(PolicyLevers!$C877,'Policy Characteristics'!$C:$C,0))</f>
        <v>0.01</v>
      </c>
      <c r="O877" s="190" t="str">
        <f>INDEX('Policy Characteristics'!I:I,MATCH(PolicyLevers!$C877,'Policy Characteristics'!$C:$C,0))</f>
        <v>% of fuel shifted</v>
      </c>
      <c r="P877" s="185"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0" t="str">
        <f>INDEX('Policy Characteristics'!K:K,MATCH(PolicyLevers!$C877,'Policy Characteristics'!$C:$C,0))</f>
        <v>industry-ag-main.html#fuel-switching</v>
      </c>
      <c r="R877" s="190" t="str">
        <f>INDEX('Policy Characteristics'!L:L,MATCH(PolicyLevers!$C877,'Policy Characteristics'!$C:$C,0))</f>
        <v>industry-elec-and-hydrogen.html</v>
      </c>
      <c r="S877" s="206">
        <f>INDEX('Policy Characteristics'!M:M,MATCH(PolicyLevers!$C877,'Policy Characteristics'!$C:$C,0))</f>
        <v>0</v>
      </c>
      <c r="T877" s="185">
        <f>INDEX('Policy Characteristics'!N:N,MATCH(PolicyLevers!$C877,'Policy Characteristics'!$C:$C,0))</f>
        <v>0</v>
      </c>
      <c r="U877" s="182">
        <f>INDEX('Policy Characteristics'!O:O,MATCH(PolicyLevers!$C877,'Policy Characteristics'!$C:$C,0))</f>
        <v>0</v>
      </c>
    </row>
    <row r="878" spans="1:21" x14ac:dyDescent="0.35">
      <c r="A878" s="351" t="str">
        <f>INDEX('Policy Characteristics'!A:A,MATCH(PolicyLevers!$C878,'Policy Characteristics'!$C:$C,0))</f>
        <v>Industry</v>
      </c>
      <c r="B878" s="355" t="str">
        <f>INDEX('Policy Characteristics'!B:B,MATCH(PolicyLevers!$C878,'Policy Characteristics'!$C:$C,0))</f>
        <v>Electrification + Hydrogen</v>
      </c>
      <c r="C878" s="190" t="str">
        <f t="shared" si="39"/>
        <v>Fraction of Industrial Fuel Use Shifted to Other Fuels</v>
      </c>
      <c r="D878" s="192" t="s">
        <v>2070</v>
      </c>
      <c r="E878" s="185" t="s">
        <v>810</v>
      </c>
      <c r="F878" s="182" t="s">
        <v>2113</v>
      </c>
      <c r="G878" s="185" t="s">
        <v>2122</v>
      </c>
      <c r="H878" s="43">
        <v>1431</v>
      </c>
      <c r="I878" s="357" t="s">
        <v>332</v>
      </c>
      <c r="J878" s="190" t="str">
        <f>INDEX('Policy Characteristics'!D:D,MATCH(PolicyLevers!$C878,'Policy Characteristics'!$C:$C,0))</f>
        <v>Electrification + Hydrogen</v>
      </c>
      <c r="K878" s="190" t="str">
        <f>INDEX('Policy Characteristics'!E:E,MATCH(PolicyLevers!$C878,'Policy Characteristics'!$C:$C,0))</f>
        <v>indst fuel type shifting</v>
      </c>
      <c r="L878" s="191">
        <f>INDEX('Policy Characteristics'!F:F,MATCH(PolicyLevers!$C878,'Policy Characteristics'!$C:$C,0))</f>
        <v>0</v>
      </c>
      <c r="M878" s="191">
        <f>INDEX('Policy Characteristics'!G:G,MATCH(PolicyLevers!$C878,'Policy Characteristics'!$C:$C,0))</f>
        <v>1</v>
      </c>
      <c r="N878" s="252">
        <f>INDEX('Policy Characteristics'!H:H,MATCH(PolicyLevers!$C878,'Policy Characteristics'!$C:$C,0))</f>
        <v>0.01</v>
      </c>
      <c r="O878" s="190" t="str">
        <f>INDEX('Policy Characteristics'!I:I,MATCH(PolicyLevers!$C878,'Policy Characteristics'!$C:$C,0))</f>
        <v>% of fuel shifted</v>
      </c>
      <c r="P878" s="185"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0" t="str">
        <f>INDEX('Policy Characteristics'!K:K,MATCH(PolicyLevers!$C878,'Policy Characteristics'!$C:$C,0))</f>
        <v>industry-ag-main.html#fuel-switching</v>
      </c>
      <c r="R878" s="190" t="str">
        <f>INDEX('Policy Characteristics'!L:L,MATCH(PolicyLevers!$C878,'Policy Characteristics'!$C:$C,0))</f>
        <v>industry-elec-and-hydrogen.html</v>
      </c>
      <c r="S878" s="206">
        <f>INDEX('Policy Characteristics'!M:M,MATCH(PolicyLevers!$C878,'Policy Characteristics'!$C:$C,0))</f>
        <v>0</v>
      </c>
      <c r="T878" s="185">
        <f>INDEX('Policy Characteristics'!N:N,MATCH(PolicyLevers!$C878,'Policy Characteristics'!$C:$C,0))</f>
        <v>0</v>
      </c>
      <c r="U878" s="182">
        <f>INDEX('Policy Characteristics'!O:O,MATCH(PolicyLevers!$C878,'Policy Characteristics'!$C:$C,0))</f>
        <v>0</v>
      </c>
    </row>
    <row r="879" spans="1:21" x14ac:dyDescent="0.35">
      <c r="A879" s="351" t="str">
        <f>INDEX('Policy Characteristics'!A:A,MATCH(PolicyLevers!$C879,'Policy Characteristics'!$C:$C,0))</f>
        <v>Industry</v>
      </c>
      <c r="B879" s="355" t="str">
        <f>INDEX('Policy Characteristics'!B:B,MATCH(PolicyLevers!$C879,'Policy Characteristics'!$C:$C,0))</f>
        <v>Electrification + Hydrogen</v>
      </c>
      <c r="C879" s="190" t="str">
        <f t="shared" si="39"/>
        <v>Fraction of Industrial Fuel Use Shifted to Other Fuels</v>
      </c>
      <c r="D879" s="192" t="s">
        <v>2070</v>
      </c>
      <c r="E879" s="185" t="s">
        <v>812</v>
      </c>
      <c r="F879" s="182" t="s">
        <v>2113</v>
      </c>
      <c r="G879" s="185" t="s">
        <v>2121</v>
      </c>
      <c r="H879" s="43">
        <v>1432</v>
      </c>
      <c r="I879" s="357" t="s">
        <v>332</v>
      </c>
      <c r="J879" s="190" t="str">
        <f>INDEX('Policy Characteristics'!D:D,MATCH(PolicyLevers!$C879,'Policy Characteristics'!$C:$C,0))</f>
        <v>Electrification + Hydrogen</v>
      </c>
      <c r="K879" s="190" t="str">
        <f>INDEX('Policy Characteristics'!E:E,MATCH(PolicyLevers!$C879,'Policy Characteristics'!$C:$C,0))</f>
        <v>indst fuel type shifting</v>
      </c>
      <c r="L879" s="191">
        <f>INDEX('Policy Characteristics'!F:F,MATCH(PolicyLevers!$C879,'Policy Characteristics'!$C:$C,0))</f>
        <v>0</v>
      </c>
      <c r="M879" s="191">
        <f>INDEX('Policy Characteristics'!G:G,MATCH(PolicyLevers!$C879,'Policy Characteristics'!$C:$C,0))</f>
        <v>1</v>
      </c>
      <c r="N879" s="252">
        <f>INDEX('Policy Characteristics'!H:H,MATCH(PolicyLevers!$C879,'Policy Characteristics'!$C:$C,0))</f>
        <v>0.01</v>
      </c>
      <c r="O879" s="190" t="str">
        <f>INDEX('Policy Characteristics'!I:I,MATCH(PolicyLevers!$C879,'Policy Characteristics'!$C:$C,0))</f>
        <v>% of fuel shifted</v>
      </c>
      <c r="P879" s="185"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0" t="str">
        <f>INDEX('Policy Characteristics'!K:K,MATCH(PolicyLevers!$C879,'Policy Characteristics'!$C:$C,0))</f>
        <v>industry-ag-main.html#fuel-switching</v>
      </c>
      <c r="R879" s="190" t="str">
        <f>INDEX('Policy Characteristics'!L:L,MATCH(PolicyLevers!$C879,'Policy Characteristics'!$C:$C,0))</f>
        <v>industry-elec-and-hydrogen.html</v>
      </c>
      <c r="S879" s="206">
        <f>INDEX('Policy Characteristics'!M:M,MATCH(PolicyLevers!$C879,'Policy Characteristics'!$C:$C,0))</f>
        <v>0</v>
      </c>
      <c r="T879" s="185">
        <f>INDEX('Policy Characteristics'!N:N,MATCH(PolicyLevers!$C879,'Policy Characteristics'!$C:$C,0))</f>
        <v>0</v>
      </c>
      <c r="U879" s="182">
        <f>INDEX('Policy Characteristics'!O:O,MATCH(PolicyLevers!$C879,'Policy Characteristics'!$C:$C,0))</f>
        <v>0</v>
      </c>
    </row>
    <row r="880" spans="1:21" x14ac:dyDescent="0.35">
      <c r="A880" s="351" t="str">
        <f>INDEX('Policy Characteristics'!A:A,MATCH(PolicyLevers!$C880,'Policy Characteristics'!$C:$C,0))</f>
        <v>Industry</v>
      </c>
      <c r="B880" s="355" t="str">
        <f>INDEX('Policy Characteristics'!B:B,MATCH(PolicyLevers!$C880,'Policy Characteristics'!$C:$C,0))</f>
        <v>Electrification + Hydrogen</v>
      </c>
      <c r="C880" s="190" t="str">
        <f t="shared" si="39"/>
        <v>Fraction of Industrial Fuel Use Shifted to Other Fuels</v>
      </c>
      <c r="D880" s="192" t="s">
        <v>2070</v>
      </c>
      <c r="E880" s="185" t="s">
        <v>814</v>
      </c>
      <c r="F880" s="182" t="s">
        <v>2113</v>
      </c>
      <c r="G880" s="185" t="s">
        <v>2120</v>
      </c>
      <c r="H880" s="43">
        <v>1433</v>
      </c>
      <c r="I880" s="357" t="s">
        <v>332</v>
      </c>
      <c r="J880" s="190" t="str">
        <f>INDEX('Policy Characteristics'!D:D,MATCH(PolicyLevers!$C880,'Policy Characteristics'!$C:$C,0))</f>
        <v>Electrification + Hydrogen</v>
      </c>
      <c r="K880" s="190" t="str">
        <f>INDEX('Policy Characteristics'!E:E,MATCH(PolicyLevers!$C880,'Policy Characteristics'!$C:$C,0))</f>
        <v>indst fuel type shifting</v>
      </c>
      <c r="L880" s="191">
        <f>INDEX('Policy Characteristics'!F:F,MATCH(PolicyLevers!$C880,'Policy Characteristics'!$C:$C,0))</f>
        <v>0</v>
      </c>
      <c r="M880" s="191">
        <f>INDEX('Policy Characteristics'!G:G,MATCH(PolicyLevers!$C880,'Policy Characteristics'!$C:$C,0))</f>
        <v>1</v>
      </c>
      <c r="N880" s="252">
        <f>INDEX('Policy Characteristics'!H:H,MATCH(PolicyLevers!$C880,'Policy Characteristics'!$C:$C,0))</f>
        <v>0.01</v>
      </c>
      <c r="O880" s="190" t="str">
        <f>INDEX('Policy Characteristics'!I:I,MATCH(PolicyLevers!$C880,'Policy Characteristics'!$C:$C,0))</f>
        <v>% of fuel shifted</v>
      </c>
      <c r="P880" s="185"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0" t="str">
        <f>INDEX('Policy Characteristics'!K:K,MATCH(PolicyLevers!$C880,'Policy Characteristics'!$C:$C,0))</f>
        <v>industry-ag-main.html#fuel-switching</v>
      </c>
      <c r="R880" s="190" t="str">
        <f>INDEX('Policy Characteristics'!L:L,MATCH(PolicyLevers!$C880,'Policy Characteristics'!$C:$C,0))</f>
        <v>industry-elec-and-hydrogen.html</v>
      </c>
      <c r="S880" s="206">
        <f>INDEX('Policy Characteristics'!M:M,MATCH(PolicyLevers!$C880,'Policy Characteristics'!$C:$C,0))</f>
        <v>0</v>
      </c>
      <c r="T880" s="185">
        <f>INDEX('Policy Characteristics'!N:N,MATCH(PolicyLevers!$C880,'Policy Characteristics'!$C:$C,0))</f>
        <v>0</v>
      </c>
      <c r="U880" s="182">
        <f>INDEX('Policy Characteristics'!O:O,MATCH(PolicyLevers!$C880,'Policy Characteristics'!$C:$C,0))</f>
        <v>0</v>
      </c>
    </row>
    <row r="881" spans="1:21" x14ac:dyDescent="0.35">
      <c r="A881" s="351" t="str">
        <f>INDEX('Policy Characteristics'!A:A,MATCH(PolicyLevers!$C881,'Policy Characteristics'!$C:$C,0))</f>
        <v>Industry</v>
      </c>
      <c r="B881" s="355" t="str">
        <f>INDEX('Policy Characteristics'!B:B,MATCH(PolicyLevers!$C881,'Policy Characteristics'!$C:$C,0))</f>
        <v>Electrification + Hydrogen</v>
      </c>
      <c r="C881" s="190" t="str">
        <f t="shared" si="39"/>
        <v>Fraction of Industrial Fuel Use Shifted to Other Fuels</v>
      </c>
      <c r="D881" s="192" t="s">
        <v>2070</v>
      </c>
      <c r="E881" s="185" t="s">
        <v>816</v>
      </c>
      <c r="F881" s="182" t="s">
        <v>2113</v>
      </c>
      <c r="G881" s="185" t="s">
        <v>2119</v>
      </c>
      <c r="H881" s="43">
        <v>1434</v>
      </c>
      <c r="I881" s="357" t="s">
        <v>332</v>
      </c>
      <c r="J881" s="190" t="str">
        <f>INDEX('Policy Characteristics'!D:D,MATCH(PolicyLevers!$C881,'Policy Characteristics'!$C:$C,0))</f>
        <v>Electrification + Hydrogen</v>
      </c>
      <c r="K881" s="190" t="str">
        <f>INDEX('Policy Characteristics'!E:E,MATCH(PolicyLevers!$C881,'Policy Characteristics'!$C:$C,0))</f>
        <v>indst fuel type shifting</v>
      </c>
      <c r="L881" s="191">
        <f>INDEX('Policy Characteristics'!F:F,MATCH(PolicyLevers!$C881,'Policy Characteristics'!$C:$C,0))</f>
        <v>0</v>
      </c>
      <c r="M881" s="191">
        <f>INDEX('Policy Characteristics'!G:G,MATCH(PolicyLevers!$C881,'Policy Characteristics'!$C:$C,0))</f>
        <v>1</v>
      </c>
      <c r="N881" s="252">
        <f>INDEX('Policy Characteristics'!H:H,MATCH(PolicyLevers!$C881,'Policy Characteristics'!$C:$C,0))</f>
        <v>0.01</v>
      </c>
      <c r="O881" s="190" t="str">
        <f>INDEX('Policy Characteristics'!I:I,MATCH(PolicyLevers!$C881,'Policy Characteristics'!$C:$C,0))</f>
        <v>% of fuel shifted</v>
      </c>
      <c r="P881" s="185"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0" t="str">
        <f>INDEX('Policy Characteristics'!K:K,MATCH(PolicyLevers!$C881,'Policy Characteristics'!$C:$C,0))</f>
        <v>industry-ag-main.html#fuel-switching</v>
      </c>
      <c r="R881" s="190" t="str">
        <f>INDEX('Policy Characteristics'!L:L,MATCH(PolicyLevers!$C881,'Policy Characteristics'!$C:$C,0))</f>
        <v>industry-elec-and-hydrogen.html</v>
      </c>
      <c r="S881" s="206">
        <f>INDEX('Policy Characteristics'!M:M,MATCH(PolicyLevers!$C881,'Policy Characteristics'!$C:$C,0))</f>
        <v>0</v>
      </c>
      <c r="T881" s="185">
        <f>INDEX('Policy Characteristics'!N:N,MATCH(PolicyLevers!$C881,'Policy Characteristics'!$C:$C,0))</f>
        <v>0</v>
      </c>
      <c r="U881" s="182">
        <f>INDEX('Policy Characteristics'!O:O,MATCH(PolicyLevers!$C881,'Policy Characteristics'!$C:$C,0))</f>
        <v>0</v>
      </c>
    </row>
    <row r="882" spans="1:21" x14ac:dyDescent="0.35">
      <c r="A882" s="351" t="str">
        <f>INDEX('Policy Characteristics'!A:A,MATCH(PolicyLevers!$C882,'Policy Characteristics'!$C:$C,0))</f>
        <v>Industry</v>
      </c>
      <c r="B882" s="355" t="str">
        <f>INDEX('Policy Characteristics'!B:B,MATCH(PolicyLevers!$C882,'Policy Characteristics'!$C:$C,0))</f>
        <v>Electrification + Hydrogen</v>
      </c>
      <c r="C882" s="190" t="str">
        <f t="shared" si="39"/>
        <v>Fraction of Industrial Fuel Use Shifted to Other Fuels</v>
      </c>
      <c r="D882" s="192" t="s">
        <v>2070</v>
      </c>
      <c r="E882" s="185" t="s">
        <v>818</v>
      </c>
      <c r="F882" s="182" t="s">
        <v>2113</v>
      </c>
      <c r="G882" s="185" t="s">
        <v>2118</v>
      </c>
      <c r="H882" s="43">
        <v>1435</v>
      </c>
      <c r="I882" s="357" t="s">
        <v>332</v>
      </c>
      <c r="J882" s="190" t="str">
        <f>INDEX('Policy Characteristics'!D:D,MATCH(PolicyLevers!$C882,'Policy Characteristics'!$C:$C,0))</f>
        <v>Electrification + Hydrogen</v>
      </c>
      <c r="K882" s="190" t="str">
        <f>INDEX('Policy Characteristics'!E:E,MATCH(PolicyLevers!$C882,'Policy Characteristics'!$C:$C,0))</f>
        <v>indst fuel type shifting</v>
      </c>
      <c r="L882" s="191">
        <f>INDEX('Policy Characteristics'!F:F,MATCH(PolicyLevers!$C882,'Policy Characteristics'!$C:$C,0))</f>
        <v>0</v>
      </c>
      <c r="M882" s="191">
        <f>INDEX('Policy Characteristics'!G:G,MATCH(PolicyLevers!$C882,'Policy Characteristics'!$C:$C,0))</f>
        <v>1</v>
      </c>
      <c r="N882" s="252">
        <f>INDEX('Policy Characteristics'!H:H,MATCH(PolicyLevers!$C882,'Policy Characteristics'!$C:$C,0))</f>
        <v>0.01</v>
      </c>
      <c r="O882" s="190" t="str">
        <f>INDEX('Policy Characteristics'!I:I,MATCH(PolicyLevers!$C882,'Policy Characteristics'!$C:$C,0))</f>
        <v>% of fuel shifted</v>
      </c>
      <c r="P882" s="185"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0" t="str">
        <f>INDEX('Policy Characteristics'!K:K,MATCH(PolicyLevers!$C882,'Policy Characteristics'!$C:$C,0))</f>
        <v>industry-ag-main.html#fuel-switching</v>
      </c>
      <c r="R882" s="190" t="str">
        <f>INDEX('Policy Characteristics'!L:L,MATCH(PolicyLevers!$C882,'Policy Characteristics'!$C:$C,0))</f>
        <v>industry-elec-and-hydrogen.html</v>
      </c>
      <c r="S882" s="206">
        <f>INDEX('Policy Characteristics'!M:M,MATCH(PolicyLevers!$C882,'Policy Characteristics'!$C:$C,0))</f>
        <v>0</v>
      </c>
      <c r="T882" s="185">
        <f>INDEX('Policy Characteristics'!N:N,MATCH(PolicyLevers!$C882,'Policy Characteristics'!$C:$C,0))</f>
        <v>0</v>
      </c>
      <c r="U882" s="182">
        <f>INDEX('Policy Characteristics'!O:O,MATCH(PolicyLevers!$C882,'Policy Characteristics'!$C:$C,0))</f>
        <v>0</v>
      </c>
    </row>
    <row r="883" spans="1:21" x14ac:dyDescent="0.35">
      <c r="A883" s="351" t="str">
        <f>INDEX('Policy Characteristics'!A:A,MATCH(PolicyLevers!$C883,'Policy Characteristics'!$C:$C,0))</f>
        <v>Industry</v>
      </c>
      <c r="B883" s="355" t="str">
        <f>INDEX('Policy Characteristics'!B:B,MATCH(PolicyLevers!$C883,'Policy Characteristics'!$C:$C,0))</f>
        <v>Electrification + Hydrogen</v>
      </c>
      <c r="C883" s="190" t="str">
        <f t="shared" si="39"/>
        <v>Fraction of Industrial Fuel Use Shifted to Other Fuels</v>
      </c>
      <c r="D883" s="192" t="s">
        <v>2070</v>
      </c>
      <c r="E883" s="185" t="s">
        <v>820</v>
      </c>
      <c r="F883" s="182" t="s">
        <v>2113</v>
      </c>
      <c r="G883" s="185" t="s">
        <v>2117</v>
      </c>
      <c r="H883" s="43">
        <v>1436</v>
      </c>
      <c r="I883" s="357" t="s">
        <v>332</v>
      </c>
      <c r="J883" s="190" t="str">
        <f>INDEX('Policy Characteristics'!D:D,MATCH(PolicyLevers!$C883,'Policy Characteristics'!$C:$C,0))</f>
        <v>Electrification + Hydrogen</v>
      </c>
      <c r="K883" s="190" t="str">
        <f>INDEX('Policy Characteristics'!E:E,MATCH(PolicyLevers!$C883,'Policy Characteristics'!$C:$C,0))</f>
        <v>indst fuel type shifting</v>
      </c>
      <c r="L883" s="191">
        <f>INDEX('Policy Characteristics'!F:F,MATCH(PolicyLevers!$C883,'Policy Characteristics'!$C:$C,0))</f>
        <v>0</v>
      </c>
      <c r="M883" s="191">
        <f>INDEX('Policy Characteristics'!G:G,MATCH(PolicyLevers!$C883,'Policy Characteristics'!$C:$C,0))</f>
        <v>1</v>
      </c>
      <c r="N883" s="252">
        <f>INDEX('Policy Characteristics'!H:H,MATCH(PolicyLevers!$C883,'Policy Characteristics'!$C:$C,0))</f>
        <v>0.01</v>
      </c>
      <c r="O883" s="190" t="str">
        <f>INDEX('Policy Characteristics'!I:I,MATCH(PolicyLevers!$C883,'Policy Characteristics'!$C:$C,0))</f>
        <v>% of fuel shifted</v>
      </c>
      <c r="P883" s="185"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0" t="str">
        <f>INDEX('Policy Characteristics'!K:K,MATCH(PolicyLevers!$C883,'Policy Characteristics'!$C:$C,0))</f>
        <v>industry-ag-main.html#fuel-switching</v>
      </c>
      <c r="R883" s="190" t="str">
        <f>INDEX('Policy Characteristics'!L:L,MATCH(PolicyLevers!$C883,'Policy Characteristics'!$C:$C,0))</f>
        <v>industry-elec-and-hydrogen.html</v>
      </c>
      <c r="S883" s="206">
        <f>INDEX('Policy Characteristics'!M:M,MATCH(PolicyLevers!$C883,'Policy Characteristics'!$C:$C,0))</f>
        <v>0</v>
      </c>
      <c r="T883" s="185">
        <f>INDEX('Policy Characteristics'!N:N,MATCH(PolicyLevers!$C883,'Policy Characteristics'!$C:$C,0))</f>
        <v>0</v>
      </c>
      <c r="U883" s="182">
        <f>INDEX('Policy Characteristics'!O:O,MATCH(PolicyLevers!$C883,'Policy Characteristics'!$C:$C,0))</f>
        <v>0</v>
      </c>
    </row>
    <row r="884" spans="1:21" x14ac:dyDescent="0.35">
      <c r="A884" s="351" t="str">
        <f>INDEX('Policy Characteristics'!A:A,MATCH(PolicyLevers!$C884,'Policy Characteristics'!$C:$C,0))</f>
        <v>Industry</v>
      </c>
      <c r="B884" s="355" t="str">
        <f>INDEX('Policy Characteristics'!B:B,MATCH(PolicyLevers!$C884,'Policy Characteristics'!$C:$C,0))</f>
        <v>Electrification + Hydrogen</v>
      </c>
      <c r="C884" s="190" t="str">
        <f t="shared" si="39"/>
        <v>Fraction of Industrial Fuel Use Shifted to Other Fuels</v>
      </c>
      <c r="D884" s="192" t="s">
        <v>2070</v>
      </c>
      <c r="E884" s="185" t="s">
        <v>822</v>
      </c>
      <c r="F884" s="182" t="s">
        <v>2113</v>
      </c>
      <c r="G884" s="185" t="s">
        <v>2115</v>
      </c>
      <c r="H884" s="43">
        <v>1437</v>
      </c>
      <c r="I884" s="357" t="s">
        <v>310</v>
      </c>
      <c r="J884" s="190" t="str">
        <f>INDEX('Policy Characteristics'!D:D,MATCH(PolicyLevers!$C884,'Policy Characteristics'!$C:$C,0))</f>
        <v>Electrification + Hydrogen</v>
      </c>
      <c r="K884" s="190" t="str">
        <f>INDEX('Policy Characteristics'!E:E,MATCH(PolicyLevers!$C884,'Policy Characteristics'!$C:$C,0))</f>
        <v>indst fuel type shifting</v>
      </c>
      <c r="L884" s="191">
        <f>INDEX('Policy Characteristics'!F:F,MATCH(PolicyLevers!$C884,'Policy Characteristics'!$C:$C,0))</f>
        <v>0</v>
      </c>
      <c r="M884" s="191">
        <f>INDEX('Policy Characteristics'!G:G,MATCH(PolicyLevers!$C884,'Policy Characteristics'!$C:$C,0))</f>
        <v>1</v>
      </c>
      <c r="N884" s="252">
        <f>INDEX('Policy Characteristics'!H:H,MATCH(PolicyLevers!$C884,'Policy Characteristics'!$C:$C,0))</f>
        <v>0.01</v>
      </c>
      <c r="O884" s="190" t="str">
        <f>INDEX('Policy Characteristics'!I:I,MATCH(PolicyLevers!$C884,'Policy Characteristics'!$C:$C,0))</f>
        <v>% of fuel shifted</v>
      </c>
      <c r="P884" s="190"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0" t="str">
        <f>INDEX('Policy Characteristics'!K:K,MATCH(PolicyLevers!$C884,'Policy Characteristics'!$C:$C,0))</f>
        <v>industry-ag-main.html#fuel-switching</v>
      </c>
      <c r="R884" s="190" t="str">
        <f>INDEX('Policy Characteristics'!L:L,MATCH(PolicyLevers!$C884,'Policy Characteristics'!$C:$C,0))</f>
        <v>industry-elec-and-hydrogen.html</v>
      </c>
      <c r="S884" s="206">
        <f>INDEX('Policy Characteristics'!M:M,MATCH(PolicyLevers!$C884,'Policy Characteristics'!$C:$C,0))</f>
        <v>0</v>
      </c>
      <c r="T884" s="185">
        <f>INDEX('Policy Characteristics'!N:N,MATCH(PolicyLevers!$C884,'Policy Characteristics'!$C:$C,0))</f>
        <v>0</v>
      </c>
      <c r="U884" s="182">
        <f>INDEX('Policy Characteristics'!O:O,MATCH(PolicyLevers!$C884,'Policy Characteristics'!$C:$C,0))</f>
        <v>0</v>
      </c>
    </row>
    <row r="885" spans="1:21" x14ac:dyDescent="0.35">
      <c r="A885" s="351" t="str">
        <f>INDEX('Policy Characteristics'!A:A,MATCH(PolicyLevers!$C885,'Policy Characteristics'!$C:$C,0))</f>
        <v>Industry</v>
      </c>
      <c r="B885" s="355" t="str">
        <f>INDEX('Policy Characteristics'!B:B,MATCH(PolicyLevers!$C885,'Policy Characteristics'!$C:$C,0))</f>
        <v>Electrification + Hydrogen</v>
      </c>
      <c r="C885" s="190" t="str">
        <f t="shared" si="39"/>
        <v>Fraction of Industrial Fuel Use Shifted to Other Fuels</v>
      </c>
      <c r="D885" s="192" t="s">
        <v>2068</v>
      </c>
      <c r="E885" s="185" t="s">
        <v>799</v>
      </c>
      <c r="F885" s="182" t="s">
        <v>2126</v>
      </c>
      <c r="G885" s="185" t="s">
        <v>2125</v>
      </c>
      <c r="H885" s="43">
        <v>1438</v>
      </c>
      <c r="I885" s="357" t="s">
        <v>332</v>
      </c>
      <c r="J885" s="190" t="str">
        <f>INDEX('Policy Characteristics'!D:D,MATCH(PolicyLevers!$C885,'Policy Characteristics'!$C:$C,0))</f>
        <v>Electrification + Hydrogen</v>
      </c>
      <c r="K885" s="190" t="str">
        <f>INDEX('Policy Characteristics'!E:E,MATCH(PolicyLevers!$C885,'Policy Characteristics'!$C:$C,0))</f>
        <v>indst fuel type shifting</v>
      </c>
      <c r="L885" s="191">
        <f>INDEX('Policy Characteristics'!F:F,MATCH(PolicyLevers!$C885,'Policy Characteristics'!$C:$C,0))</f>
        <v>0</v>
      </c>
      <c r="M885" s="191">
        <f>INDEX('Policy Characteristics'!G:G,MATCH(PolicyLevers!$C885,'Policy Characteristics'!$C:$C,0))</f>
        <v>1</v>
      </c>
      <c r="N885" s="252">
        <f>INDEX('Policy Characteristics'!H:H,MATCH(PolicyLevers!$C885,'Policy Characteristics'!$C:$C,0))</f>
        <v>0.01</v>
      </c>
      <c r="O885" s="190" t="str">
        <f>INDEX('Policy Characteristics'!I:I,MATCH(PolicyLevers!$C885,'Policy Characteristics'!$C:$C,0))</f>
        <v>% of fuel shifted</v>
      </c>
      <c r="P885" s="190"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0" t="str">
        <f>INDEX('Policy Characteristics'!K:K,MATCH(PolicyLevers!$C885,'Policy Characteristics'!$C:$C,0))</f>
        <v>industry-ag-main.html#fuel-switching</v>
      </c>
      <c r="R885" s="190" t="str">
        <f>INDEX('Policy Characteristics'!L:L,MATCH(PolicyLevers!$C885,'Policy Characteristics'!$C:$C,0))</f>
        <v>industry-elec-and-hydrogen.html</v>
      </c>
      <c r="S885" s="206">
        <f>INDEX('Policy Characteristics'!M:M,MATCH(PolicyLevers!$C885,'Policy Characteristics'!$C:$C,0))</f>
        <v>0</v>
      </c>
      <c r="T885" s="185">
        <f>INDEX('Policy Characteristics'!N:N,MATCH(PolicyLevers!$C885,'Policy Characteristics'!$C:$C,0))</f>
        <v>0</v>
      </c>
      <c r="U885" s="182">
        <f>INDEX('Policy Characteristics'!O:O,MATCH(PolicyLevers!$C885,'Policy Characteristics'!$C:$C,0))</f>
        <v>0</v>
      </c>
    </row>
    <row r="886" spans="1:21" x14ac:dyDescent="0.35">
      <c r="A886" s="351" t="str">
        <f>INDEX('Policy Characteristics'!A:A,MATCH(PolicyLevers!$C886,'Policy Characteristics'!$C:$C,0))</f>
        <v>Industry</v>
      </c>
      <c r="B886" s="355" t="str">
        <f>INDEX('Policy Characteristics'!B:B,MATCH(PolicyLevers!$C886,'Policy Characteristics'!$C:$C,0))</f>
        <v>Electrification + Hydrogen</v>
      </c>
      <c r="C886" s="190" t="str">
        <f t="shared" si="39"/>
        <v>Fraction of Industrial Fuel Use Shifted to Other Fuels</v>
      </c>
      <c r="D886" s="192" t="s">
        <v>2068</v>
      </c>
      <c r="E886" s="185" t="s">
        <v>806</v>
      </c>
      <c r="F886" s="182" t="s">
        <v>2126</v>
      </c>
      <c r="G886" s="185" t="s">
        <v>2124</v>
      </c>
      <c r="H886" s="43">
        <v>1439</v>
      </c>
      <c r="I886" s="357" t="s">
        <v>332</v>
      </c>
      <c r="J886" s="190" t="str">
        <f>INDEX('Policy Characteristics'!D:D,MATCH(PolicyLevers!$C886,'Policy Characteristics'!$C:$C,0))</f>
        <v>Electrification + Hydrogen</v>
      </c>
      <c r="K886" s="190" t="str">
        <f>INDEX('Policy Characteristics'!E:E,MATCH(PolicyLevers!$C886,'Policy Characteristics'!$C:$C,0))</f>
        <v>indst fuel type shifting</v>
      </c>
      <c r="L886" s="191">
        <f>INDEX('Policy Characteristics'!F:F,MATCH(PolicyLevers!$C886,'Policy Characteristics'!$C:$C,0))</f>
        <v>0</v>
      </c>
      <c r="M886" s="191">
        <f>INDEX('Policy Characteristics'!G:G,MATCH(PolicyLevers!$C886,'Policy Characteristics'!$C:$C,0))</f>
        <v>1</v>
      </c>
      <c r="N886" s="252">
        <f>INDEX('Policy Characteristics'!H:H,MATCH(PolicyLevers!$C886,'Policy Characteristics'!$C:$C,0))</f>
        <v>0.01</v>
      </c>
      <c r="O886" s="190" t="str">
        <f>INDEX('Policy Characteristics'!I:I,MATCH(PolicyLevers!$C886,'Policy Characteristics'!$C:$C,0))</f>
        <v>% of fuel shifted</v>
      </c>
      <c r="P886" s="185"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0" t="str">
        <f>INDEX('Policy Characteristics'!K:K,MATCH(PolicyLevers!$C886,'Policy Characteristics'!$C:$C,0))</f>
        <v>industry-ag-main.html#fuel-switching</v>
      </c>
      <c r="R886" s="190" t="str">
        <f>INDEX('Policy Characteristics'!L:L,MATCH(PolicyLevers!$C886,'Policy Characteristics'!$C:$C,0))</f>
        <v>industry-elec-and-hydrogen.html</v>
      </c>
      <c r="S886" s="206">
        <f>INDEX('Policy Characteristics'!M:M,MATCH(PolicyLevers!$C886,'Policy Characteristics'!$C:$C,0))</f>
        <v>0</v>
      </c>
      <c r="T886" s="185">
        <f>INDEX('Policy Characteristics'!N:N,MATCH(PolicyLevers!$C886,'Policy Characteristics'!$C:$C,0))</f>
        <v>0</v>
      </c>
      <c r="U886" s="182">
        <f>INDEX('Policy Characteristics'!O:O,MATCH(PolicyLevers!$C886,'Policy Characteristics'!$C:$C,0))</f>
        <v>0</v>
      </c>
    </row>
    <row r="887" spans="1:21" x14ac:dyDescent="0.35">
      <c r="A887" s="351" t="str">
        <f>INDEX('Policy Characteristics'!A:A,MATCH(PolicyLevers!$C887,'Policy Characteristics'!$C:$C,0))</f>
        <v>Industry</v>
      </c>
      <c r="B887" s="355" t="str">
        <f>INDEX('Policy Characteristics'!B:B,MATCH(PolicyLevers!$C887,'Policy Characteristics'!$C:$C,0))</f>
        <v>Electrification + Hydrogen</v>
      </c>
      <c r="C887" s="190" t="str">
        <f t="shared" si="39"/>
        <v>Fraction of Industrial Fuel Use Shifted to Other Fuels</v>
      </c>
      <c r="D887" s="192" t="s">
        <v>2068</v>
      </c>
      <c r="E887" s="185" t="s">
        <v>808</v>
      </c>
      <c r="F887" s="182" t="s">
        <v>2126</v>
      </c>
      <c r="G887" s="185" t="s">
        <v>2123</v>
      </c>
      <c r="H887" s="43">
        <v>1440</v>
      </c>
      <c r="I887" s="357" t="s">
        <v>332</v>
      </c>
      <c r="J887" s="190" t="str">
        <f>INDEX('Policy Characteristics'!D:D,MATCH(PolicyLevers!$C887,'Policy Characteristics'!$C:$C,0))</f>
        <v>Electrification + Hydrogen</v>
      </c>
      <c r="K887" s="190" t="str">
        <f>INDEX('Policy Characteristics'!E:E,MATCH(PolicyLevers!$C887,'Policy Characteristics'!$C:$C,0))</f>
        <v>indst fuel type shifting</v>
      </c>
      <c r="L887" s="191">
        <f>INDEX('Policy Characteristics'!F:F,MATCH(PolicyLevers!$C887,'Policy Characteristics'!$C:$C,0))</f>
        <v>0</v>
      </c>
      <c r="M887" s="191">
        <f>INDEX('Policy Characteristics'!G:G,MATCH(PolicyLevers!$C887,'Policy Characteristics'!$C:$C,0))</f>
        <v>1</v>
      </c>
      <c r="N887" s="252">
        <f>INDEX('Policy Characteristics'!H:H,MATCH(PolicyLevers!$C887,'Policy Characteristics'!$C:$C,0))</f>
        <v>0.01</v>
      </c>
      <c r="O887" s="190" t="str">
        <f>INDEX('Policy Characteristics'!I:I,MATCH(PolicyLevers!$C887,'Policy Characteristics'!$C:$C,0))</f>
        <v>% of fuel shifted</v>
      </c>
      <c r="P887" s="185"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0" t="str">
        <f>INDEX('Policy Characteristics'!K:K,MATCH(PolicyLevers!$C887,'Policy Characteristics'!$C:$C,0))</f>
        <v>industry-ag-main.html#fuel-switching</v>
      </c>
      <c r="R887" s="190" t="str">
        <f>INDEX('Policy Characteristics'!L:L,MATCH(PolicyLevers!$C887,'Policy Characteristics'!$C:$C,0))</f>
        <v>industry-elec-and-hydrogen.html</v>
      </c>
      <c r="S887" s="206">
        <f>INDEX('Policy Characteristics'!M:M,MATCH(PolicyLevers!$C887,'Policy Characteristics'!$C:$C,0))</f>
        <v>0</v>
      </c>
      <c r="T887" s="185">
        <f>INDEX('Policy Characteristics'!N:N,MATCH(PolicyLevers!$C887,'Policy Characteristics'!$C:$C,0))</f>
        <v>0</v>
      </c>
      <c r="U887" s="182">
        <f>INDEX('Policy Characteristics'!O:O,MATCH(PolicyLevers!$C887,'Policy Characteristics'!$C:$C,0))</f>
        <v>0</v>
      </c>
    </row>
    <row r="888" spans="1:21" x14ac:dyDescent="0.35">
      <c r="A888" s="351" t="str">
        <f>INDEX('Policy Characteristics'!A:A,MATCH(PolicyLevers!$C888,'Policy Characteristics'!$C:$C,0))</f>
        <v>Industry</v>
      </c>
      <c r="B888" s="355" t="str">
        <f>INDEX('Policy Characteristics'!B:B,MATCH(PolicyLevers!$C888,'Policy Characteristics'!$C:$C,0))</f>
        <v>Electrification + Hydrogen</v>
      </c>
      <c r="C888" s="190" t="str">
        <f t="shared" si="39"/>
        <v>Fraction of Industrial Fuel Use Shifted to Other Fuels</v>
      </c>
      <c r="D888" s="192" t="s">
        <v>2068</v>
      </c>
      <c r="E888" s="185" t="s">
        <v>810</v>
      </c>
      <c r="F888" s="182" t="s">
        <v>2126</v>
      </c>
      <c r="G888" s="185" t="s">
        <v>2122</v>
      </c>
      <c r="H888" s="43">
        <v>1441</v>
      </c>
      <c r="I888" s="357" t="s">
        <v>332</v>
      </c>
      <c r="J888" s="190" t="str">
        <f>INDEX('Policy Characteristics'!D:D,MATCH(PolicyLevers!$C888,'Policy Characteristics'!$C:$C,0))</f>
        <v>Electrification + Hydrogen</v>
      </c>
      <c r="K888" s="190" t="str">
        <f>INDEX('Policy Characteristics'!E:E,MATCH(PolicyLevers!$C888,'Policy Characteristics'!$C:$C,0))</f>
        <v>indst fuel type shifting</v>
      </c>
      <c r="L888" s="191">
        <f>INDEX('Policy Characteristics'!F:F,MATCH(PolicyLevers!$C888,'Policy Characteristics'!$C:$C,0))</f>
        <v>0</v>
      </c>
      <c r="M888" s="191">
        <f>INDEX('Policy Characteristics'!G:G,MATCH(PolicyLevers!$C888,'Policy Characteristics'!$C:$C,0))</f>
        <v>1</v>
      </c>
      <c r="N888" s="252">
        <f>INDEX('Policy Characteristics'!H:H,MATCH(PolicyLevers!$C888,'Policy Characteristics'!$C:$C,0))</f>
        <v>0.01</v>
      </c>
      <c r="O888" s="190" t="str">
        <f>INDEX('Policy Characteristics'!I:I,MATCH(PolicyLevers!$C888,'Policy Characteristics'!$C:$C,0))</f>
        <v>% of fuel shifted</v>
      </c>
      <c r="P888" s="185"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0" t="str">
        <f>INDEX('Policy Characteristics'!K:K,MATCH(PolicyLevers!$C888,'Policy Characteristics'!$C:$C,0))</f>
        <v>industry-ag-main.html#fuel-switching</v>
      </c>
      <c r="R888" s="190" t="str">
        <f>INDEX('Policy Characteristics'!L:L,MATCH(PolicyLevers!$C888,'Policy Characteristics'!$C:$C,0))</f>
        <v>industry-elec-and-hydrogen.html</v>
      </c>
      <c r="S888" s="206">
        <f>INDEX('Policy Characteristics'!M:M,MATCH(PolicyLevers!$C888,'Policy Characteristics'!$C:$C,0))</f>
        <v>0</v>
      </c>
      <c r="T888" s="185">
        <f>INDEX('Policy Characteristics'!N:N,MATCH(PolicyLevers!$C888,'Policy Characteristics'!$C:$C,0))</f>
        <v>0</v>
      </c>
      <c r="U888" s="182">
        <f>INDEX('Policy Characteristics'!O:O,MATCH(PolicyLevers!$C888,'Policy Characteristics'!$C:$C,0))</f>
        <v>0</v>
      </c>
    </row>
    <row r="889" spans="1:21" x14ac:dyDescent="0.35">
      <c r="A889" s="351" t="str">
        <f>INDEX('Policy Characteristics'!A:A,MATCH(PolicyLevers!$C889,'Policy Characteristics'!$C:$C,0))</f>
        <v>Industry</v>
      </c>
      <c r="B889" s="355" t="str">
        <f>INDEX('Policy Characteristics'!B:B,MATCH(PolicyLevers!$C889,'Policy Characteristics'!$C:$C,0))</f>
        <v>Electrification + Hydrogen</v>
      </c>
      <c r="C889" s="190" t="str">
        <f t="shared" si="39"/>
        <v>Fraction of Industrial Fuel Use Shifted to Other Fuels</v>
      </c>
      <c r="D889" s="192" t="s">
        <v>2068</v>
      </c>
      <c r="E889" s="185" t="s">
        <v>812</v>
      </c>
      <c r="F889" s="182" t="s">
        <v>2126</v>
      </c>
      <c r="G889" s="185" t="s">
        <v>2121</v>
      </c>
      <c r="H889" s="43">
        <v>1442</v>
      </c>
      <c r="I889" s="357" t="s">
        <v>332</v>
      </c>
      <c r="J889" s="190" t="str">
        <f>INDEX('Policy Characteristics'!D:D,MATCH(PolicyLevers!$C889,'Policy Characteristics'!$C:$C,0))</f>
        <v>Electrification + Hydrogen</v>
      </c>
      <c r="K889" s="190" t="str">
        <f>INDEX('Policy Characteristics'!E:E,MATCH(PolicyLevers!$C889,'Policy Characteristics'!$C:$C,0))</f>
        <v>indst fuel type shifting</v>
      </c>
      <c r="L889" s="191">
        <f>INDEX('Policy Characteristics'!F:F,MATCH(PolicyLevers!$C889,'Policy Characteristics'!$C:$C,0))</f>
        <v>0</v>
      </c>
      <c r="M889" s="191">
        <f>INDEX('Policy Characteristics'!G:G,MATCH(PolicyLevers!$C889,'Policy Characteristics'!$C:$C,0))</f>
        <v>1</v>
      </c>
      <c r="N889" s="252">
        <f>INDEX('Policy Characteristics'!H:H,MATCH(PolicyLevers!$C889,'Policy Characteristics'!$C:$C,0))</f>
        <v>0.01</v>
      </c>
      <c r="O889" s="190" t="str">
        <f>INDEX('Policy Characteristics'!I:I,MATCH(PolicyLevers!$C889,'Policy Characteristics'!$C:$C,0))</f>
        <v>% of fuel shifted</v>
      </c>
      <c r="P889" s="185"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0" t="str">
        <f>INDEX('Policy Characteristics'!K:K,MATCH(PolicyLevers!$C889,'Policy Characteristics'!$C:$C,0))</f>
        <v>industry-ag-main.html#fuel-switching</v>
      </c>
      <c r="R889" s="190" t="str">
        <f>INDEX('Policy Characteristics'!L:L,MATCH(PolicyLevers!$C889,'Policy Characteristics'!$C:$C,0))</f>
        <v>industry-elec-and-hydrogen.html</v>
      </c>
      <c r="S889" s="206">
        <f>INDEX('Policy Characteristics'!M:M,MATCH(PolicyLevers!$C889,'Policy Characteristics'!$C:$C,0))</f>
        <v>0</v>
      </c>
      <c r="T889" s="185">
        <f>INDEX('Policy Characteristics'!N:N,MATCH(PolicyLevers!$C889,'Policy Characteristics'!$C:$C,0))</f>
        <v>0</v>
      </c>
      <c r="U889" s="182">
        <f>INDEX('Policy Characteristics'!O:O,MATCH(PolicyLevers!$C889,'Policy Characteristics'!$C:$C,0))</f>
        <v>0</v>
      </c>
    </row>
    <row r="890" spans="1:21" x14ac:dyDescent="0.35">
      <c r="A890" s="351" t="str">
        <f>INDEX('Policy Characteristics'!A:A,MATCH(PolicyLevers!$C890,'Policy Characteristics'!$C:$C,0))</f>
        <v>Industry</v>
      </c>
      <c r="B890" s="355" t="str">
        <f>INDEX('Policy Characteristics'!B:B,MATCH(PolicyLevers!$C890,'Policy Characteristics'!$C:$C,0))</f>
        <v>Electrification + Hydrogen</v>
      </c>
      <c r="C890" s="190" t="str">
        <f t="shared" si="39"/>
        <v>Fraction of Industrial Fuel Use Shifted to Other Fuels</v>
      </c>
      <c r="D890" s="192" t="s">
        <v>2068</v>
      </c>
      <c r="E890" s="185" t="s">
        <v>814</v>
      </c>
      <c r="F890" s="182" t="s">
        <v>2126</v>
      </c>
      <c r="G890" s="185" t="s">
        <v>2120</v>
      </c>
      <c r="H890" s="43">
        <v>1443</v>
      </c>
      <c r="I890" s="357" t="s">
        <v>332</v>
      </c>
      <c r="J890" s="190" t="str">
        <f>INDEX('Policy Characteristics'!D:D,MATCH(PolicyLevers!$C890,'Policy Characteristics'!$C:$C,0))</f>
        <v>Electrification + Hydrogen</v>
      </c>
      <c r="K890" s="190" t="str">
        <f>INDEX('Policy Characteristics'!E:E,MATCH(PolicyLevers!$C890,'Policy Characteristics'!$C:$C,0))</f>
        <v>indst fuel type shifting</v>
      </c>
      <c r="L890" s="191">
        <f>INDEX('Policy Characteristics'!F:F,MATCH(PolicyLevers!$C890,'Policy Characteristics'!$C:$C,0))</f>
        <v>0</v>
      </c>
      <c r="M890" s="191">
        <f>INDEX('Policy Characteristics'!G:G,MATCH(PolicyLevers!$C890,'Policy Characteristics'!$C:$C,0))</f>
        <v>1</v>
      </c>
      <c r="N890" s="252">
        <f>INDEX('Policy Characteristics'!H:H,MATCH(PolicyLevers!$C890,'Policy Characteristics'!$C:$C,0))</f>
        <v>0.01</v>
      </c>
      <c r="O890" s="190" t="str">
        <f>INDEX('Policy Characteristics'!I:I,MATCH(PolicyLevers!$C890,'Policy Characteristics'!$C:$C,0))</f>
        <v>% of fuel shifted</v>
      </c>
      <c r="P890" s="185"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0" t="str">
        <f>INDEX('Policy Characteristics'!K:K,MATCH(PolicyLevers!$C890,'Policy Characteristics'!$C:$C,0))</f>
        <v>industry-ag-main.html#fuel-switching</v>
      </c>
      <c r="R890" s="190" t="str">
        <f>INDEX('Policy Characteristics'!L:L,MATCH(PolicyLevers!$C890,'Policy Characteristics'!$C:$C,0))</f>
        <v>industry-elec-and-hydrogen.html</v>
      </c>
      <c r="S890" s="206">
        <f>INDEX('Policy Characteristics'!M:M,MATCH(PolicyLevers!$C890,'Policy Characteristics'!$C:$C,0))</f>
        <v>0</v>
      </c>
      <c r="T890" s="185">
        <f>INDEX('Policy Characteristics'!N:N,MATCH(PolicyLevers!$C890,'Policy Characteristics'!$C:$C,0))</f>
        <v>0</v>
      </c>
      <c r="U890" s="182">
        <f>INDEX('Policy Characteristics'!O:O,MATCH(PolicyLevers!$C890,'Policy Characteristics'!$C:$C,0))</f>
        <v>0</v>
      </c>
    </row>
    <row r="891" spans="1:21" x14ac:dyDescent="0.35">
      <c r="A891" s="351" t="str">
        <f>INDEX('Policy Characteristics'!A:A,MATCH(PolicyLevers!$C891,'Policy Characteristics'!$C:$C,0))</f>
        <v>Industry</v>
      </c>
      <c r="B891" s="355" t="str">
        <f>INDEX('Policy Characteristics'!B:B,MATCH(PolicyLevers!$C891,'Policy Characteristics'!$C:$C,0))</f>
        <v>Electrification + Hydrogen</v>
      </c>
      <c r="C891" s="190" t="str">
        <f t="shared" si="39"/>
        <v>Fraction of Industrial Fuel Use Shifted to Other Fuels</v>
      </c>
      <c r="D891" s="192" t="s">
        <v>2068</v>
      </c>
      <c r="E891" s="185" t="s">
        <v>816</v>
      </c>
      <c r="F891" s="182" t="s">
        <v>2126</v>
      </c>
      <c r="G891" s="185" t="s">
        <v>2119</v>
      </c>
      <c r="H891" s="43">
        <v>1444</v>
      </c>
      <c r="I891" s="357" t="s">
        <v>332</v>
      </c>
      <c r="J891" s="190" t="str">
        <f>INDEX('Policy Characteristics'!D:D,MATCH(PolicyLevers!$C891,'Policy Characteristics'!$C:$C,0))</f>
        <v>Electrification + Hydrogen</v>
      </c>
      <c r="K891" s="190" t="str">
        <f>INDEX('Policy Characteristics'!E:E,MATCH(PolicyLevers!$C891,'Policy Characteristics'!$C:$C,0))</f>
        <v>indst fuel type shifting</v>
      </c>
      <c r="L891" s="191">
        <f>INDEX('Policy Characteristics'!F:F,MATCH(PolicyLevers!$C891,'Policy Characteristics'!$C:$C,0))</f>
        <v>0</v>
      </c>
      <c r="M891" s="191">
        <f>INDEX('Policy Characteristics'!G:G,MATCH(PolicyLevers!$C891,'Policy Characteristics'!$C:$C,0))</f>
        <v>1</v>
      </c>
      <c r="N891" s="252">
        <f>INDEX('Policy Characteristics'!H:H,MATCH(PolicyLevers!$C891,'Policy Characteristics'!$C:$C,0))</f>
        <v>0.01</v>
      </c>
      <c r="O891" s="190" t="str">
        <f>INDEX('Policy Characteristics'!I:I,MATCH(PolicyLevers!$C891,'Policy Characteristics'!$C:$C,0))</f>
        <v>% of fuel shifted</v>
      </c>
      <c r="P891" s="185"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0" t="str">
        <f>INDEX('Policy Characteristics'!K:K,MATCH(PolicyLevers!$C891,'Policy Characteristics'!$C:$C,0))</f>
        <v>industry-ag-main.html#fuel-switching</v>
      </c>
      <c r="R891" s="190" t="str">
        <f>INDEX('Policy Characteristics'!L:L,MATCH(PolicyLevers!$C891,'Policy Characteristics'!$C:$C,0))</f>
        <v>industry-elec-and-hydrogen.html</v>
      </c>
      <c r="S891" s="206">
        <f>INDEX('Policy Characteristics'!M:M,MATCH(PolicyLevers!$C891,'Policy Characteristics'!$C:$C,0))</f>
        <v>0</v>
      </c>
      <c r="T891" s="185">
        <f>INDEX('Policy Characteristics'!N:N,MATCH(PolicyLevers!$C891,'Policy Characteristics'!$C:$C,0))</f>
        <v>0</v>
      </c>
      <c r="U891" s="182">
        <f>INDEX('Policy Characteristics'!O:O,MATCH(PolicyLevers!$C891,'Policy Characteristics'!$C:$C,0))</f>
        <v>0</v>
      </c>
    </row>
    <row r="892" spans="1:21" x14ac:dyDescent="0.35">
      <c r="A892" s="351" t="str">
        <f>INDEX('Policy Characteristics'!A:A,MATCH(PolicyLevers!$C892,'Policy Characteristics'!$C:$C,0))</f>
        <v>Industry</v>
      </c>
      <c r="B892" s="355" t="str">
        <f>INDEX('Policy Characteristics'!B:B,MATCH(PolicyLevers!$C892,'Policy Characteristics'!$C:$C,0))</f>
        <v>Electrification + Hydrogen</v>
      </c>
      <c r="C892" s="190" t="str">
        <f t="shared" si="39"/>
        <v>Fraction of Industrial Fuel Use Shifted to Other Fuels</v>
      </c>
      <c r="D892" s="192" t="s">
        <v>2068</v>
      </c>
      <c r="E892" s="185" t="s">
        <v>818</v>
      </c>
      <c r="F892" s="182" t="s">
        <v>2126</v>
      </c>
      <c r="G892" s="185" t="s">
        <v>2118</v>
      </c>
      <c r="H892" s="43">
        <v>1445</v>
      </c>
      <c r="I892" s="357" t="s">
        <v>332</v>
      </c>
      <c r="J892" s="190" t="str">
        <f>INDEX('Policy Characteristics'!D:D,MATCH(PolicyLevers!$C892,'Policy Characteristics'!$C:$C,0))</f>
        <v>Electrification + Hydrogen</v>
      </c>
      <c r="K892" s="190" t="str">
        <f>INDEX('Policy Characteristics'!E:E,MATCH(PolicyLevers!$C892,'Policy Characteristics'!$C:$C,0))</f>
        <v>indst fuel type shifting</v>
      </c>
      <c r="L892" s="191">
        <f>INDEX('Policy Characteristics'!F:F,MATCH(PolicyLevers!$C892,'Policy Characteristics'!$C:$C,0))</f>
        <v>0</v>
      </c>
      <c r="M892" s="191">
        <f>INDEX('Policy Characteristics'!G:G,MATCH(PolicyLevers!$C892,'Policy Characteristics'!$C:$C,0))</f>
        <v>1</v>
      </c>
      <c r="N892" s="252">
        <f>INDEX('Policy Characteristics'!H:H,MATCH(PolicyLevers!$C892,'Policy Characteristics'!$C:$C,0))</f>
        <v>0.01</v>
      </c>
      <c r="O892" s="190" t="str">
        <f>INDEX('Policy Characteristics'!I:I,MATCH(PolicyLevers!$C892,'Policy Characteristics'!$C:$C,0))</f>
        <v>% of fuel shifted</v>
      </c>
      <c r="P892" s="185"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0" t="str">
        <f>INDEX('Policy Characteristics'!K:K,MATCH(PolicyLevers!$C892,'Policy Characteristics'!$C:$C,0))</f>
        <v>industry-ag-main.html#fuel-switching</v>
      </c>
      <c r="R892" s="190" t="str">
        <f>INDEX('Policy Characteristics'!L:L,MATCH(PolicyLevers!$C892,'Policy Characteristics'!$C:$C,0))</f>
        <v>industry-elec-and-hydrogen.html</v>
      </c>
      <c r="S892" s="206">
        <f>INDEX('Policy Characteristics'!M:M,MATCH(PolicyLevers!$C892,'Policy Characteristics'!$C:$C,0))</f>
        <v>0</v>
      </c>
      <c r="T892" s="185">
        <f>INDEX('Policy Characteristics'!N:N,MATCH(PolicyLevers!$C892,'Policy Characteristics'!$C:$C,0))</f>
        <v>0</v>
      </c>
      <c r="U892" s="182">
        <f>INDEX('Policy Characteristics'!O:O,MATCH(PolicyLevers!$C892,'Policy Characteristics'!$C:$C,0))</f>
        <v>0</v>
      </c>
    </row>
    <row r="893" spans="1:21" x14ac:dyDescent="0.35">
      <c r="A893" s="351" t="str">
        <f>INDEX('Policy Characteristics'!A:A,MATCH(PolicyLevers!$C893,'Policy Characteristics'!$C:$C,0))</f>
        <v>Industry</v>
      </c>
      <c r="B893" s="355" t="str">
        <f>INDEX('Policy Characteristics'!B:B,MATCH(PolicyLevers!$C893,'Policy Characteristics'!$C:$C,0))</f>
        <v>Electrification + Hydrogen</v>
      </c>
      <c r="C893" s="190" t="str">
        <f t="shared" si="39"/>
        <v>Fraction of Industrial Fuel Use Shifted to Other Fuels</v>
      </c>
      <c r="D893" s="192" t="s">
        <v>2068</v>
      </c>
      <c r="E893" s="185" t="s">
        <v>820</v>
      </c>
      <c r="F893" s="182" t="s">
        <v>2126</v>
      </c>
      <c r="G893" s="185" t="s">
        <v>2117</v>
      </c>
      <c r="H893" s="43">
        <v>1446</v>
      </c>
      <c r="I893" s="357" t="s">
        <v>332</v>
      </c>
      <c r="J893" s="190" t="str">
        <f>INDEX('Policy Characteristics'!D:D,MATCH(PolicyLevers!$C893,'Policy Characteristics'!$C:$C,0))</f>
        <v>Electrification + Hydrogen</v>
      </c>
      <c r="K893" s="190" t="str">
        <f>INDEX('Policy Characteristics'!E:E,MATCH(PolicyLevers!$C893,'Policy Characteristics'!$C:$C,0))</f>
        <v>indst fuel type shifting</v>
      </c>
      <c r="L893" s="191">
        <f>INDEX('Policy Characteristics'!F:F,MATCH(PolicyLevers!$C893,'Policy Characteristics'!$C:$C,0))</f>
        <v>0</v>
      </c>
      <c r="M893" s="191">
        <f>INDEX('Policy Characteristics'!G:G,MATCH(PolicyLevers!$C893,'Policy Characteristics'!$C:$C,0))</f>
        <v>1</v>
      </c>
      <c r="N893" s="252">
        <f>INDEX('Policy Characteristics'!H:H,MATCH(PolicyLevers!$C893,'Policy Characteristics'!$C:$C,0))</f>
        <v>0.01</v>
      </c>
      <c r="O893" s="190" t="str">
        <f>INDEX('Policy Characteristics'!I:I,MATCH(PolicyLevers!$C893,'Policy Characteristics'!$C:$C,0))</f>
        <v>% of fuel shifted</v>
      </c>
      <c r="P893" s="185"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0" t="str">
        <f>INDEX('Policy Characteristics'!K:K,MATCH(PolicyLevers!$C893,'Policy Characteristics'!$C:$C,0))</f>
        <v>industry-ag-main.html#fuel-switching</v>
      </c>
      <c r="R893" s="190" t="str">
        <f>INDEX('Policy Characteristics'!L:L,MATCH(PolicyLevers!$C893,'Policy Characteristics'!$C:$C,0))</f>
        <v>industry-elec-and-hydrogen.html</v>
      </c>
      <c r="S893" s="206">
        <f>INDEX('Policy Characteristics'!M:M,MATCH(PolicyLevers!$C893,'Policy Characteristics'!$C:$C,0))</f>
        <v>0</v>
      </c>
      <c r="T893" s="185">
        <f>INDEX('Policy Characteristics'!N:N,MATCH(PolicyLevers!$C893,'Policy Characteristics'!$C:$C,0))</f>
        <v>0</v>
      </c>
      <c r="U893" s="182">
        <f>INDEX('Policy Characteristics'!O:O,MATCH(PolicyLevers!$C893,'Policy Characteristics'!$C:$C,0))</f>
        <v>0</v>
      </c>
    </row>
    <row r="894" spans="1:21" x14ac:dyDescent="0.35">
      <c r="A894" s="351" t="str">
        <f>INDEX('Policy Characteristics'!A:A,MATCH(PolicyLevers!$C894,'Policy Characteristics'!$C:$C,0))</f>
        <v>Industry</v>
      </c>
      <c r="B894" s="355" t="str">
        <f>INDEX('Policy Characteristics'!B:B,MATCH(PolicyLevers!$C894,'Policy Characteristics'!$C:$C,0))</f>
        <v>Electrification + Hydrogen</v>
      </c>
      <c r="C894" s="190" t="str">
        <f t="shared" si="39"/>
        <v>Fraction of Industrial Fuel Use Shifted to Other Fuels</v>
      </c>
      <c r="D894" s="192" t="s">
        <v>2068</v>
      </c>
      <c r="E894" s="185" t="s">
        <v>822</v>
      </c>
      <c r="F894" s="182" t="s">
        <v>2126</v>
      </c>
      <c r="G894" s="185" t="s">
        <v>2115</v>
      </c>
      <c r="H894" s="43">
        <v>1447</v>
      </c>
      <c r="I894" s="357" t="s">
        <v>332</v>
      </c>
      <c r="J894" s="190" t="str">
        <f>INDEX('Policy Characteristics'!D:D,MATCH(PolicyLevers!$C894,'Policy Characteristics'!$C:$C,0))</f>
        <v>Electrification + Hydrogen</v>
      </c>
      <c r="K894" s="190" t="str">
        <f>INDEX('Policy Characteristics'!E:E,MATCH(PolicyLevers!$C894,'Policy Characteristics'!$C:$C,0))</f>
        <v>indst fuel type shifting</v>
      </c>
      <c r="L894" s="191">
        <f>INDEX('Policy Characteristics'!F:F,MATCH(PolicyLevers!$C894,'Policy Characteristics'!$C:$C,0))</f>
        <v>0</v>
      </c>
      <c r="M894" s="191">
        <f>INDEX('Policy Characteristics'!G:G,MATCH(PolicyLevers!$C894,'Policy Characteristics'!$C:$C,0))</f>
        <v>1</v>
      </c>
      <c r="N894" s="252">
        <f>INDEX('Policy Characteristics'!H:H,MATCH(PolicyLevers!$C894,'Policy Characteristics'!$C:$C,0))</f>
        <v>0.01</v>
      </c>
      <c r="O894" s="190" t="str">
        <f>INDEX('Policy Characteristics'!I:I,MATCH(PolicyLevers!$C894,'Policy Characteristics'!$C:$C,0))</f>
        <v>% of fuel shifted</v>
      </c>
      <c r="P894" s="190"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0" t="str">
        <f>INDEX('Policy Characteristics'!K:K,MATCH(PolicyLevers!$C894,'Policy Characteristics'!$C:$C,0))</f>
        <v>industry-ag-main.html#fuel-switching</v>
      </c>
      <c r="R894" s="190" t="str">
        <f>INDEX('Policy Characteristics'!L:L,MATCH(PolicyLevers!$C894,'Policy Characteristics'!$C:$C,0))</f>
        <v>industry-elec-and-hydrogen.html</v>
      </c>
      <c r="S894" s="206">
        <f>INDEX('Policy Characteristics'!M:M,MATCH(PolicyLevers!$C894,'Policy Characteristics'!$C:$C,0))</f>
        <v>0</v>
      </c>
      <c r="T894" s="185">
        <f>INDEX('Policy Characteristics'!N:N,MATCH(PolicyLevers!$C894,'Policy Characteristics'!$C:$C,0))</f>
        <v>0</v>
      </c>
      <c r="U894" s="182">
        <f>INDEX('Policy Characteristics'!O:O,MATCH(PolicyLevers!$C894,'Policy Characteristics'!$C:$C,0))</f>
        <v>0</v>
      </c>
    </row>
    <row r="895" spans="1:21" x14ac:dyDescent="0.35">
      <c r="A895" s="351" t="str">
        <f>INDEX('Policy Characteristics'!A:A,MATCH(PolicyLevers!$C895,'Policy Characteristics'!$C:$C,0))</f>
        <v>Industry</v>
      </c>
      <c r="B895" s="355" t="str">
        <f>INDEX('Policy Characteristics'!B:B,MATCH(PolicyLevers!$C895,'Policy Characteristics'!$C:$C,0))</f>
        <v>Electrification + Hydrogen</v>
      </c>
      <c r="C895" s="190" t="str">
        <f t="shared" si="39"/>
        <v>Fraction of Industrial Fuel Use Shifted to Other Fuels</v>
      </c>
      <c r="D895" s="192" t="s">
        <v>2066</v>
      </c>
      <c r="E895" s="185" t="s">
        <v>799</v>
      </c>
      <c r="F895" s="182" t="s">
        <v>2116</v>
      </c>
      <c r="G895" s="185" t="s">
        <v>2125</v>
      </c>
      <c r="H895" s="43">
        <v>1448</v>
      </c>
      <c r="I895" s="357" t="s">
        <v>310</v>
      </c>
      <c r="J895" s="190" t="str">
        <f>INDEX('Policy Characteristics'!D:D,MATCH(PolicyLevers!$C895,'Policy Characteristics'!$C:$C,0))</f>
        <v>Electrification + Hydrogen</v>
      </c>
      <c r="K895" s="190" t="str">
        <f>INDEX('Policy Characteristics'!E:E,MATCH(PolicyLevers!$C895,'Policy Characteristics'!$C:$C,0))</f>
        <v>indst fuel type shifting</v>
      </c>
      <c r="L895" s="191">
        <f>INDEX('Policy Characteristics'!F:F,MATCH(PolicyLevers!$C895,'Policy Characteristics'!$C:$C,0))</f>
        <v>0</v>
      </c>
      <c r="M895" s="191">
        <f>INDEX('Policy Characteristics'!G:G,MATCH(PolicyLevers!$C895,'Policy Characteristics'!$C:$C,0))</f>
        <v>1</v>
      </c>
      <c r="N895" s="252">
        <f>INDEX('Policy Characteristics'!H:H,MATCH(PolicyLevers!$C895,'Policy Characteristics'!$C:$C,0))</f>
        <v>0.01</v>
      </c>
      <c r="O895" s="190" t="str">
        <f>INDEX('Policy Characteristics'!I:I,MATCH(PolicyLevers!$C895,'Policy Characteristics'!$C:$C,0))</f>
        <v>% of fuel shifted</v>
      </c>
      <c r="P895" s="190"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0" t="str">
        <f>INDEX('Policy Characteristics'!K:K,MATCH(PolicyLevers!$C895,'Policy Characteristics'!$C:$C,0))</f>
        <v>industry-ag-main.html#fuel-switching</v>
      </c>
      <c r="R895" s="190" t="str">
        <f>INDEX('Policy Characteristics'!L:L,MATCH(PolicyLevers!$C895,'Policy Characteristics'!$C:$C,0))</f>
        <v>industry-elec-and-hydrogen.html</v>
      </c>
      <c r="S895" s="206">
        <f>INDEX('Policy Characteristics'!M:M,MATCH(PolicyLevers!$C895,'Policy Characteristics'!$C:$C,0))</f>
        <v>0</v>
      </c>
      <c r="T895" s="185">
        <f>INDEX('Policy Characteristics'!N:N,MATCH(PolicyLevers!$C895,'Policy Characteristics'!$C:$C,0))</f>
        <v>0</v>
      </c>
      <c r="U895" s="182">
        <f>INDEX('Policy Characteristics'!O:O,MATCH(PolicyLevers!$C895,'Policy Characteristics'!$C:$C,0))</f>
        <v>0</v>
      </c>
    </row>
    <row r="896" spans="1:21" x14ac:dyDescent="0.35">
      <c r="A896" s="351" t="str">
        <f>INDEX('Policy Characteristics'!A:A,MATCH(PolicyLevers!$C896,'Policy Characteristics'!$C:$C,0))</f>
        <v>Industry</v>
      </c>
      <c r="B896" s="355" t="str">
        <f>INDEX('Policy Characteristics'!B:B,MATCH(PolicyLevers!$C896,'Policy Characteristics'!$C:$C,0))</f>
        <v>Electrification + Hydrogen</v>
      </c>
      <c r="C896" s="190" t="str">
        <f t="shared" si="39"/>
        <v>Fraction of Industrial Fuel Use Shifted to Other Fuels</v>
      </c>
      <c r="D896" s="192" t="s">
        <v>2066</v>
      </c>
      <c r="E896" s="185" t="s">
        <v>806</v>
      </c>
      <c r="F896" s="182" t="s">
        <v>2116</v>
      </c>
      <c r="G896" s="185" t="s">
        <v>2124</v>
      </c>
      <c r="H896" s="43">
        <v>1449</v>
      </c>
      <c r="I896" s="357" t="s">
        <v>332</v>
      </c>
      <c r="J896" s="190" t="str">
        <f>INDEX('Policy Characteristics'!D:D,MATCH(PolicyLevers!$C896,'Policy Characteristics'!$C:$C,0))</f>
        <v>Electrification + Hydrogen</v>
      </c>
      <c r="K896" s="190" t="str">
        <f>INDEX('Policy Characteristics'!E:E,MATCH(PolicyLevers!$C896,'Policy Characteristics'!$C:$C,0))</f>
        <v>indst fuel type shifting</v>
      </c>
      <c r="L896" s="191">
        <f>INDEX('Policy Characteristics'!F:F,MATCH(PolicyLevers!$C896,'Policy Characteristics'!$C:$C,0))</f>
        <v>0</v>
      </c>
      <c r="M896" s="191">
        <f>INDEX('Policy Characteristics'!G:G,MATCH(PolicyLevers!$C896,'Policy Characteristics'!$C:$C,0))</f>
        <v>1</v>
      </c>
      <c r="N896" s="252">
        <f>INDEX('Policy Characteristics'!H:H,MATCH(PolicyLevers!$C896,'Policy Characteristics'!$C:$C,0))</f>
        <v>0.01</v>
      </c>
      <c r="O896" s="190" t="str">
        <f>INDEX('Policy Characteristics'!I:I,MATCH(PolicyLevers!$C896,'Policy Characteristics'!$C:$C,0))</f>
        <v>% of fuel shifted</v>
      </c>
      <c r="P896" s="185"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0" t="str">
        <f>INDEX('Policy Characteristics'!K:K,MATCH(PolicyLevers!$C896,'Policy Characteristics'!$C:$C,0))</f>
        <v>industry-ag-main.html#fuel-switching</v>
      </c>
      <c r="R896" s="190" t="str">
        <f>INDEX('Policy Characteristics'!L:L,MATCH(PolicyLevers!$C896,'Policy Characteristics'!$C:$C,0))</f>
        <v>industry-elec-and-hydrogen.html</v>
      </c>
      <c r="S896" s="206">
        <f>INDEX('Policy Characteristics'!M:M,MATCH(PolicyLevers!$C896,'Policy Characteristics'!$C:$C,0))</f>
        <v>0</v>
      </c>
      <c r="T896" s="185">
        <f>INDEX('Policy Characteristics'!N:N,MATCH(PolicyLevers!$C896,'Policy Characteristics'!$C:$C,0))</f>
        <v>0</v>
      </c>
      <c r="U896" s="182">
        <f>INDEX('Policy Characteristics'!O:O,MATCH(PolicyLevers!$C896,'Policy Characteristics'!$C:$C,0))</f>
        <v>0</v>
      </c>
    </row>
    <row r="897" spans="1:21" x14ac:dyDescent="0.35">
      <c r="A897" s="351" t="str">
        <f>INDEX('Policy Characteristics'!A:A,MATCH(PolicyLevers!$C897,'Policy Characteristics'!$C:$C,0))</f>
        <v>Industry</v>
      </c>
      <c r="B897" s="355" t="str">
        <f>INDEX('Policy Characteristics'!B:B,MATCH(PolicyLevers!$C897,'Policy Characteristics'!$C:$C,0))</f>
        <v>Electrification + Hydrogen</v>
      </c>
      <c r="C897" s="190" t="str">
        <f t="shared" si="39"/>
        <v>Fraction of Industrial Fuel Use Shifted to Other Fuels</v>
      </c>
      <c r="D897" s="192" t="s">
        <v>2066</v>
      </c>
      <c r="E897" s="185" t="s">
        <v>808</v>
      </c>
      <c r="F897" s="182" t="s">
        <v>2116</v>
      </c>
      <c r="G897" s="185" t="s">
        <v>2123</v>
      </c>
      <c r="H897" s="43">
        <v>1450</v>
      </c>
      <c r="I897" s="357" t="s">
        <v>332</v>
      </c>
      <c r="J897" s="190" t="str">
        <f>INDEX('Policy Characteristics'!D:D,MATCH(PolicyLevers!$C897,'Policy Characteristics'!$C:$C,0))</f>
        <v>Electrification + Hydrogen</v>
      </c>
      <c r="K897" s="190" t="str">
        <f>INDEX('Policy Characteristics'!E:E,MATCH(PolicyLevers!$C897,'Policy Characteristics'!$C:$C,0))</f>
        <v>indst fuel type shifting</v>
      </c>
      <c r="L897" s="191">
        <f>INDEX('Policy Characteristics'!F:F,MATCH(PolicyLevers!$C897,'Policy Characteristics'!$C:$C,0))</f>
        <v>0</v>
      </c>
      <c r="M897" s="191">
        <f>INDEX('Policy Characteristics'!G:G,MATCH(PolicyLevers!$C897,'Policy Characteristics'!$C:$C,0))</f>
        <v>1</v>
      </c>
      <c r="N897" s="252">
        <f>INDEX('Policy Characteristics'!H:H,MATCH(PolicyLevers!$C897,'Policy Characteristics'!$C:$C,0))</f>
        <v>0.01</v>
      </c>
      <c r="O897" s="190" t="str">
        <f>INDEX('Policy Characteristics'!I:I,MATCH(PolicyLevers!$C897,'Policy Characteristics'!$C:$C,0))</f>
        <v>% of fuel shifted</v>
      </c>
      <c r="P897" s="185"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0" t="str">
        <f>INDEX('Policy Characteristics'!K:K,MATCH(PolicyLevers!$C897,'Policy Characteristics'!$C:$C,0))</f>
        <v>industry-ag-main.html#fuel-switching</v>
      </c>
      <c r="R897" s="190" t="str">
        <f>INDEX('Policy Characteristics'!L:L,MATCH(PolicyLevers!$C897,'Policy Characteristics'!$C:$C,0))</f>
        <v>industry-elec-and-hydrogen.html</v>
      </c>
      <c r="S897" s="206">
        <f>INDEX('Policy Characteristics'!M:M,MATCH(PolicyLevers!$C897,'Policy Characteristics'!$C:$C,0))</f>
        <v>0</v>
      </c>
      <c r="T897" s="185">
        <f>INDEX('Policy Characteristics'!N:N,MATCH(PolicyLevers!$C897,'Policy Characteristics'!$C:$C,0))</f>
        <v>0</v>
      </c>
      <c r="U897" s="182">
        <f>INDEX('Policy Characteristics'!O:O,MATCH(PolicyLevers!$C897,'Policy Characteristics'!$C:$C,0))</f>
        <v>0</v>
      </c>
    </row>
    <row r="898" spans="1:21" x14ac:dyDescent="0.35">
      <c r="A898" s="351" t="str">
        <f>INDEX('Policy Characteristics'!A:A,MATCH(PolicyLevers!$C898,'Policy Characteristics'!$C:$C,0))</f>
        <v>Industry</v>
      </c>
      <c r="B898" s="355" t="str">
        <f>INDEX('Policy Characteristics'!B:B,MATCH(PolicyLevers!$C898,'Policy Characteristics'!$C:$C,0))</f>
        <v>Electrification + Hydrogen</v>
      </c>
      <c r="C898" s="190" t="str">
        <f t="shared" si="39"/>
        <v>Fraction of Industrial Fuel Use Shifted to Other Fuels</v>
      </c>
      <c r="D898" s="192" t="s">
        <v>2066</v>
      </c>
      <c r="E898" s="185" t="s">
        <v>810</v>
      </c>
      <c r="F898" s="182" t="s">
        <v>2116</v>
      </c>
      <c r="G898" s="185" t="s">
        <v>2122</v>
      </c>
      <c r="H898" s="43">
        <v>1451</v>
      </c>
      <c r="I898" s="357" t="s">
        <v>332</v>
      </c>
      <c r="J898" s="190" t="str">
        <f>INDEX('Policy Characteristics'!D:D,MATCH(PolicyLevers!$C898,'Policy Characteristics'!$C:$C,0))</f>
        <v>Electrification + Hydrogen</v>
      </c>
      <c r="K898" s="190" t="str">
        <f>INDEX('Policy Characteristics'!E:E,MATCH(PolicyLevers!$C898,'Policy Characteristics'!$C:$C,0))</f>
        <v>indst fuel type shifting</v>
      </c>
      <c r="L898" s="191">
        <f>INDEX('Policy Characteristics'!F:F,MATCH(PolicyLevers!$C898,'Policy Characteristics'!$C:$C,0))</f>
        <v>0</v>
      </c>
      <c r="M898" s="191">
        <f>INDEX('Policy Characteristics'!G:G,MATCH(PolicyLevers!$C898,'Policy Characteristics'!$C:$C,0))</f>
        <v>1</v>
      </c>
      <c r="N898" s="252">
        <f>INDEX('Policy Characteristics'!H:H,MATCH(PolicyLevers!$C898,'Policy Characteristics'!$C:$C,0))</f>
        <v>0.01</v>
      </c>
      <c r="O898" s="190" t="str">
        <f>INDEX('Policy Characteristics'!I:I,MATCH(PolicyLevers!$C898,'Policy Characteristics'!$C:$C,0))</f>
        <v>% of fuel shifted</v>
      </c>
      <c r="P898" s="185"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0" t="str">
        <f>INDEX('Policy Characteristics'!K:K,MATCH(PolicyLevers!$C898,'Policy Characteristics'!$C:$C,0))</f>
        <v>industry-ag-main.html#fuel-switching</v>
      </c>
      <c r="R898" s="190" t="str">
        <f>INDEX('Policy Characteristics'!L:L,MATCH(PolicyLevers!$C898,'Policy Characteristics'!$C:$C,0))</f>
        <v>industry-elec-and-hydrogen.html</v>
      </c>
      <c r="S898" s="206">
        <f>INDEX('Policy Characteristics'!M:M,MATCH(PolicyLevers!$C898,'Policy Characteristics'!$C:$C,0))</f>
        <v>0</v>
      </c>
      <c r="T898" s="185">
        <f>INDEX('Policy Characteristics'!N:N,MATCH(PolicyLevers!$C898,'Policy Characteristics'!$C:$C,0))</f>
        <v>0</v>
      </c>
      <c r="U898" s="182">
        <f>INDEX('Policy Characteristics'!O:O,MATCH(PolicyLevers!$C898,'Policy Characteristics'!$C:$C,0))</f>
        <v>0</v>
      </c>
    </row>
    <row r="899" spans="1:21" x14ac:dyDescent="0.35">
      <c r="A899" s="351" t="str">
        <f>INDEX('Policy Characteristics'!A:A,MATCH(PolicyLevers!$C899,'Policy Characteristics'!$C:$C,0))</f>
        <v>Industry</v>
      </c>
      <c r="B899" s="355" t="str">
        <f>INDEX('Policy Characteristics'!B:B,MATCH(PolicyLevers!$C899,'Policy Characteristics'!$C:$C,0))</f>
        <v>Electrification + Hydrogen</v>
      </c>
      <c r="C899" s="190" t="str">
        <f t="shared" si="39"/>
        <v>Fraction of Industrial Fuel Use Shifted to Other Fuels</v>
      </c>
      <c r="D899" s="192" t="s">
        <v>2066</v>
      </c>
      <c r="E899" s="185" t="s">
        <v>812</v>
      </c>
      <c r="F899" s="182" t="s">
        <v>2116</v>
      </c>
      <c r="G899" s="185" t="s">
        <v>2121</v>
      </c>
      <c r="H899" s="43">
        <v>1452</v>
      </c>
      <c r="I899" s="357" t="s">
        <v>332</v>
      </c>
      <c r="J899" s="190" t="str">
        <f>INDEX('Policy Characteristics'!D:D,MATCH(PolicyLevers!$C899,'Policy Characteristics'!$C:$C,0))</f>
        <v>Electrification + Hydrogen</v>
      </c>
      <c r="K899" s="190" t="str">
        <f>INDEX('Policy Characteristics'!E:E,MATCH(PolicyLevers!$C899,'Policy Characteristics'!$C:$C,0))</f>
        <v>indst fuel type shifting</v>
      </c>
      <c r="L899" s="191">
        <f>INDEX('Policy Characteristics'!F:F,MATCH(PolicyLevers!$C899,'Policy Characteristics'!$C:$C,0))</f>
        <v>0</v>
      </c>
      <c r="M899" s="191">
        <f>INDEX('Policy Characteristics'!G:G,MATCH(PolicyLevers!$C899,'Policy Characteristics'!$C:$C,0))</f>
        <v>1</v>
      </c>
      <c r="N899" s="252">
        <f>INDEX('Policy Characteristics'!H:H,MATCH(PolicyLevers!$C899,'Policy Characteristics'!$C:$C,0))</f>
        <v>0.01</v>
      </c>
      <c r="O899" s="190" t="str">
        <f>INDEX('Policy Characteristics'!I:I,MATCH(PolicyLevers!$C899,'Policy Characteristics'!$C:$C,0))</f>
        <v>% of fuel shifted</v>
      </c>
      <c r="P899" s="185"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0" t="str">
        <f>INDEX('Policy Characteristics'!K:K,MATCH(PolicyLevers!$C899,'Policy Characteristics'!$C:$C,0))</f>
        <v>industry-ag-main.html#fuel-switching</v>
      </c>
      <c r="R899" s="190" t="str">
        <f>INDEX('Policy Characteristics'!L:L,MATCH(PolicyLevers!$C899,'Policy Characteristics'!$C:$C,0))</f>
        <v>industry-elec-and-hydrogen.html</v>
      </c>
      <c r="S899" s="206">
        <f>INDEX('Policy Characteristics'!M:M,MATCH(PolicyLevers!$C899,'Policy Characteristics'!$C:$C,0))</f>
        <v>0</v>
      </c>
      <c r="T899" s="185">
        <f>INDEX('Policy Characteristics'!N:N,MATCH(PolicyLevers!$C899,'Policy Characteristics'!$C:$C,0))</f>
        <v>0</v>
      </c>
      <c r="U899" s="182">
        <f>INDEX('Policy Characteristics'!O:O,MATCH(PolicyLevers!$C899,'Policy Characteristics'!$C:$C,0))</f>
        <v>0</v>
      </c>
    </row>
    <row r="900" spans="1:21" x14ac:dyDescent="0.35">
      <c r="A900" s="351" t="str">
        <f>INDEX('Policy Characteristics'!A:A,MATCH(PolicyLevers!$C900,'Policy Characteristics'!$C:$C,0))</f>
        <v>Industry</v>
      </c>
      <c r="B900" s="355" t="str">
        <f>INDEX('Policy Characteristics'!B:B,MATCH(PolicyLevers!$C900,'Policy Characteristics'!$C:$C,0))</f>
        <v>Electrification + Hydrogen</v>
      </c>
      <c r="C900" s="190" t="str">
        <f t="shared" si="39"/>
        <v>Fraction of Industrial Fuel Use Shifted to Other Fuels</v>
      </c>
      <c r="D900" s="192" t="s">
        <v>2066</v>
      </c>
      <c r="E900" s="185" t="s">
        <v>814</v>
      </c>
      <c r="F900" s="182" t="s">
        <v>2116</v>
      </c>
      <c r="G900" s="185" t="s">
        <v>2120</v>
      </c>
      <c r="H900" s="43">
        <v>1453</v>
      </c>
      <c r="I900" s="357" t="s">
        <v>332</v>
      </c>
      <c r="J900" s="190" t="str">
        <f>INDEX('Policy Characteristics'!D:D,MATCH(PolicyLevers!$C900,'Policy Characteristics'!$C:$C,0))</f>
        <v>Electrification + Hydrogen</v>
      </c>
      <c r="K900" s="190" t="str">
        <f>INDEX('Policy Characteristics'!E:E,MATCH(PolicyLevers!$C900,'Policy Characteristics'!$C:$C,0))</f>
        <v>indst fuel type shifting</v>
      </c>
      <c r="L900" s="191">
        <f>INDEX('Policy Characteristics'!F:F,MATCH(PolicyLevers!$C900,'Policy Characteristics'!$C:$C,0))</f>
        <v>0</v>
      </c>
      <c r="M900" s="191">
        <f>INDEX('Policy Characteristics'!G:G,MATCH(PolicyLevers!$C900,'Policy Characteristics'!$C:$C,0))</f>
        <v>1</v>
      </c>
      <c r="N900" s="252">
        <f>INDEX('Policy Characteristics'!H:H,MATCH(PolicyLevers!$C900,'Policy Characteristics'!$C:$C,0))</f>
        <v>0.01</v>
      </c>
      <c r="O900" s="190" t="str">
        <f>INDEX('Policy Characteristics'!I:I,MATCH(PolicyLevers!$C900,'Policy Characteristics'!$C:$C,0))</f>
        <v>% of fuel shifted</v>
      </c>
      <c r="P900" s="185"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0" t="str">
        <f>INDEX('Policy Characteristics'!K:K,MATCH(PolicyLevers!$C900,'Policy Characteristics'!$C:$C,0))</f>
        <v>industry-ag-main.html#fuel-switching</v>
      </c>
      <c r="R900" s="190" t="str">
        <f>INDEX('Policy Characteristics'!L:L,MATCH(PolicyLevers!$C900,'Policy Characteristics'!$C:$C,0))</f>
        <v>industry-elec-and-hydrogen.html</v>
      </c>
      <c r="S900" s="206">
        <f>INDEX('Policy Characteristics'!M:M,MATCH(PolicyLevers!$C900,'Policy Characteristics'!$C:$C,0))</f>
        <v>0</v>
      </c>
      <c r="T900" s="185">
        <f>INDEX('Policy Characteristics'!N:N,MATCH(PolicyLevers!$C900,'Policy Characteristics'!$C:$C,0))</f>
        <v>0</v>
      </c>
      <c r="U900" s="182">
        <f>INDEX('Policy Characteristics'!O:O,MATCH(PolicyLevers!$C900,'Policy Characteristics'!$C:$C,0))</f>
        <v>0</v>
      </c>
    </row>
    <row r="901" spans="1:21" x14ac:dyDescent="0.35">
      <c r="A901" s="351" t="str">
        <f>INDEX('Policy Characteristics'!A:A,MATCH(PolicyLevers!$C901,'Policy Characteristics'!$C:$C,0))</f>
        <v>Industry</v>
      </c>
      <c r="B901" s="355" t="str">
        <f>INDEX('Policy Characteristics'!B:B,MATCH(PolicyLevers!$C901,'Policy Characteristics'!$C:$C,0))</f>
        <v>Electrification + Hydrogen</v>
      </c>
      <c r="C901" s="190" t="str">
        <f t="shared" si="39"/>
        <v>Fraction of Industrial Fuel Use Shifted to Other Fuels</v>
      </c>
      <c r="D901" s="192" t="s">
        <v>2066</v>
      </c>
      <c r="E901" s="185" t="s">
        <v>816</v>
      </c>
      <c r="F901" s="182" t="s">
        <v>2116</v>
      </c>
      <c r="G901" s="185" t="s">
        <v>2119</v>
      </c>
      <c r="H901" s="43">
        <v>1454</v>
      </c>
      <c r="I901" s="357" t="s">
        <v>332</v>
      </c>
      <c r="J901" s="190" t="str">
        <f>INDEX('Policy Characteristics'!D:D,MATCH(PolicyLevers!$C901,'Policy Characteristics'!$C:$C,0))</f>
        <v>Electrification + Hydrogen</v>
      </c>
      <c r="K901" s="190" t="str">
        <f>INDEX('Policy Characteristics'!E:E,MATCH(PolicyLevers!$C901,'Policy Characteristics'!$C:$C,0))</f>
        <v>indst fuel type shifting</v>
      </c>
      <c r="L901" s="191">
        <f>INDEX('Policy Characteristics'!F:F,MATCH(PolicyLevers!$C901,'Policy Characteristics'!$C:$C,0))</f>
        <v>0</v>
      </c>
      <c r="M901" s="191">
        <f>INDEX('Policy Characteristics'!G:G,MATCH(PolicyLevers!$C901,'Policy Characteristics'!$C:$C,0))</f>
        <v>1</v>
      </c>
      <c r="N901" s="252">
        <f>INDEX('Policy Characteristics'!H:H,MATCH(PolicyLevers!$C901,'Policy Characteristics'!$C:$C,0))</f>
        <v>0.01</v>
      </c>
      <c r="O901" s="190" t="str">
        <f>INDEX('Policy Characteristics'!I:I,MATCH(PolicyLevers!$C901,'Policy Characteristics'!$C:$C,0))</f>
        <v>% of fuel shifted</v>
      </c>
      <c r="P901" s="185"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0" t="str">
        <f>INDEX('Policy Characteristics'!K:K,MATCH(PolicyLevers!$C901,'Policy Characteristics'!$C:$C,0))</f>
        <v>industry-ag-main.html#fuel-switching</v>
      </c>
      <c r="R901" s="190" t="str">
        <f>INDEX('Policy Characteristics'!L:L,MATCH(PolicyLevers!$C901,'Policy Characteristics'!$C:$C,0))</f>
        <v>industry-elec-and-hydrogen.html</v>
      </c>
      <c r="S901" s="206">
        <f>INDEX('Policy Characteristics'!M:M,MATCH(PolicyLevers!$C901,'Policy Characteristics'!$C:$C,0))</f>
        <v>0</v>
      </c>
      <c r="T901" s="185">
        <f>INDEX('Policy Characteristics'!N:N,MATCH(PolicyLevers!$C901,'Policy Characteristics'!$C:$C,0))</f>
        <v>0</v>
      </c>
      <c r="U901" s="182">
        <f>INDEX('Policy Characteristics'!O:O,MATCH(PolicyLevers!$C901,'Policy Characteristics'!$C:$C,0))</f>
        <v>0</v>
      </c>
    </row>
    <row r="902" spans="1:21" x14ac:dyDescent="0.35">
      <c r="A902" s="351" t="str">
        <f>INDEX('Policy Characteristics'!A:A,MATCH(PolicyLevers!$C902,'Policy Characteristics'!$C:$C,0))</f>
        <v>Industry</v>
      </c>
      <c r="B902" s="355" t="str">
        <f>INDEX('Policy Characteristics'!B:B,MATCH(PolicyLevers!$C902,'Policy Characteristics'!$C:$C,0))</f>
        <v>Electrification + Hydrogen</v>
      </c>
      <c r="C902" s="190" t="str">
        <f t="shared" si="39"/>
        <v>Fraction of Industrial Fuel Use Shifted to Other Fuels</v>
      </c>
      <c r="D902" s="192" t="s">
        <v>2066</v>
      </c>
      <c r="E902" s="185" t="s">
        <v>818</v>
      </c>
      <c r="F902" s="182" t="s">
        <v>2116</v>
      </c>
      <c r="G902" s="185" t="s">
        <v>2118</v>
      </c>
      <c r="H902" s="43">
        <v>1455</v>
      </c>
      <c r="I902" s="357" t="s">
        <v>332</v>
      </c>
      <c r="J902" s="190" t="str">
        <f>INDEX('Policy Characteristics'!D:D,MATCH(PolicyLevers!$C902,'Policy Characteristics'!$C:$C,0))</f>
        <v>Electrification + Hydrogen</v>
      </c>
      <c r="K902" s="190" t="str">
        <f>INDEX('Policy Characteristics'!E:E,MATCH(PolicyLevers!$C902,'Policy Characteristics'!$C:$C,0))</f>
        <v>indst fuel type shifting</v>
      </c>
      <c r="L902" s="191">
        <f>INDEX('Policy Characteristics'!F:F,MATCH(PolicyLevers!$C902,'Policy Characteristics'!$C:$C,0))</f>
        <v>0</v>
      </c>
      <c r="M902" s="191">
        <f>INDEX('Policy Characteristics'!G:G,MATCH(PolicyLevers!$C902,'Policy Characteristics'!$C:$C,0))</f>
        <v>1</v>
      </c>
      <c r="N902" s="252">
        <f>INDEX('Policy Characteristics'!H:H,MATCH(PolicyLevers!$C902,'Policy Characteristics'!$C:$C,0))</f>
        <v>0.01</v>
      </c>
      <c r="O902" s="190" t="str">
        <f>INDEX('Policy Characteristics'!I:I,MATCH(PolicyLevers!$C902,'Policy Characteristics'!$C:$C,0))</f>
        <v>% of fuel shifted</v>
      </c>
      <c r="P902" s="185"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0" t="str">
        <f>INDEX('Policy Characteristics'!K:K,MATCH(PolicyLevers!$C902,'Policy Characteristics'!$C:$C,0))</f>
        <v>industry-ag-main.html#fuel-switching</v>
      </c>
      <c r="R902" s="190" t="str">
        <f>INDEX('Policy Characteristics'!L:L,MATCH(PolicyLevers!$C902,'Policy Characteristics'!$C:$C,0))</f>
        <v>industry-elec-and-hydrogen.html</v>
      </c>
      <c r="S902" s="206">
        <f>INDEX('Policy Characteristics'!M:M,MATCH(PolicyLevers!$C902,'Policy Characteristics'!$C:$C,0))</f>
        <v>0</v>
      </c>
      <c r="T902" s="185">
        <f>INDEX('Policy Characteristics'!N:N,MATCH(PolicyLevers!$C902,'Policy Characteristics'!$C:$C,0))</f>
        <v>0</v>
      </c>
      <c r="U902" s="182">
        <f>INDEX('Policy Characteristics'!O:O,MATCH(PolicyLevers!$C902,'Policy Characteristics'!$C:$C,0))</f>
        <v>0</v>
      </c>
    </row>
    <row r="903" spans="1:21" x14ac:dyDescent="0.35">
      <c r="A903" s="351" t="str">
        <f>INDEX('Policy Characteristics'!A:A,MATCH(PolicyLevers!$C903,'Policy Characteristics'!$C:$C,0))</f>
        <v>Industry</v>
      </c>
      <c r="B903" s="355" t="str">
        <f>INDEX('Policy Characteristics'!B:B,MATCH(PolicyLevers!$C903,'Policy Characteristics'!$C:$C,0))</f>
        <v>Electrification + Hydrogen</v>
      </c>
      <c r="C903" s="190" t="str">
        <f t="shared" si="39"/>
        <v>Fraction of Industrial Fuel Use Shifted to Other Fuels</v>
      </c>
      <c r="D903" s="192" t="s">
        <v>2066</v>
      </c>
      <c r="E903" s="185" t="s">
        <v>820</v>
      </c>
      <c r="F903" s="182" t="s">
        <v>2116</v>
      </c>
      <c r="G903" s="185" t="s">
        <v>2117</v>
      </c>
      <c r="H903" s="43">
        <v>1456</v>
      </c>
      <c r="I903" s="357" t="s">
        <v>332</v>
      </c>
      <c r="J903" s="190" t="str">
        <f>INDEX('Policy Characteristics'!D:D,MATCH(PolicyLevers!$C903,'Policy Characteristics'!$C:$C,0))</f>
        <v>Electrification + Hydrogen</v>
      </c>
      <c r="K903" s="190" t="str">
        <f>INDEX('Policy Characteristics'!E:E,MATCH(PolicyLevers!$C903,'Policy Characteristics'!$C:$C,0))</f>
        <v>indst fuel type shifting</v>
      </c>
      <c r="L903" s="191">
        <f>INDEX('Policy Characteristics'!F:F,MATCH(PolicyLevers!$C903,'Policy Characteristics'!$C:$C,0))</f>
        <v>0</v>
      </c>
      <c r="M903" s="191">
        <f>INDEX('Policy Characteristics'!G:G,MATCH(PolicyLevers!$C903,'Policy Characteristics'!$C:$C,0))</f>
        <v>1</v>
      </c>
      <c r="N903" s="252">
        <f>INDEX('Policy Characteristics'!H:H,MATCH(PolicyLevers!$C903,'Policy Characteristics'!$C:$C,0))</f>
        <v>0.01</v>
      </c>
      <c r="O903" s="190" t="str">
        <f>INDEX('Policy Characteristics'!I:I,MATCH(PolicyLevers!$C903,'Policy Characteristics'!$C:$C,0))</f>
        <v>% of fuel shifted</v>
      </c>
      <c r="P903" s="185"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0" t="str">
        <f>INDEX('Policy Characteristics'!K:K,MATCH(PolicyLevers!$C903,'Policy Characteristics'!$C:$C,0))</f>
        <v>industry-ag-main.html#fuel-switching</v>
      </c>
      <c r="R903" s="190" t="str">
        <f>INDEX('Policy Characteristics'!L:L,MATCH(PolicyLevers!$C903,'Policy Characteristics'!$C:$C,0))</f>
        <v>industry-elec-and-hydrogen.html</v>
      </c>
      <c r="S903" s="206">
        <f>INDEX('Policy Characteristics'!M:M,MATCH(PolicyLevers!$C903,'Policy Characteristics'!$C:$C,0))</f>
        <v>0</v>
      </c>
      <c r="T903" s="185">
        <f>INDEX('Policy Characteristics'!N:N,MATCH(PolicyLevers!$C903,'Policy Characteristics'!$C:$C,0))</f>
        <v>0</v>
      </c>
      <c r="U903" s="182">
        <f>INDEX('Policy Characteristics'!O:O,MATCH(PolicyLevers!$C903,'Policy Characteristics'!$C:$C,0))</f>
        <v>0</v>
      </c>
    </row>
    <row r="904" spans="1:21" x14ac:dyDescent="0.35">
      <c r="A904" s="351" t="str">
        <f>INDEX('Policy Characteristics'!A:A,MATCH(PolicyLevers!$C904,'Policy Characteristics'!$C:$C,0))</f>
        <v>Industry</v>
      </c>
      <c r="B904" s="355" t="str">
        <f>INDEX('Policy Characteristics'!B:B,MATCH(PolicyLevers!$C904,'Policy Characteristics'!$C:$C,0))</f>
        <v>Electrification + Hydrogen</v>
      </c>
      <c r="C904" s="190" t="str">
        <f t="shared" si="39"/>
        <v>Fraction of Industrial Fuel Use Shifted to Other Fuels</v>
      </c>
      <c r="D904" s="192" t="s">
        <v>2066</v>
      </c>
      <c r="E904" s="185" t="s">
        <v>822</v>
      </c>
      <c r="F904" s="182" t="s">
        <v>2116</v>
      </c>
      <c r="G904" s="185" t="s">
        <v>2115</v>
      </c>
      <c r="H904" s="43">
        <v>1457</v>
      </c>
      <c r="I904" s="357" t="s">
        <v>310</v>
      </c>
      <c r="J904" s="190" t="str">
        <f>INDEX('Policy Characteristics'!D:D,MATCH(PolicyLevers!$C904,'Policy Characteristics'!$C:$C,0))</f>
        <v>Electrification + Hydrogen</v>
      </c>
      <c r="K904" s="190" t="str">
        <f>INDEX('Policy Characteristics'!E:E,MATCH(PolicyLevers!$C904,'Policy Characteristics'!$C:$C,0))</f>
        <v>indst fuel type shifting</v>
      </c>
      <c r="L904" s="191">
        <f>INDEX('Policy Characteristics'!F:F,MATCH(PolicyLevers!$C904,'Policy Characteristics'!$C:$C,0))</f>
        <v>0</v>
      </c>
      <c r="M904" s="191">
        <f>INDEX('Policy Characteristics'!G:G,MATCH(PolicyLevers!$C904,'Policy Characteristics'!$C:$C,0))</f>
        <v>1</v>
      </c>
      <c r="N904" s="252">
        <f>INDEX('Policy Characteristics'!H:H,MATCH(PolicyLevers!$C904,'Policy Characteristics'!$C:$C,0))</f>
        <v>0.01</v>
      </c>
      <c r="O904" s="190" t="str">
        <f>INDEX('Policy Characteristics'!I:I,MATCH(PolicyLevers!$C904,'Policy Characteristics'!$C:$C,0))</f>
        <v>% of fuel shifted</v>
      </c>
      <c r="P904" s="190"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0" t="str">
        <f>INDEX('Policy Characteristics'!K:K,MATCH(PolicyLevers!$C904,'Policy Characteristics'!$C:$C,0))</f>
        <v>industry-ag-main.html#fuel-switching</v>
      </c>
      <c r="R904" s="190" t="str">
        <f>INDEX('Policy Characteristics'!L:L,MATCH(PolicyLevers!$C904,'Policy Characteristics'!$C:$C,0))</f>
        <v>industry-elec-and-hydrogen.html</v>
      </c>
      <c r="S904" s="206">
        <f>INDEX('Policy Characteristics'!M:M,MATCH(PolicyLevers!$C904,'Policy Characteristics'!$C:$C,0))</f>
        <v>0</v>
      </c>
      <c r="T904" s="185">
        <f>INDEX('Policy Characteristics'!N:N,MATCH(PolicyLevers!$C904,'Policy Characteristics'!$C:$C,0))</f>
        <v>0</v>
      </c>
      <c r="U904" s="182">
        <f>INDEX('Policy Characteristics'!O:O,MATCH(PolicyLevers!$C904,'Policy Characteristics'!$C:$C,0))</f>
        <v>0</v>
      </c>
    </row>
    <row r="905" spans="1:21" s="183" customFormat="1" x14ac:dyDescent="0.35">
      <c r="A905" s="351" t="str">
        <f>INDEX('Policy Characteristics'!A:A,MATCH(PolicyLevers!$C905,'Policy Characteristics'!$C:$C,0))</f>
        <v>Industry</v>
      </c>
      <c r="B905" s="354" t="str">
        <f>INDEX('Policy Characteristics'!B:B,MATCH(PolicyLevers!$C905,'Policy Characteristics'!$C:$C,0))</f>
        <v>F-Gas Substitution</v>
      </c>
      <c r="C905" s="183" t="s">
        <v>870</v>
      </c>
      <c r="D905" s="192"/>
      <c r="E905" s="192"/>
      <c r="F905" s="192"/>
      <c r="G905" s="192"/>
      <c r="H905" s="184">
        <v>58</v>
      </c>
      <c r="I905" s="362" t="s">
        <v>310</v>
      </c>
      <c r="J905" s="183" t="str">
        <f>INDEX('Policy Characteristics'!D:D,MATCH(PolicyLevers!$C905,'Policy Characteristics'!$C:$C,0))</f>
        <v>F-gas Measures</v>
      </c>
      <c r="K905" s="183" t="str">
        <f>INDEX('Policy Characteristics'!E:E,MATCH(PolicyLevers!$C905,'Policy Characteristics'!$C:$C,0))</f>
        <v>indst f gas substitution</v>
      </c>
      <c r="L905" s="195">
        <f>INDEX('Policy Characteristics'!F:F,MATCH(PolicyLevers!$C905,'Policy Characteristics'!$C:$C,0))</f>
        <v>0</v>
      </c>
      <c r="M905" s="186">
        <f>INDEX('Policy Characteristics'!G:G,MATCH(PolicyLevers!$C905,'Policy Characteristics'!$C:$C,0))</f>
        <v>1</v>
      </c>
      <c r="N905" s="186">
        <f>INDEX('Policy Characteristics'!H:H,MATCH(PolicyLevers!$C905,'Policy Characteristics'!$C:$C,0))</f>
        <v>0.01</v>
      </c>
      <c r="O905" s="192" t="str">
        <f>INDEX('Policy Characteristics'!I:I,MATCH(PolicyLevers!$C905,'Policy Characteristics'!$C:$C,0))</f>
        <v>% of potential achieved</v>
      </c>
      <c r="P905" s="187"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2" t="str">
        <f>INDEX('Policy Characteristics'!K:K,MATCH(PolicyLevers!$C905,'Policy Characteristics'!$C:$C,0))</f>
        <v>industry-ag-main.html#avoid-f-gases</v>
      </c>
      <c r="R905" s="192" t="str">
        <f>INDEX('Policy Characteristics'!L:L,MATCH(PolicyLevers!$C905,'Policy Characteristics'!$C:$C,0))</f>
        <v>avoid-f-gases.html</v>
      </c>
      <c r="S905" s="213" t="str">
        <f>INDEX('Policy Characteristics'!M:M,MATCH(PolicyLevers!$C905,'Policy Characteristics'!$C:$C,0))</f>
        <v>Calculated from model data; see the relevant variable(s) in the InputData folder for source information.</v>
      </c>
      <c r="T905" s="192">
        <f>INDEX('Policy Characteristics'!N:N,MATCH(PolicyLevers!$C905,'Policy Characteristics'!$C:$C,0))</f>
        <v>0</v>
      </c>
      <c r="U905" s="183">
        <f>INDEX('Policy Characteristics'!O:O,MATCH(PolicyLevers!$C905,'Policy Characteristics'!$C:$C,0))</f>
        <v>0</v>
      </c>
    </row>
    <row r="906" spans="1:21" s="183" customFormat="1" x14ac:dyDescent="0.35">
      <c r="A906" s="351" t="str">
        <f>INDEX('Policy Characteristics'!A:A,MATCH(PolicyLevers!$C906,'Policy Characteristics'!$C:$C,0))</f>
        <v>Industry</v>
      </c>
      <c r="B906" s="354" t="str">
        <f>INDEX('Policy Characteristics'!B:B,MATCH(PolicyLevers!$C906,'Policy Characteristics'!$C:$C,0))</f>
        <v>F-Gas Destruction</v>
      </c>
      <c r="C906" s="183" t="s">
        <v>877</v>
      </c>
      <c r="D906" s="192"/>
      <c r="E906" s="192"/>
      <c r="F906" s="192"/>
      <c r="G906" s="192"/>
      <c r="H906" s="184">
        <v>510</v>
      </c>
      <c r="I906" s="362" t="s">
        <v>310</v>
      </c>
      <c r="J906" s="183" t="str">
        <f>INDEX('Policy Characteristics'!D:D,MATCH(PolicyLevers!$C906,'Policy Characteristics'!$C:$C,0))</f>
        <v>F-gas Measures</v>
      </c>
      <c r="K906" s="183" t="str">
        <f>INDEX('Policy Characteristics'!E:E,MATCH(PolicyLevers!$C906,'Policy Characteristics'!$C:$C,0))</f>
        <v>indst f gas destruction</v>
      </c>
      <c r="L906" s="195">
        <f>INDEX('Policy Characteristics'!F:F,MATCH(PolicyLevers!$C906,'Policy Characteristics'!$C:$C,0))</f>
        <v>0</v>
      </c>
      <c r="M906" s="186">
        <f>INDEX('Policy Characteristics'!G:G,MATCH(PolicyLevers!$C906,'Policy Characteristics'!$C:$C,0))</f>
        <v>1</v>
      </c>
      <c r="N906" s="186">
        <f>INDEX('Policy Characteristics'!H:H,MATCH(PolicyLevers!$C906,'Policy Characteristics'!$C:$C,0))</f>
        <v>0.01</v>
      </c>
      <c r="O906" s="192" t="str">
        <f>INDEX('Policy Characteristics'!I:I,MATCH(PolicyLevers!$C906,'Policy Characteristics'!$C:$C,0))</f>
        <v>% of potential achieved</v>
      </c>
      <c r="P906" s="187"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2" t="str">
        <f>INDEX('Policy Characteristics'!K:K,MATCH(PolicyLevers!$C906,'Policy Characteristics'!$C:$C,0))</f>
        <v>industry-ag-main.html#avoid-f-gases</v>
      </c>
      <c r="R906" s="192" t="str">
        <f>INDEX('Policy Characteristics'!L:L,MATCH(PolicyLevers!$C906,'Policy Characteristics'!$C:$C,0))</f>
        <v>avoid-f-gases.html</v>
      </c>
      <c r="S906" s="213">
        <f>INDEX('Policy Characteristics'!M:M,MATCH(PolicyLevers!$C906,'Policy Characteristics'!$C:$C,0))</f>
        <v>0</v>
      </c>
      <c r="T906" s="192">
        <f>INDEX('Policy Characteristics'!N:N,MATCH(PolicyLevers!$C906,'Policy Characteristics'!$C:$C,0))</f>
        <v>0</v>
      </c>
      <c r="U906" s="183">
        <f>INDEX('Policy Characteristics'!O:O,MATCH(PolicyLevers!$C906,'Policy Characteristics'!$C:$C,0))</f>
        <v>0</v>
      </c>
    </row>
    <row r="907" spans="1:21" s="183" customFormat="1" x14ac:dyDescent="0.35">
      <c r="A907" s="351" t="str">
        <f>INDEX('Policy Characteristics'!A:A,MATCH(PolicyLevers!$C907,'Policy Characteristics'!$C:$C,0))</f>
        <v>Industry</v>
      </c>
      <c r="B907" s="354" t="str">
        <f>INDEX('Policy Characteristics'!B:B,MATCH(PolicyLevers!$C907,'Policy Characteristics'!$C:$C,0))</f>
        <v>F-Gas Recovery</v>
      </c>
      <c r="C907" s="183" t="s">
        <v>881</v>
      </c>
      <c r="D907" s="192"/>
      <c r="E907" s="192"/>
      <c r="F907" s="192"/>
      <c r="G907" s="192"/>
      <c r="H907" s="184">
        <v>511</v>
      </c>
      <c r="I907" s="362" t="s">
        <v>310</v>
      </c>
      <c r="J907" s="183" t="str">
        <f>INDEX('Policy Characteristics'!D:D,MATCH(PolicyLevers!$C907,'Policy Characteristics'!$C:$C,0))</f>
        <v>F-gas Measures</v>
      </c>
      <c r="K907" s="183" t="str">
        <f>INDEX('Policy Characteristics'!E:E,MATCH(PolicyLevers!$C907,'Policy Characteristics'!$C:$C,0))</f>
        <v>indst f gas recovery</v>
      </c>
      <c r="L907" s="195">
        <f>INDEX('Policy Characteristics'!F:F,MATCH(PolicyLevers!$C907,'Policy Characteristics'!$C:$C,0))</f>
        <v>0</v>
      </c>
      <c r="M907" s="186">
        <f>INDEX('Policy Characteristics'!G:G,MATCH(PolicyLevers!$C907,'Policy Characteristics'!$C:$C,0))</f>
        <v>1</v>
      </c>
      <c r="N907" s="186">
        <f>INDEX('Policy Characteristics'!H:H,MATCH(PolicyLevers!$C907,'Policy Characteristics'!$C:$C,0))</f>
        <v>0.01</v>
      </c>
      <c r="O907" s="192" t="str">
        <f>INDEX('Policy Characteristics'!I:I,MATCH(PolicyLevers!$C907,'Policy Characteristics'!$C:$C,0))</f>
        <v>% of potential achieved</v>
      </c>
      <c r="P907" s="187"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2" t="str">
        <f>INDEX('Policy Characteristics'!K:K,MATCH(PolicyLevers!$C907,'Policy Characteristics'!$C:$C,0))</f>
        <v>industry-ag-main.html#avoid-f-gases</v>
      </c>
      <c r="R907" s="192" t="str">
        <f>INDEX('Policy Characteristics'!L:L,MATCH(PolicyLevers!$C907,'Policy Characteristics'!$C:$C,0))</f>
        <v>avoid-f-gases.html</v>
      </c>
      <c r="S907" s="213">
        <f>INDEX('Policy Characteristics'!M:M,MATCH(PolicyLevers!$C907,'Policy Characteristics'!$C:$C,0))</f>
        <v>0</v>
      </c>
      <c r="T907" s="192">
        <f>INDEX('Policy Characteristics'!N:N,MATCH(PolicyLevers!$C907,'Policy Characteristics'!$C:$C,0))</f>
        <v>0</v>
      </c>
      <c r="U907" s="183">
        <f>INDEX('Policy Characteristics'!O:O,MATCH(PolicyLevers!$C907,'Policy Characteristics'!$C:$C,0))</f>
        <v>0</v>
      </c>
    </row>
    <row r="908" spans="1:21" s="183" customFormat="1" x14ac:dyDescent="0.35">
      <c r="A908" s="351" t="str">
        <f>INDEX('Policy Characteristics'!A:A,MATCH(PolicyLevers!$C908,'Policy Characteristics'!$C:$C,0))</f>
        <v>Industry</v>
      </c>
      <c r="B908" s="354" t="str">
        <f>INDEX('Policy Characteristics'!B:B,MATCH(PolicyLevers!$C908,'Policy Characteristics'!$C:$C,0))</f>
        <v>F-Gas Eqpt. Maintenance &amp; Retrofits</v>
      </c>
      <c r="C908" s="183" t="s">
        <v>885</v>
      </c>
      <c r="D908" s="192"/>
      <c r="E908" s="192"/>
      <c r="F908" s="192"/>
      <c r="G908" s="192"/>
      <c r="H908" s="184">
        <v>512</v>
      </c>
      <c r="I908" s="362" t="s">
        <v>310</v>
      </c>
      <c r="J908" s="183" t="str">
        <f>INDEX('Policy Characteristics'!D:D,MATCH(PolicyLevers!$C908,'Policy Characteristics'!$C:$C,0))</f>
        <v>F-gas Measures</v>
      </c>
      <c r="K908" s="183" t="str">
        <f>INDEX('Policy Characteristics'!E:E,MATCH(PolicyLevers!$C908,'Policy Characteristics'!$C:$C,0))</f>
        <v>indst f gas inspct maint retrofit</v>
      </c>
      <c r="L908" s="195">
        <f>INDEX('Policy Characteristics'!F:F,MATCH(PolicyLevers!$C908,'Policy Characteristics'!$C:$C,0))</f>
        <v>0</v>
      </c>
      <c r="M908" s="186">
        <f>INDEX('Policy Characteristics'!G:G,MATCH(PolicyLevers!$C908,'Policy Characteristics'!$C:$C,0))</f>
        <v>1</v>
      </c>
      <c r="N908" s="186">
        <f>INDEX('Policy Characteristics'!H:H,MATCH(PolicyLevers!$C908,'Policy Characteristics'!$C:$C,0))</f>
        <v>0.01</v>
      </c>
      <c r="O908" s="192" t="str">
        <f>INDEX('Policy Characteristics'!I:I,MATCH(PolicyLevers!$C908,'Policy Characteristics'!$C:$C,0))</f>
        <v>% of potential achieved</v>
      </c>
      <c r="P908" s="187"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2" t="str">
        <f>INDEX('Policy Characteristics'!K:K,MATCH(PolicyLevers!$C908,'Policy Characteristics'!$C:$C,0))</f>
        <v>industry-ag-main.html#avoid-f-gases</v>
      </c>
      <c r="R908" s="192" t="str">
        <f>INDEX('Policy Characteristics'!L:L,MATCH(PolicyLevers!$C908,'Policy Characteristics'!$C:$C,0))</f>
        <v>avoid-f-gases.html</v>
      </c>
      <c r="S908" s="213">
        <f>INDEX('Policy Characteristics'!M:M,MATCH(PolicyLevers!$C908,'Policy Characteristics'!$C:$C,0))</f>
        <v>0</v>
      </c>
      <c r="T908" s="192">
        <f>INDEX('Policy Characteristics'!N:N,MATCH(PolicyLevers!$C908,'Policy Characteristics'!$C:$C,0))</f>
        <v>0</v>
      </c>
      <c r="U908" s="183">
        <f>INDEX('Policy Characteristics'!O:O,MATCH(PolicyLevers!$C908,'Policy Characteristics'!$C:$C,0))</f>
        <v>0</v>
      </c>
    </row>
    <row r="909" spans="1:21" s="190" customFormat="1" x14ac:dyDescent="0.35">
      <c r="A909" s="351" t="str">
        <f>INDEX('Policy Characteristics'!A:A,MATCH(PolicyLevers!$C909,'Policy Characteristics'!$C:$C,0))</f>
        <v>Industry</v>
      </c>
      <c r="B909" s="356" t="str">
        <f>INDEX('Policy Characteristics'!B:B,MATCH(PolicyLevers!$C909,'Policy Characteristics'!$C:$C,0))</f>
        <v>Material Efficiency, Longevity, &amp; Re-Use</v>
      </c>
      <c r="C909" s="182" t="s">
        <v>889</v>
      </c>
      <c r="D909" s="185" t="s">
        <v>2089</v>
      </c>
      <c r="E909" s="185"/>
      <c r="F909" s="192" t="s">
        <v>2135</v>
      </c>
      <c r="G909" s="185"/>
      <c r="H909" s="43">
        <v>429</v>
      </c>
      <c r="I909" s="357" t="s">
        <v>310</v>
      </c>
      <c r="J909" s="182" t="str">
        <f>INDEX('Policy Characteristics'!D:D,MATCH(PolicyLevers!$C909,'Policy Characteristics'!$C:$C,0))</f>
        <v>Material Efficiency, Longevity, &amp; Re-Use</v>
      </c>
      <c r="K909" s="182" t="str">
        <f>INDEX('Policy Characteristics'!E:E,MATCH(PolicyLevers!$C909,'Policy Characteristics'!$C:$C,0))</f>
        <v>indst reduce nonenergy product demand</v>
      </c>
      <c r="L909" s="204">
        <f>INDEX('Policy Characteristics'!F:F,MATCH(PolicyLevers!$C909,'Policy Characteristics'!$C:$C,0))</f>
        <v>0</v>
      </c>
      <c r="M909" s="205">
        <f>INDEX('Policy Characteristics'!G:G,MATCH(PolicyLevers!$C909,'Policy Characteristics'!$C:$C,0))</f>
        <v>1</v>
      </c>
      <c r="N909" s="205">
        <f>INDEX('Policy Characteristics'!H:H,MATCH(PolicyLevers!$C909,'Policy Characteristics'!$C:$C,0))</f>
        <v>0.01</v>
      </c>
      <c r="O909" s="185" t="str">
        <f>INDEX('Policy Characteristics'!I:I,MATCH(PolicyLevers!$C909,'Policy Characteristics'!$C:$C,0))</f>
        <v>% demand reduction</v>
      </c>
      <c r="P909" s="187"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5">
        <f>INDEX('Policy Characteristics'!K:K,MATCH(PolicyLevers!$C909,'Policy Characteristics'!$C:$C,0))</f>
        <v>0</v>
      </c>
      <c r="R909" s="192" t="str">
        <f>INDEX('Policy Characteristics'!L:L,MATCH(PolicyLevers!$C909,'Policy Characteristics'!$C:$C,0))</f>
        <v>material-efficiency-longevity-reuse.html</v>
      </c>
      <c r="S909" s="206" t="str">
        <f>INDEX('Policy Characteristics'!M:M,MATCH(PolicyLevers!$C909,'Policy Characteristics'!$C:$C,0))</f>
        <v>Allwood and Cullen, "Sustainable Materials Without the Hot Air: Making Buildings, Vehicles and Products Efficiently and with Less New Material"</v>
      </c>
      <c r="T909" s="200">
        <f>INDEX('Policy Characteristics'!N:N,MATCH(PolicyLevers!$C909,'Policy Characteristics'!$C:$C,0))</f>
        <v>0</v>
      </c>
      <c r="U909" s="190">
        <f>INDEX('Policy Characteristics'!O:O,MATCH(PolicyLevers!$C909,'Policy Characteristics'!$C:$C,0))</f>
        <v>0</v>
      </c>
    </row>
    <row r="910" spans="1:21" s="190" customFormat="1" x14ac:dyDescent="0.35">
      <c r="A910" s="351" t="str">
        <f>INDEX('Policy Characteristics'!A:A,MATCH(PolicyLevers!$C910,'Policy Characteristics'!$C:$C,0))</f>
        <v>Industry</v>
      </c>
      <c r="B910" s="355" t="str">
        <f>INDEX('Policy Characteristics'!B:B,MATCH(PolicyLevers!$C910,'Policy Characteristics'!$C:$C,0))</f>
        <v>Material Efficiency, Longevity, &amp; Re-Use</v>
      </c>
      <c r="C910" s="190" t="str">
        <f t="shared" ref="C910:C911" si="40">C$909</f>
        <v>Percent Reduction in Nonenergy Nonagriculture Industry Product Demand</v>
      </c>
      <c r="D910" s="192" t="s">
        <v>2087</v>
      </c>
      <c r="E910" s="185"/>
      <c r="F910" s="192" t="s">
        <v>1826</v>
      </c>
      <c r="G910" s="185"/>
      <c r="H910" s="43">
        <v>430</v>
      </c>
      <c r="I910" s="357" t="s">
        <v>310</v>
      </c>
      <c r="J910" s="190" t="str">
        <f>INDEX('Policy Characteristics'!D:D,MATCH(PolicyLevers!$C910,'Policy Characteristics'!$C:$C,0))</f>
        <v>Material Efficiency, Longevity, &amp; Re-Use</v>
      </c>
      <c r="K910" s="190" t="str">
        <f>INDEX('Policy Characteristics'!E:E,MATCH(PolicyLevers!$C910,'Policy Characteristics'!$C:$C,0))</f>
        <v>indst reduce nonenergy product demand</v>
      </c>
      <c r="L910" s="191">
        <f>INDEX('Policy Characteristics'!F:F,MATCH(PolicyLevers!$C910,'Policy Characteristics'!$C:$C,0))</f>
        <v>0</v>
      </c>
      <c r="M910" s="191">
        <f>INDEX('Policy Characteristics'!G:G,MATCH(PolicyLevers!$C910,'Policy Characteristics'!$C:$C,0))</f>
        <v>1</v>
      </c>
      <c r="N910" s="252">
        <f>INDEX('Policy Characteristics'!H:H,MATCH(PolicyLevers!$C910,'Policy Characteristics'!$C:$C,0))</f>
        <v>0.01</v>
      </c>
      <c r="O910" s="252" t="str">
        <f>INDEX('Policy Characteristics'!I:I,MATCH(PolicyLevers!$C910,'Policy Characteristics'!$C:$C,0))</f>
        <v>% demand reduction</v>
      </c>
      <c r="P910" s="187"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5">
        <f>INDEX('Policy Characteristics'!K:K,MATCH(PolicyLevers!$C910,'Policy Characteristics'!$C:$C,0))</f>
        <v>0</v>
      </c>
      <c r="R910" s="190" t="str">
        <f>INDEX('Policy Characteristics'!L:L,MATCH(PolicyLevers!$C910,'Policy Characteristics'!$C:$C,0))</f>
        <v>material-efficiency-longevity-reuse.html</v>
      </c>
      <c r="S910" s="206" t="str">
        <f>INDEX('Policy Characteristics'!M:M,MATCH(PolicyLevers!$C910,'Policy Characteristics'!$C:$C,0))</f>
        <v>Allwood and Cullen, "Sustainable Materials Without the Hot Air: Making Buildings, Vehicles and Products Efficiently and with Less New Material"</v>
      </c>
      <c r="T910" s="200">
        <f>INDEX('Policy Characteristics'!N:N,MATCH(PolicyLevers!$C910,'Policy Characteristics'!$C:$C,0))</f>
        <v>0</v>
      </c>
      <c r="U910" s="190">
        <f>INDEX('Policy Characteristics'!O:O,MATCH(PolicyLevers!$C910,'Policy Characteristics'!$C:$C,0))</f>
        <v>0</v>
      </c>
    </row>
    <row r="911" spans="1:21" s="190" customFormat="1" x14ac:dyDescent="0.35">
      <c r="A911" s="351" t="str">
        <f>INDEX('Policy Characteristics'!A:A,MATCH(PolicyLevers!$C911,'Policy Characteristics'!$C:$C,0))</f>
        <v>Industry</v>
      </c>
      <c r="B911" s="355" t="str">
        <f>INDEX('Policy Characteristics'!B:B,MATCH(PolicyLevers!$C911,'Policy Characteristics'!$C:$C,0))</f>
        <v>Material Efficiency, Longevity, &amp; Re-Use</v>
      </c>
      <c r="C911" s="190" t="str">
        <f t="shared" si="40"/>
        <v>Percent Reduction in Nonenergy Nonagriculture Industry Product Demand</v>
      </c>
      <c r="D911" s="192" t="s">
        <v>2068</v>
      </c>
      <c r="E911" s="185"/>
      <c r="F911" s="192" t="s">
        <v>2126</v>
      </c>
      <c r="G911" s="185"/>
      <c r="H911" s="43">
        <v>432</v>
      </c>
      <c r="I911" s="357" t="s">
        <v>310</v>
      </c>
      <c r="J911" s="190" t="str">
        <f>INDEX('Policy Characteristics'!D:D,MATCH(PolicyLevers!$C911,'Policy Characteristics'!$C:$C,0))</f>
        <v>Material Efficiency, Longevity, &amp; Re-Use</v>
      </c>
      <c r="K911" s="190" t="str">
        <f>INDEX('Policy Characteristics'!E:E,MATCH(PolicyLevers!$C911,'Policy Characteristics'!$C:$C,0))</f>
        <v>indst reduce nonenergy product demand</v>
      </c>
      <c r="L911" s="191">
        <f>INDEX('Policy Characteristics'!F:F,MATCH(PolicyLevers!$C911,'Policy Characteristics'!$C:$C,0))</f>
        <v>0</v>
      </c>
      <c r="M911" s="191">
        <f>INDEX('Policy Characteristics'!G:G,MATCH(PolicyLevers!$C911,'Policy Characteristics'!$C:$C,0))</f>
        <v>1</v>
      </c>
      <c r="N911" s="252">
        <f>INDEX('Policy Characteristics'!H:H,MATCH(PolicyLevers!$C911,'Policy Characteristics'!$C:$C,0))</f>
        <v>0.01</v>
      </c>
      <c r="O911" s="252" t="str">
        <f>INDEX('Policy Characteristics'!I:I,MATCH(PolicyLevers!$C911,'Policy Characteristics'!$C:$C,0))</f>
        <v>% demand reduction</v>
      </c>
      <c r="P911" s="187"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5">
        <f>INDEX('Policy Characteristics'!K:K,MATCH(PolicyLevers!$C911,'Policy Characteristics'!$C:$C,0))</f>
        <v>0</v>
      </c>
      <c r="R911" s="192" t="str">
        <f>INDEX('Policy Characteristics'!L:L,MATCH(PolicyLevers!$C911,'Policy Characteristics'!$C:$C,0))</f>
        <v>material-efficiency-longevity-reuse.html</v>
      </c>
      <c r="S911" s="206" t="str">
        <f>INDEX('Policy Characteristics'!M:M,MATCH(PolicyLevers!$C911,'Policy Characteristics'!$C:$C,0))</f>
        <v>Allwood and Cullen, "Sustainable Materials Without the Hot Air: Making Buildings, Vehicles and Products Efficiently and with Less New Material"</v>
      </c>
      <c r="T911" s="200">
        <f>INDEX('Policy Characteristics'!N:N,MATCH(PolicyLevers!$C911,'Policy Characteristics'!$C:$C,0))</f>
        <v>0</v>
      </c>
      <c r="U911" s="190">
        <f>INDEX('Policy Characteristics'!O:O,MATCH(PolicyLevers!$C911,'Policy Characteristics'!$C:$C,0))</f>
        <v>0</v>
      </c>
    </row>
    <row r="912" spans="1:21" x14ac:dyDescent="0.35">
      <c r="A912" s="351" t="str">
        <f>INDEX('Policy Characteristics'!A:A,MATCH(PolicyLevers!$C912,'Policy Characteristics'!$C:$C,0))</f>
        <v>Industry</v>
      </c>
      <c r="B912" s="356" t="str">
        <f>INDEX('Policy Characteristics'!B:B,MATCH(PolicyLevers!$C912,'Policy Characteristics'!$C:$C,0))</f>
        <v>Methane Capture</v>
      </c>
      <c r="C912" s="182" t="s">
        <v>901</v>
      </c>
      <c r="D912" s="185" t="s">
        <v>2108</v>
      </c>
      <c r="E912" s="185"/>
      <c r="F912" s="182" t="s">
        <v>2114</v>
      </c>
      <c r="G912" s="185"/>
      <c r="H912" s="43">
        <v>1458</v>
      </c>
      <c r="I912" s="357" t="s">
        <v>310</v>
      </c>
      <c r="J912" s="43" t="str">
        <f>INDEX('Policy Characteristics'!D:D,MATCH(PolicyLevers!$C912,'Policy Characteristics'!$C:$C,0))</f>
        <v>Methane Capture and Destruction</v>
      </c>
      <c r="K912" s="182" t="str">
        <f>INDEX('Policy Characteristics'!E:E,MATCH(PolicyLevers!$C912,'Policy Characteristics'!$C:$C,0))</f>
        <v>indst methane capture</v>
      </c>
      <c r="L912" s="204">
        <f>INDEX('Policy Characteristics'!F:F,MATCH(PolicyLevers!$C912,'Policy Characteristics'!$C:$C,0))</f>
        <v>0</v>
      </c>
      <c r="M912" s="205">
        <f>INDEX('Policy Characteristics'!G:G,MATCH(PolicyLevers!$C912,'Policy Characteristics'!$C:$C,0))</f>
        <v>1</v>
      </c>
      <c r="N912" s="205">
        <f>INDEX('Policy Characteristics'!H:H,MATCH(PolicyLevers!$C912,'Policy Characteristics'!$C:$C,0))</f>
        <v>0.01</v>
      </c>
      <c r="O912" s="185" t="str">
        <f>INDEX('Policy Characteristics'!I:I,MATCH(PolicyLevers!$C912,'Policy Characteristics'!$C:$C,0))</f>
        <v>% of potential achieved</v>
      </c>
      <c r="P912" s="185"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5" t="str">
        <f>INDEX('Policy Characteristics'!K:K,MATCH(PolicyLevers!$C912,'Policy Characteristics'!$C:$C,0))</f>
        <v>industry-ag-main.html#methane-capture</v>
      </c>
      <c r="R912" s="192" t="str">
        <f>INDEX('Policy Characteristics'!L:L,MATCH(PolicyLevers!$C912,'Policy Characteristics'!$C:$C,0))</f>
        <v>methane-capture.html</v>
      </c>
      <c r="S912" s="206" t="str">
        <f>INDEX('Policy Characteristics'!M:M,MATCH(PolicyLevers!$C912,'Policy Characteristics'!$C:$C,0))</f>
        <v>Calculated from model data; see the relevant variable(s) in the InputData folder for source information.</v>
      </c>
      <c r="T912" s="185">
        <f>INDEX('Policy Characteristics'!N:N,MATCH(PolicyLevers!$C912,'Policy Characteristics'!$C:$C,0))</f>
        <v>0</v>
      </c>
      <c r="U912" s="182">
        <f>INDEX('Policy Characteristics'!O:O,MATCH(PolicyLevers!$C912,'Policy Characteristics'!$C:$C,0))</f>
        <v>0</v>
      </c>
    </row>
    <row r="913" spans="1:21" x14ac:dyDescent="0.35">
      <c r="A913" s="351" t="str">
        <f>INDEX('Policy Characteristics'!A:A,MATCH(PolicyLevers!$C913,'Policy Characteristics'!$C:$C,0))</f>
        <v>Industry</v>
      </c>
      <c r="B913" s="355" t="str">
        <f>INDEX('Policy Characteristics'!B:B,MATCH(PolicyLevers!$C913,'Policy Characteristics'!$C:$C,0))</f>
        <v>Methane Capture</v>
      </c>
      <c r="C913" s="190" t="str">
        <f t="shared" ref="C913:C915" si="41">C$912</f>
        <v>Fraction of Methane Capture Opportunities Achieved</v>
      </c>
      <c r="D913" s="185" t="s">
        <v>2070</v>
      </c>
      <c r="E913" s="185"/>
      <c r="F913" s="182" t="s">
        <v>2113</v>
      </c>
      <c r="G913" s="185"/>
      <c r="H913" s="43">
        <v>1459</v>
      </c>
      <c r="I913" s="357" t="s">
        <v>310</v>
      </c>
      <c r="J913" s="190" t="str">
        <f>INDEX('Policy Characteristics'!D:D,MATCH(PolicyLevers!$C913,'Policy Characteristics'!$C:$C,0))</f>
        <v>Methane Capture and Destruction</v>
      </c>
      <c r="K913" s="190" t="str">
        <f>INDEX('Policy Characteristics'!E:E,MATCH(PolicyLevers!$C913,'Policy Characteristics'!$C:$C,0))</f>
        <v>indst methane capture</v>
      </c>
      <c r="L913" s="191">
        <f>INDEX('Policy Characteristics'!F:F,MATCH(PolicyLevers!$C913,'Policy Characteristics'!$C:$C,0))</f>
        <v>0</v>
      </c>
      <c r="M913" s="191">
        <f>INDEX('Policy Characteristics'!G:G,MATCH(PolicyLevers!$C913,'Policy Characteristics'!$C:$C,0))</f>
        <v>1</v>
      </c>
      <c r="N913" s="252">
        <f>INDEX('Policy Characteristics'!H:H,MATCH(PolicyLevers!$C913,'Policy Characteristics'!$C:$C,0))</f>
        <v>0.01</v>
      </c>
      <c r="O913" s="190" t="str">
        <f>INDEX('Policy Characteristics'!I:I,MATCH(PolicyLevers!$C913,'Policy Characteristics'!$C:$C,0))</f>
        <v>% of potential achieved</v>
      </c>
      <c r="P913" s="185"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0" t="str">
        <f>INDEX('Policy Characteristics'!K:K,MATCH(PolicyLevers!$C913,'Policy Characteristics'!$C:$C,0))</f>
        <v>industry-ag-main.html#methane-capture</v>
      </c>
      <c r="R913" s="190" t="str">
        <f>INDEX('Policy Characteristics'!L:L,MATCH(PolicyLevers!$C913,'Policy Characteristics'!$C:$C,0))</f>
        <v>methane-capture.html</v>
      </c>
      <c r="S913" s="225" t="str">
        <f>INDEX('Policy Characteristics'!M:M,MATCH(PolicyLevers!$C913,'Policy Characteristics'!$C:$C,0))</f>
        <v>Calculated from model data; see the relevant variable(s) in the InputData folder for source information.</v>
      </c>
      <c r="T913" s="185">
        <f>INDEX('Policy Characteristics'!N:N,MATCH(PolicyLevers!$C913,'Policy Characteristics'!$C:$C,0))</f>
        <v>0</v>
      </c>
      <c r="U913" s="182">
        <f>INDEX('Policy Characteristics'!O:O,MATCH(PolicyLevers!$C913,'Policy Characteristics'!$C:$C,0))</f>
        <v>0</v>
      </c>
    </row>
    <row r="914" spans="1:21" x14ac:dyDescent="0.35">
      <c r="A914" s="351" t="str">
        <f>INDEX('Policy Characteristics'!A:A,MATCH(PolicyLevers!$C914,'Policy Characteristics'!$C:$C,0))</f>
        <v>Industry</v>
      </c>
      <c r="B914" s="355" t="str">
        <f>INDEX('Policy Characteristics'!B:B,MATCH(PolicyLevers!$C914,'Policy Characteristics'!$C:$C,0))</f>
        <v>Methane Capture</v>
      </c>
      <c r="C914" s="190" t="str">
        <f t="shared" si="41"/>
        <v>Fraction of Methane Capture Opportunities Achieved</v>
      </c>
      <c r="D914" s="185" t="s">
        <v>2110</v>
      </c>
      <c r="E914" s="185"/>
      <c r="F914" s="182" t="s">
        <v>1824</v>
      </c>
      <c r="G914" s="185"/>
      <c r="H914" s="43">
        <v>513</v>
      </c>
      <c r="I914" s="357" t="s">
        <v>310</v>
      </c>
      <c r="J914" s="190" t="str">
        <f>INDEX('Policy Characteristics'!D:D,MATCH(PolicyLevers!$C914,'Policy Characteristics'!$C:$C,0))</f>
        <v>Methane Capture and Destruction</v>
      </c>
      <c r="K914" s="190" t="str">
        <f>INDEX('Policy Characteristics'!E:E,MATCH(PolicyLevers!$C914,'Policy Characteristics'!$C:$C,0))</f>
        <v>indst methane capture</v>
      </c>
      <c r="L914" s="191">
        <f>INDEX('Policy Characteristics'!F:F,MATCH(PolicyLevers!$C914,'Policy Characteristics'!$C:$C,0))</f>
        <v>0</v>
      </c>
      <c r="M914" s="191">
        <f>INDEX('Policy Characteristics'!G:G,MATCH(PolicyLevers!$C914,'Policy Characteristics'!$C:$C,0))</f>
        <v>1</v>
      </c>
      <c r="N914" s="252">
        <f>INDEX('Policy Characteristics'!H:H,MATCH(PolicyLevers!$C914,'Policy Characteristics'!$C:$C,0))</f>
        <v>0.01</v>
      </c>
      <c r="O914" s="190" t="str">
        <f>INDEX('Policy Characteristics'!I:I,MATCH(PolicyLevers!$C914,'Policy Characteristics'!$C:$C,0))</f>
        <v>% of potential achieved</v>
      </c>
      <c r="P914" s="185"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0" t="str">
        <f>INDEX('Policy Characteristics'!K:K,MATCH(PolicyLevers!$C914,'Policy Characteristics'!$C:$C,0))</f>
        <v>industry-ag-main.html#methane-capture</v>
      </c>
      <c r="R914" s="190" t="str">
        <f>INDEX('Policy Characteristics'!L:L,MATCH(PolicyLevers!$C914,'Policy Characteristics'!$C:$C,0))</f>
        <v>methane-capture.html</v>
      </c>
      <c r="S914" s="225" t="str">
        <f>INDEX('Policy Characteristics'!M:M,MATCH(PolicyLevers!$C914,'Policy Characteristics'!$C:$C,0))</f>
        <v>Calculated from model data; see the relevant variable(s) in the InputData folder for source information.</v>
      </c>
      <c r="T914" s="185">
        <f>INDEX('Policy Characteristics'!N:N,MATCH(PolicyLevers!$C914,'Policy Characteristics'!$C:$C,0))</f>
        <v>0</v>
      </c>
      <c r="U914" s="182">
        <f>INDEX('Policy Characteristics'!O:O,MATCH(PolicyLevers!$C914,'Policy Characteristics'!$C:$C,0))</f>
        <v>0</v>
      </c>
    </row>
    <row r="915" spans="1:21" x14ac:dyDescent="0.35">
      <c r="A915" s="351" t="str">
        <f>INDEX('Policy Characteristics'!A:A,MATCH(PolicyLevers!$C915,'Policy Characteristics'!$C:$C,0))</f>
        <v>Industry</v>
      </c>
      <c r="B915" s="355" t="str">
        <f>INDEX('Policy Characteristics'!B:B,MATCH(PolicyLevers!$C915,'Policy Characteristics'!$C:$C,0))</f>
        <v>Methane Capture</v>
      </c>
      <c r="C915" s="190" t="str">
        <f t="shared" si="41"/>
        <v>Fraction of Methane Capture Opportunities Achieved</v>
      </c>
      <c r="D915" s="185" t="s">
        <v>2068</v>
      </c>
      <c r="E915" s="185"/>
      <c r="F915" s="182" t="s">
        <v>2126</v>
      </c>
      <c r="G915" s="185"/>
      <c r="H915" s="43">
        <v>514</v>
      </c>
      <c r="I915" s="357" t="s">
        <v>310</v>
      </c>
      <c r="J915" s="190" t="str">
        <f>INDEX('Policy Characteristics'!D:D,MATCH(PolicyLevers!$C915,'Policy Characteristics'!$C:$C,0))</f>
        <v>Methane Capture and Destruction</v>
      </c>
      <c r="K915" s="190" t="str">
        <f>INDEX('Policy Characteristics'!E:E,MATCH(PolicyLevers!$C915,'Policy Characteristics'!$C:$C,0))</f>
        <v>indst methane capture</v>
      </c>
      <c r="L915" s="191">
        <f>INDEX('Policy Characteristics'!F:F,MATCH(PolicyLevers!$C915,'Policy Characteristics'!$C:$C,0))</f>
        <v>0</v>
      </c>
      <c r="M915" s="191">
        <f>INDEX('Policy Characteristics'!G:G,MATCH(PolicyLevers!$C915,'Policy Characteristics'!$C:$C,0))</f>
        <v>1</v>
      </c>
      <c r="N915" s="252">
        <f>INDEX('Policy Characteristics'!H:H,MATCH(PolicyLevers!$C915,'Policy Characteristics'!$C:$C,0))</f>
        <v>0.01</v>
      </c>
      <c r="O915" s="190" t="str">
        <f>INDEX('Policy Characteristics'!I:I,MATCH(PolicyLevers!$C915,'Policy Characteristics'!$C:$C,0))</f>
        <v>% of potential achieved</v>
      </c>
      <c r="P915" s="185"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0" t="str">
        <f>INDEX('Policy Characteristics'!K:K,MATCH(PolicyLevers!$C915,'Policy Characteristics'!$C:$C,0))</f>
        <v>industry-ag-main.html#methane-capture</v>
      </c>
      <c r="R915" s="190" t="str">
        <f>INDEX('Policy Characteristics'!L:L,MATCH(PolicyLevers!$C915,'Policy Characteristics'!$C:$C,0))</f>
        <v>methane-capture.html</v>
      </c>
      <c r="S915" s="225" t="str">
        <f>INDEX('Policy Characteristics'!M:M,MATCH(PolicyLevers!$C915,'Policy Characteristics'!$C:$C,0))</f>
        <v>Calculated from model data; see the relevant variable(s) in the InputData folder for source information.</v>
      </c>
      <c r="T915" s="185">
        <f>INDEX('Policy Characteristics'!N:N,MATCH(PolicyLevers!$C915,'Policy Characteristics'!$C:$C,0))</f>
        <v>0</v>
      </c>
      <c r="U915" s="182">
        <f>INDEX('Policy Characteristics'!O:O,MATCH(PolicyLevers!$C915,'Policy Characteristics'!$C:$C,0))</f>
        <v>0</v>
      </c>
    </row>
    <row r="916" spans="1:21" x14ac:dyDescent="0.35">
      <c r="A916" s="351" t="str">
        <f>INDEX('Policy Characteristics'!A:A,MATCH(PolicyLevers!$C916,'Policy Characteristics'!$C:$C,0))</f>
        <v>Industry</v>
      </c>
      <c r="B916" s="356" t="str">
        <f>INDEX('Policy Characteristics'!B:B,MATCH(PolicyLevers!$C916,'Policy Characteristics'!$C:$C,0))</f>
        <v>Methane Destruction</v>
      </c>
      <c r="C916" s="182" t="s">
        <v>910</v>
      </c>
      <c r="D916" s="185" t="s">
        <v>2108</v>
      </c>
      <c r="E916" s="185"/>
      <c r="F916" s="182" t="s">
        <v>2114</v>
      </c>
      <c r="G916" s="185"/>
      <c r="H916" s="43">
        <v>1460</v>
      </c>
      <c r="I916" s="357" t="s">
        <v>310</v>
      </c>
      <c r="J916" s="43" t="str">
        <f>INDEX('Policy Characteristics'!D:D,MATCH(PolicyLevers!$C916,'Policy Characteristics'!$C:$C,0))</f>
        <v>Methane Capture and Destruction</v>
      </c>
      <c r="K916" s="182" t="str">
        <f>INDEX('Policy Characteristics'!E:E,MATCH(PolicyLevers!$C916,'Policy Characteristics'!$C:$C,0))</f>
        <v>indst methane destruction</v>
      </c>
      <c r="L916" s="204">
        <f>INDEX('Policy Characteristics'!F:F,MATCH(PolicyLevers!$C916,'Policy Characteristics'!$C:$C,0))</f>
        <v>0</v>
      </c>
      <c r="M916" s="205">
        <f>INDEX('Policy Characteristics'!G:G,MATCH(PolicyLevers!$C916,'Policy Characteristics'!$C:$C,0))</f>
        <v>1</v>
      </c>
      <c r="N916" s="205">
        <f>INDEX('Policy Characteristics'!H:H,MATCH(PolicyLevers!$C916,'Policy Characteristics'!$C:$C,0))</f>
        <v>0.01</v>
      </c>
      <c r="O916" s="185" t="str">
        <f>INDEX('Policy Characteristics'!I:I,MATCH(PolicyLevers!$C916,'Policy Characteristics'!$C:$C,0))</f>
        <v>% of potential achieved</v>
      </c>
      <c r="P916" s="185"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5" t="str">
        <f>INDEX('Policy Characteristics'!K:K,MATCH(PolicyLevers!$C916,'Policy Characteristics'!$C:$C,0))</f>
        <v>industry-ag-main.html#methane-destr</v>
      </c>
      <c r="R916" s="192" t="str">
        <f>INDEX('Policy Characteristics'!L:L,MATCH(PolicyLevers!$C916,'Policy Characteristics'!$C:$C,0))</f>
        <v>methane-destruction.html</v>
      </c>
      <c r="S916" s="206" t="str">
        <f>INDEX('Policy Characteristics'!M:M,MATCH(PolicyLevers!$C916,'Policy Characteristics'!$C:$C,0))</f>
        <v>Calculated from model data; see the relevant variable(s) in the InputData folder for source information.</v>
      </c>
      <c r="T916" s="185">
        <f>INDEX('Policy Characteristics'!N:N,MATCH(PolicyLevers!$C916,'Policy Characteristics'!$C:$C,0))</f>
        <v>0</v>
      </c>
      <c r="U916" s="182">
        <f>INDEX('Policy Characteristics'!O:O,MATCH(PolicyLevers!$C916,'Policy Characteristics'!$C:$C,0))</f>
        <v>0</v>
      </c>
    </row>
    <row r="917" spans="1:21" x14ac:dyDescent="0.35">
      <c r="A917" s="351" t="str">
        <f>INDEX('Policy Characteristics'!A:A,MATCH(PolicyLevers!$C917,'Policy Characteristics'!$C:$C,0))</f>
        <v>Industry</v>
      </c>
      <c r="B917" s="355" t="str">
        <f>INDEX('Policy Characteristics'!B:B,MATCH(PolicyLevers!$C917,'Policy Characteristics'!$C:$C,0))</f>
        <v>Methane Destruction</v>
      </c>
      <c r="C917" s="190" t="str">
        <f t="shared" ref="C917:C919" si="42">C$916</f>
        <v>Fraction of Methane Destruction Opportunities Achieved</v>
      </c>
      <c r="D917" s="185" t="s">
        <v>2070</v>
      </c>
      <c r="E917" s="185"/>
      <c r="F917" s="182" t="s">
        <v>2113</v>
      </c>
      <c r="G917" s="185"/>
      <c r="H917" s="43">
        <v>1461</v>
      </c>
      <c r="I917" s="357" t="s">
        <v>310</v>
      </c>
      <c r="J917" s="190" t="str">
        <f>INDEX('Policy Characteristics'!D:D,MATCH(PolicyLevers!$C917,'Policy Characteristics'!$C:$C,0))</f>
        <v>Methane Capture and Destruction</v>
      </c>
      <c r="K917" s="190" t="str">
        <f>INDEX('Policy Characteristics'!E:E,MATCH(PolicyLevers!$C917,'Policy Characteristics'!$C:$C,0))</f>
        <v>indst methane destruction</v>
      </c>
      <c r="L917" s="191">
        <f>INDEX('Policy Characteristics'!F:F,MATCH(PolicyLevers!$C917,'Policy Characteristics'!$C:$C,0))</f>
        <v>0</v>
      </c>
      <c r="M917" s="191">
        <f>INDEX('Policy Characteristics'!G:G,MATCH(PolicyLevers!$C917,'Policy Characteristics'!$C:$C,0))</f>
        <v>1</v>
      </c>
      <c r="N917" s="252">
        <f>INDEX('Policy Characteristics'!H:H,MATCH(PolicyLevers!$C917,'Policy Characteristics'!$C:$C,0))</f>
        <v>0.01</v>
      </c>
      <c r="O917" s="190" t="str">
        <f>INDEX('Policy Characteristics'!I:I,MATCH(PolicyLevers!$C917,'Policy Characteristics'!$C:$C,0))</f>
        <v>% of potential achieved</v>
      </c>
      <c r="P917" s="185"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0" t="str">
        <f>INDEX('Policy Characteristics'!K:K,MATCH(PolicyLevers!$C917,'Policy Characteristics'!$C:$C,0))</f>
        <v>industry-ag-main.html#methane-destr</v>
      </c>
      <c r="R917" s="190" t="str">
        <f>INDEX('Policy Characteristics'!L:L,MATCH(PolicyLevers!$C917,'Policy Characteristics'!$C:$C,0))</f>
        <v>methane-destruction.html</v>
      </c>
      <c r="S917" s="225" t="str">
        <f>INDEX('Policy Characteristics'!M:M,MATCH(PolicyLevers!$C917,'Policy Characteristics'!$C:$C,0))</f>
        <v>Calculated from model data; see the relevant variable(s) in the InputData folder for source information.</v>
      </c>
      <c r="T917" s="185">
        <f>INDEX('Policy Characteristics'!N:N,MATCH(PolicyLevers!$C917,'Policy Characteristics'!$C:$C,0))</f>
        <v>0</v>
      </c>
      <c r="U917" s="182">
        <f>INDEX('Policy Characteristics'!O:O,MATCH(PolicyLevers!$C917,'Policy Characteristics'!$C:$C,0))</f>
        <v>0</v>
      </c>
    </row>
    <row r="918" spans="1:21" x14ac:dyDescent="0.35">
      <c r="A918" s="351" t="str">
        <f>INDEX('Policy Characteristics'!A:A,MATCH(PolicyLevers!$C918,'Policy Characteristics'!$C:$C,0))</f>
        <v>Industry</v>
      </c>
      <c r="B918" s="355" t="str">
        <f>INDEX('Policy Characteristics'!B:B,MATCH(PolicyLevers!$C918,'Policy Characteristics'!$C:$C,0))</f>
        <v>Methane Destruction</v>
      </c>
      <c r="C918" s="190" t="str">
        <f t="shared" si="42"/>
        <v>Fraction of Methane Destruction Opportunities Achieved</v>
      </c>
      <c r="D918" s="185" t="s">
        <v>2110</v>
      </c>
      <c r="E918" s="185"/>
      <c r="F918" s="182" t="s">
        <v>1824</v>
      </c>
      <c r="G918" s="185"/>
      <c r="H918" s="43">
        <v>515</v>
      </c>
      <c r="I918" s="357" t="s">
        <v>310</v>
      </c>
      <c r="J918" s="190" t="str">
        <f>INDEX('Policy Characteristics'!D:D,MATCH(PolicyLevers!$C918,'Policy Characteristics'!$C:$C,0))</f>
        <v>Methane Capture and Destruction</v>
      </c>
      <c r="K918" s="190" t="str">
        <f>INDEX('Policy Characteristics'!E:E,MATCH(PolicyLevers!$C918,'Policy Characteristics'!$C:$C,0))</f>
        <v>indst methane destruction</v>
      </c>
      <c r="L918" s="191">
        <f>INDEX('Policy Characteristics'!F:F,MATCH(PolicyLevers!$C918,'Policy Characteristics'!$C:$C,0))</f>
        <v>0</v>
      </c>
      <c r="M918" s="191">
        <f>INDEX('Policy Characteristics'!G:G,MATCH(PolicyLevers!$C918,'Policy Characteristics'!$C:$C,0))</f>
        <v>1</v>
      </c>
      <c r="N918" s="252">
        <f>INDEX('Policy Characteristics'!H:H,MATCH(PolicyLevers!$C918,'Policy Characteristics'!$C:$C,0))</f>
        <v>0.01</v>
      </c>
      <c r="O918" s="190" t="str">
        <f>INDEX('Policy Characteristics'!I:I,MATCH(PolicyLevers!$C918,'Policy Characteristics'!$C:$C,0))</f>
        <v>% of potential achieved</v>
      </c>
      <c r="P918" s="185"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0" t="str">
        <f>INDEX('Policy Characteristics'!K:K,MATCH(PolicyLevers!$C918,'Policy Characteristics'!$C:$C,0))</f>
        <v>industry-ag-main.html#methane-destr</v>
      </c>
      <c r="R918" s="190" t="str">
        <f>INDEX('Policy Characteristics'!L:L,MATCH(PolicyLevers!$C918,'Policy Characteristics'!$C:$C,0))</f>
        <v>methane-destruction.html</v>
      </c>
      <c r="S918" s="225" t="str">
        <f>INDEX('Policy Characteristics'!M:M,MATCH(PolicyLevers!$C918,'Policy Characteristics'!$C:$C,0))</f>
        <v>Calculated from model data; see the relevant variable(s) in the InputData folder for source information.</v>
      </c>
      <c r="T918" s="185">
        <f>INDEX('Policy Characteristics'!N:N,MATCH(PolicyLevers!$C918,'Policy Characteristics'!$C:$C,0))</f>
        <v>0</v>
      </c>
      <c r="U918" s="182">
        <f>INDEX('Policy Characteristics'!O:O,MATCH(PolicyLevers!$C918,'Policy Characteristics'!$C:$C,0))</f>
        <v>0</v>
      </c>
    </row>
    <row r="919" spans="1:21" x14ac:dyDescent="0.35">
      <c r="A919" s="351" t="str">
        <f>INDEX('Policy Characteristics'!A:A,MATCH(PolicyLevers!$C919,'Policy Characteristics'!$C:$C,0))</f>
        <v>Industry</v>
      </c>
      <c r="B919" s="355" t="str">
        <f>INDEX('Policy Characteristics'!B:B,MATCH(PolicyLevers!$C919,'Policy Characteristics'!$C:$C,0))</f>
        <v>Methane Destruction</v>
      </c>
      <c r="C919" s="190" t="str">
        <f t="shared" si="42"/>
        <v>Fraction of Methane Destruction Opportunities Achieved</v>
      </c>
      <c r="D919" s="185" t="s">
        <v>2068</v>
      </c>
      <c r="E919" s="185"/>
      <c r="F919" s="182" t="s">
        <v>2126</v>
      </c>
      <c r="G919" s="185"/>
      <c r="H919" s="43">
        <v>516</v>
      </c>
      <c r="I919" s="357" t="s">
        <v>310</v>
      </c>
      <c r="J919" s="190" t="str">
        <f>INDEX('Policy Characteristics'!D:D,MATCH(PolicyLevers!$C919,'Policy Characteristics'!$C:$C,0))</f>
        <v>Methane Capture and Destruction</v>
      </c>
      <c r="K919" s="190" t="str">
        <f>INDEX('Policy Characteristics'!E:E,MATCH(PolicyLevers!$C919,'Policy Characteristics'!$C:$C,0))</f>
        <v>indst methane destruction</v>
      </c>
      <c r="L919" s="191">
        <f>INDEX('Policy Characteristics'!F:F,MATCH(PolicyLevers!$C919,'Policy Characteristics'!$C:$C,0))</f>
        <v>0</v>
      </c>
      <c r="M919" s="191">
        <f>INDEX('Policy Characteristics'!G:G,MATCH(PolicyLevers!$C919,'Policy Characteristics'!$C:$C,0))</f>
        <v>1</v>
      </c>
      <c r="N919" s="252">
        <f>INDEX('Policy Characteristics'!H:H,MATCH(PolicyLevers!$C919,'Policy Characteristics'!$C:$C,0))</f>
        <v>0.01</v>
      </c>
      <c r="O919" s="190" t="str">
        <f>INDEX('Policy Characteristics'!I:I,MATCH(PolicyLevers!$C919,'Policy Characteristics'!$C:$C,0))</f>
        <v>% of potential achieved</v>
      </c>
      <c r="P919" s="185"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0" t="str">
        <f>INDEX('Policy Characteristics'!K:K,MATCH(PolicyLevers!$C919,'Policy Characteristics'!$C:$C,0))</f>
        <v>industry-ag-main.html#methane-destr</v>
      </c>
      <c r="R919" s="190" t="str">
        <f>INDEX('Policy Characteristics'!L:L,MATCH(PolicyLevers!$C919,'Policy Characteristics'!$C:$C,0))</f>
        <v>methane-destruction.html</v>
      </c>
      <c r="S919" s="225" t="str">
        <f>INDEX('Policy Characteristics'!M:M,MATCH(PolicyLevers!$C919,'Policy Characteristics'!$C:$C,0))</f>
        <v>Calculated from model data; see the relevant variable(s) in the InputData folder for source information.</v>
      </c>
      <c r="T919" s="185">
        <f>INDEX('Policy Characteristics'!N:N,MATCH(PolicyLevers!$C919,'Policy Characteristics'!$C:$C,0))</f>
        <v>0</v>
      </c>
      <c r="U919" s="182">
        <f>INDEX('Policy Characteristics'!O:O,MATCH(PolicyLevers!$C919,'Policy Characteristics'!$C:$C,0))</f>
        <v>0</v>
      </c>
    </row>
    <row r="920" spans="1:21" x14ac:dyDescent="0.35">
      <c r="A920" s="351" t="str">
        <f>INDEX('Policy Characteristics'!A:A,MATCH(PolicyLevers!$C920,'Policy Characteristics'!$C:$C,0))</f>
        <v>Industry</v>
      </c>
      <c r="B920" s="356" t="str">
        <f>INDEX('Policy Characteristics'!B:B,MATCH(PolicyLevers!$C920,'Policy Characteristics'!$C:$C,0))</f>
        <v>Reduce Fossil Fuel Exports</v>
      </c>
      <c r="C920" s="182" t="s">
        <v>918</v>
      </c>
      <c r="D920" s="192" t="s">
        <v>251</v>
      </c>
      <c r="E920" s="185"/>
      <c r="F920" s="192" t="s">
        <v>579</v>
      </c>
      <c r="G920" s="185"/>
      <c r="H920" s="43">
        <v>451</v>
      </c>
      <c r="I920" s="357" t="s">
        <v>310</v>
      </c>
      <c r="J920" s="182" t="str">
        <f>INDEX('Policy Characteristics'!D:D,MATCH(PolicyLevers!$C920,'Policy Characteristics'!$C:$C,0))</f>
        <v>Percent Reduction in Fossil Fuel Exports</v>
      </c>
      <c r="K920" s="182" t="str">
        <f>INDEX('Policy Characteristics'!E:E,MATCH(PolicyLevers!$C920,'Policy Characteristics'!$C:$C,0))</f>
        <v>indst reduce fossil fuel exports</v>
      </c>
      <c r="L920" s="204">
        <f>INDEX('Policy Characteristics'!F:F,MATCH(PolicyLevers!$C920,'Policy Characteristics'!$C:$C,0))</f>
        <v>0</v>
      </c>
      <c r="M920" s="205">
        <f>INDEX('Policy Characteristics'!G:G,MATCH(PolicyLevers!$C920,'Policy Characteristics'!$C:$C,0))</f>
        <v>1</v>
      </c>
      <c r="N920" s="205">
        <f>INDEX('Policy Characteristics'!H:H,MATCH(PolicyLevers!$C920,'Policy Characteristics'!$C:$C,0))</f>
        <v>0.01</v>
      </c>
      <c r="O920" s="185" t="str">
        <f>INDEX('Policy Characteristics'!I:I,MATCH(PolicyLevers!$C920,'Policy Characteristics'!$C:$C,0))</f>
        <v>% reduction in exports</v>
      </c>
      <c r="P920" s="219"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5">
        <f>INDEX('Policy Characteristics'!K:K,MATCH(PolicyLevers!$C920,'Policy Characteristics'!$C:$C,0))</f>
        <v>0</v>
      </c>
      <c r="R920" s="192" t="str">
        <f>INDEX('Policy Characteristics'!L:L,MATCH(PolicyLevers!$C920,'Policy Characteristics'!$C:$C,0))</f>
        <v>reduce-fuel-exports.html</v>
      </c>
      <c r="S920" s="206" t="str">
        <f>INDEX('Policy Characteristics'!M:M,MATCH(PolicyLevers!$C920,'Policy Characteristics'!$C:$C,0))</f>
        <v>Calculated from model data; see the relevant variable(s) in the InputData folder for source information.</v>
      </c>
      <c r="T920" s="185">
        <f>INDEX('Policy Characteristics'!N:N,MATCH(PolicyLevers!$C920,'Policy Characteristics'!$C:$C,0))</f>
        <v>0</v>
      </c>
      <c r="U920" s="182" t="str">
        <f>INDEX('Policy Characteristics'!O:O,MATCH(PolicyLevers!$C920,'Policy Characteristics'!$C:$C,0))</f>
        <v>BFPIaE</v>
      </c>
    </row>
    <row r="921" spans="1:21" x14ac:dyDescent="0.35">
      <c r="A921" s="351" t="str">
        <f>INDEX('Policy Characteristics'!A:A,MATCH(PolicyLevers!$C921,'Policy Characteristics'!$C:$C,0))</f>
        <v>Industry</v>
      </c>
      <c r="B921" s="355" t="str">
        <f>INDEX('Policy Characteristics'!B:B,MATCH(PolicyLevers!$C921,'Policy Characteristics'!$C:$C,0))</f>
        <v>Reduce Fossil Fuel Exports</v>
      </c>
      <c r="C921" s="190" t="str">
        <f t="shared" ref="C921:C928" si="43">C$920</f>
        <v>Percent Reduction in Fossil Fuel Exports</v>
      </c>
      <c r="D921" s="192" t="s">
        <v>255</v>
      </c>
      <c r="E921" s="185"/>
      <c r="F921" s="192" t="s">
        <v>741</v>
      </c>
      <c r="G921" s="185"/>
      <c r="H921" s="43">
        <v>452</v>
      </c>
      <c r="I921" s="357" t="s">
        <v>310</v>
      </c>
      <c r="J921" s="190" t="str">
        <f>INDEX('Policy Characteristics'!D:D,MATCH(PolicyLevers!$C921,'Policy Characteristics'!$C:$C,0))</f>
        <v>Percent Reduction in Fossil Fuel Exports</v>
      </c>
      <c r="K921" s="190" t="str">
        <f>INDEX('Policy Characteristics'!E:E,MATCH(PolicyLevers!$C921,'Policy Characteristics'!$C:$C,0))</f>
        <v>indst reduce fossil fuel exports</v>
      </c>
      <c r="L921" s="191">
        <f>INDEX('Policy Characteristics'!F:F,MATCH(PolicyLevers!$C921,'Policy Characteristics'!$C:$C,0))</f>
        <v>0</v>
      </c>
      <c r="M921" s="191">
        <f>INDEX('Policy Characteristics'!G:G,MATCH(PolicyLevers!$C921,'Policy Characteristics'!$C:$C,0))</f>
        <v>1</v>
      </c>
      <c r="N921" s="252">
        <f>INDEX('Policy Characteristics'!H:H,MATCH(PolicyLevers!$C921,'Policy Characteristics'!$C:$C,0))</f>
        <v>0.01</v>
      </c>
      <c r="O921" s="190" t="str">
        <f>INDEX('Policy Characteristics'!I:I,MATCH(PolicyLevers!$C921,'Policy Characteristics'!$C:$C,0))</f>
        <v>% reduction in exports</v>
      </c>
      <c r="P921" s="219"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5">
        <f>INDEX('Policy Characteristics'!K:K,MATCH(PolicyLevers!$C921,'Policy Characteristics'!$C:$C,0))</f>
        <v>0</v>
      </c>
      <c r="R921" s="190" t="str">
        <f>INDEX('Policy Characteristics'!L:L,MATCH(PolicyLevers!$C921,'Policy Characteristics'!$C:$C,0))</f>
        <v>reduce-fuel-exports.html</v>
      </c>
      <c r="S921" s="225" t="str">
        <f>INDEX('Policy Characteristics'!M:M,MATCH(PolicyLevers!$C921,'Policy Characteristics'!$C:$C,0))</f>
        <v>Calculated from model data; see the relevant variable(s) in the InputData folder for source information.</v>
      </c>
      <c r="T921" s="185">
        <f>INDEX('Policy Characteristics'!N:N,MATCH(PolicyLevers!$C921,'Policy Characteristics'!$C:$C,0))</f>
        <v>0</v>
      </c>
      <c r="U921" s="182" t="str">
        <f>INDEX('Policy Characteristics'!O:O,MATCH(PolicyLevers!$C921,'Policy Characteristics'!$C:$C,0))</f>
        <v>BFPIaE</v>
      </c>
    </row>
    <row r="922" spans="1:21" x14ac:dyDescent="0.35">
      <c r="A922" s="351" t="str">
        <f>INDEX('Policy Characteristics'!A:A,MATCH(PolicyLevers!$C922,'Policy Characteristics'!$C:$C,0))</f>
        <v>Industry</v>
      </c>
      <c r="B922" s="355" t="str">
        <f>INDEX('Policy Characteristics'!B:B,MATCH(PolicyLevers!$C922,'Policy Characteristics'!$C:$C,0))</f>
        <v>Reduce Fossil Fuel Exports</v>
      </c>
      <c r="C922" s="190" t="str">
        <f t="shared" si="43"/>
        <v>Percent Reduction in Fossil Fuel Exports</v>
      </c>
      <c r="D922" s="192" t="s">
        <v>257</v>
      </c>
      <c r="E922" s="185"/>
      <c r="F922" s="192" t="s">
        <v>923</v>
      </c>
      <c r="G922" s="185"/>
      <c r="H922" s="43">
        <v>453</v>
      </c>
      <c r="I922" s="357" t="s">
        <v>310</v>
      </c>
      <c r="J922" s="190" t="str">
        <f>INDEX('Policy Characteristics'!D:D,MATCH(PolicyLevers!$C922,'Policy Characteristics'!$C:$C,0))</f>
        <v>Percent Reduction in Fossil Fuel Exports</v>
      </c>
      <c r="K922" s="190" t="str">
        <f>INDEX('Policy Characteristics'!E:E,MATCH(PolicyLevers!$C922,'Policy Characteristics'!$C:$C,0))</f>
        <v>indst reduce fossil fuel exports</v>
      </c>
      <c r="L922" s="191">
        <f>INDEX('Policy Characteristics'!F:F,MATCH(PolicyLevers!$C922,'Policy Characteristics'!$C:$C,0))</f>
        <v>0</v>
      </c>
      <c r="M922" s="191">
        <f>INDEX('Policy Characteristics'!G:G,MATCH(PolicyLevers!$C922,'Policy Characteristics'!$C:$C,0))</f>
        <v>1</v>
      </c>
      <c r="N922" s="252">
        <f>INDEX('Policy Characteristics'!H:H,MATCH(PolicyLevers!$C922,'Policy Characteristics'!$C:$C,0))</f>
        <v>0.01</v>
      </c>
      <c r="O922" s="190" t="str">
        <f>INDEX('Policy Characteristics'!I:I,MATCH(PolicyLevers!$C922,'Policy Characteristics'!$C:$C,0))</f>
        <v>% reduction in exports</v>
      </c>
      <c r="P922" s="219"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5">
        <f>INDEX('Policy Characteristics'!K:K,MATCH(PolicyLevers!$C922,'Policy Characteristics'!$C:$C,0))</f>
        <v>0</v>
      </c>
      <c r="R922" s="190" t="str">
        <f>INDEX('Policy Characteristics'!L:L,MATCH(PolicyLevers!$C922,'Policy Characteristics'!$C:$C,0))</f>
        <v>reduce-fuel-exports.html</v>
      </c>
      <c r="S922" s="225" t="str">
        <f>INDEX('Policy Characteristics'!M:M,MATCH(PolicyLevers!$C922,'Policy Characteristics'!$C:$C,0))</f>
        <v>Calculated from model data; see the relevant variable(s) in the InputData folder for source information.</v>
      </c>
      <c r="T922" s="185">
        <f>INDEX('Policy Characteristics'!N:N,MATCH(PolicyLevers!$C922,'Policy Characteristics'!$C:$C,0))</f>
        <v>0</v>
      </c>
      <c r="U922" s="182" t="str">
        <f>INDEX('Policy Characteristics'!O:O,MATCH(PolicyLevers!$C922,'Policy Characteristics'!$C:$C,0))</f>
        <v>BFPIaE</v>
      </c>
    </row>
    <row r="923" spans="1:21" x14ac:dyDescent="0.35">
      <c r="A923" s="351" t="str">
        <f>INDEX('Policy Characteristics'!A:A,MATCH(PolicyLevers!$C923,'Policy Characteristics'!$C:$C,0))</f>
        <v>Industry</v>
      </c>
      <c r="B923" s="355" t="str">
        <f>INDEX('Policy Characteristics'!B:B,MATCH(PolicyLevers!$C923,'Policy Characteristics'!$C:$C,0))</f>
        <v>Reduce Fossil Fuel Exports</v>
      </c>
      <c r="C923" s="190" t="str">
        <f t="shared" si="43"/>
        <v>Percent Reduction in Fossil Fuel Exports</v>
      </c>
      <c r="D923" s="192" t="s">
        <v>256</v>
      </c>
      <c r="E923" s="185"/>
      <c r="F923" s="192" t="s">
        <v>924</v>
      </c>
      <c r="G923" s="185"/>
      <c r="H923" s="43">
        <v>454</v>
      </c>
      <c r="I923" s="357" t="s">
        <v>310</v>
      </c>
      <c r="J923" s="190" t="str">
        <f>INDEX('Policy Characteristics'!D:D,MATCH(PolicyLevers!$C923,'Policy Characteristics'!$C:$C,0))</f>
        <v>Percent Reduction in Fossil Fuel Exports</v>
      </c>
      <c r="K923" s="190" t="str">
        <f>INDEX('Policy Characteristics'!E:E,MATCH(PolicyLevers!$C923,'Policy Characteristics'!$C:$C,0))</f>
        <v>indst reduce fossil fuel exports</v>
      </c>
      <c r="L923" s="191">
        <f>INDEX('Policy Characteristics'!F:F,MATCH(PolicyLevers!$C923,'Policy Characteristics'!$C:$C,0))</f>
        <v>0</v>
      </c>
      <c r="M923" s="191">
        <f>INDEX('Policy Characteristics'!G:G,MATCH(PolicyLevers!$C923,'Policy Characteristics'!$C:$C,0))</f>
        <v>1</v>
      </c>
      <c r="N923" s="252">
        <f>INDEX('Policy Characteristics'!H:H,MATCH(PolicyLevers!$C923,'Policy Characteristics'!$C:$C,0))</f>
        <v>0.01</v>
      </c>
      <c r="O923" s="190" t="str">
        <f>INDEX('Policy Characteristics'!I:I,MATCH(PolicyLevers!$C923,'Policy Characteristics'!$C:$C,0))</f>
        <v>% reduction in exports</v>
      </c>
      <c r="P923" s="219"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5">
        <f>INDEX('Policy Characteristics'!K:K,MATCH(PolicyLevers!$C923,'Policy Characteristics'!$C:$C,0))</f>
        <v>0</v>
      </c>
      <c r="R923" s="190" t="str">
        <f>INDEX('Policy Characteristics'!L:L,MATCH(PolicyLevers!$C923,'Policy Characteristics'!$C:$C,0))</f>
        <v>reduce-fuel-exports.html</v>
      </c>
      <c r="S923" s="225" t="str">
        <f>INDEX('Policy Characteristics'!M:M,MATCH(PolicyLevers!$C923,'Policy Characteristics'!$C:$C,0))</f>
        <v>Calculated from model data; see the relevant variable(s) in the InputData folder for source information.</v>
      </c>
      <c r="T923" s="185">
        <f>INDEX('Policy Characteristics'!N:N,MATCH(PolicyLevers!$C923,'Policy Characteristics'!$C:$C,0))</f>
        <v>0</v>
      </c>
      <c r="U923" s="182" t="str">
        <f>INDEX('Policy Characteristics'!O:O,MATCH(PolicyLevers!$C923,'Policy Characteristics'!$C:$C,0))</f>
        <v>BFPIaE</v>
      </c>
    </row>
    <row r="924" spans="1:21" ht="59.25" customHeight="1" x14ac:dyDescent="0.35">
      <c r="A924" s="351" t="str">
        <f>INDEX('Policy Characteristics'!A:A,MATCH(PolicyLevers!$C924,'Policy Characteristics'!$C:$C,0))</f>
        <v>Industry</v>
      </c>
      <c r="B924" s="355" t="str">
        <f>INDEX('Policy Characteristics'!B:B,MATCH(PolicyLevers!$C924,'Policy Characteristics'!$C:$C,0))</f>
        <v>Reduce Fossil Fuel Exports</v>
      </c>
      <c r="C924" s="190" t="str">
        <f t="shared" si="43"/>
        <v>Percent Reduction in Fossil Fuel Exports</v>
      </c>
      <c r="D924" s="192" t="s">
        <v>253</v>
      </c>
      <c r="E924" s="185"/>
      <c r="F924" s="192" t="s">
        <v>925</v>
      </c>
      <c r="G924" s="185"/>
      <c r="H924" s="43">
        <v>455</v>
      </c>
      <c r="I924" s="357" t="s">
        <v>310</v>
      </c>
      <c r="J924" s="190" t="str">
        <f>INDEX('Policy Characteristics'!D:D,MATCH(PolicyLevers!$C924,'Policy Characteristics'!$C:$C,0))</f>
        <v>Percent Reduction in Fossil Fuel Exports</v>
      </c>
      <c r="K924" s="190" t="str">
        <f>INDEX('Policy Characteristics'!E:E,MATCH(PolicyLevers!$C924,'Policy Characteristics'!$C:$C,0))</f>
        <v>indst reduce fossil fuel exports</v>
      </c>
      <c r="L924" s="191">
        <f>INDEX('Policy Characteristics'!F:F,MATCH(PolicyLevers!$C924,'Policy Characteristics'!$C:$C,0))</f>
        <v>0</v>
      </c>
      <c r="M924" s="191">
        <f>INDEX('Policy Characteristics'!G:G,MATCH(PolicyLevers!$C924,'Policy Characteristics'!$C:$C,0))</f>
        <v>1</v>
      </c>
      <c r="N924" s="252">
        <f>INDEX('Policy Characteristics'!H:H,MATCH(PolicyLevers!$C924,'Policy Characteristics'!$C:$C,0))</f>
        <v>0.01</v>
      </c>
      <c r="O924" s="190" t="str">
        <f>INDEX('Policy Characteristics'!I:I,MATCH(PolicyLevers!$C924,'Policy Characteristics'!$C:$C,0))</f>
        <v>% reduction in exports</v>
      </c>
      <c r="P924" s="219"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5">
        <f>INDEX('Policy Characteristics'!K:K,MATCH(PolicyLevers!$C924,'Policy Characteristics'!$C:$C,0))</f>
        <v>0</v>
      </c>
      <c r="R924" s="190" t="str">
        <f>INDEX('Policy Characteristics'!L:L,MATCH(PolicyLevers!$C924,'Policy Characteristics'!$C:$C,0))</f>
        <v>reduce-fuel-exports.html</v>
      </c>
      <c r="S924" s="225" t="str">
        <f>INDEX('Policy Characteristics'!M:M,MATCH(PolicyLevers!$C924,'Policy Characteristics'!$C:$C,0))</f>
        <v>Calculated from model data; see the relevant variable(s) in the InputData folder for source information.</v>
      </c>
      <c r="T924" s="185">
        <f>INDEX('Policy Characteristics'!N:N,MATCH(PolicyLevers!$C924,'Policy Characteristics'!$C:$C,0))</f>
        <v>0</v>
      </c>
      <c r="U924" s="182" t="str">
        <f>INDEX('Policy Characteristics'!O:O,MATCH(PolicyLevers!$C924,'Policy Characteristics'!$C:$C,0))</f>
        <v>BFPIaE</v>
      </c>
    </row>
    <row r="925" spans="1:21" x14ac:dyDescent="0.35">
      <c r="A925" s="351" t="str">
        <f>INDEX('Policy Characteristics'!A:A,MATCH(PolicyLevers!$C925,'Policy Characteristics'!$C:$C,0))</f>
        <v>Industry</v>
      </c>
      <c r="B925" s="355" t="str">
        <f>INDEX('Policy Characteristics'!B:B,MATCH(PolicyLevers!$C925,'Policy Characteristics'!$C:$C,0))</f>
        <v>Reduce Fossil Fuel Exports</v>
      </c>
      <c r="C925" s="190" t="str">
        <f t="shared" si="43"/>
        <v>Percent Reduction in Fossil Fuel Exports</v>
      </c>
      <c r="D925" s="192" t="s">
        <v>926</v>
      </c>
      <c r="E925" s="185"/>
      <c r="F925" s="192" t="s">
        <v>609</v>
      </c>
      <c r="G925" s="185"/>
      <c r="H925" s="43">
        <v>456</v>
      </c>
      <c r="I925" s="362" t="s">
        <v>332</v>
      </c>
      <c r="J925" s="190" t="str">
        <f>INDEX('Policy Characteristics'!D:D,MATCH(PolicyLevers!$C925,'Policy Characteristics'!$C:$C,0))</f>
        <v>Percent Reduction in Fossil Fuel Exports</v>
      </c>
      <c r="K925" s="190" t="str">
        <f>INDEX('Policy Characteristics'!E:E,MATCH(PolicyLevers!$C925,'Policy Characteristics'!$C:$C,0))</f>
        <v>indst reduce fossil fuel exports</v>
      </c>
      <c r="L925" s="191">
        <f>INDEX('Policy Characteristics'!F:F,MATCH(PolicyLevers!$C925,'Policy Characteristics'!$C:$C,0))</f>
        <v>0</v>
      </c>
      <c r="M925" s="191">
        <f>INDEX('Policy Characteristics'!G:G,MATCH(PolicyLevers!$C925,'Policy Characteristics'!$C:$C,0))</f>
        <v>1</v>
      </c>
      <c r="N925" s="252">
        <f>INDEX('Policy Characteristics'!H:H,MATCH(PolicyLevers!$C925,'Policy Characteristics'!$C:$C,0))</f>
        <v>0.01</v>
      </c>
      <c r="O925" s="190" t="str">
        <f>INDEX('Policy Characteristics'!I:I,MATCH(PolicyLevers!$C925,'Policy Characteristics'!$C:$C,0))</f>
        <v>% reduction in exports</v>
      </c>
      <c r="P925" s="187"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5">
        <f>INDEX('Policy Characteristics'!K:K,MATCH(PolicyLevers!$C925,'Policy Characteristics'!$C:$C,0))</f>
        <v>0</v>
      </c>
      <c r="R925" s="192" t="str">
        <f>INDEX('Policy Characteristics'!L:L,MATCH(PolicyLevers!$C925,'Policy Characteristics'!$C:$C,0))</f>
        <v>reduce-fuel-exports.html</v>
      </c>
      <c r="S925" s="225" t="str">
        <f>INDEX('Policy Characteristics'!M:M,MATCH(PolicyLevers!$C925,'Policy Characteristics'!$C:$C,0))</f>
        <v>Calculated from model data; see the relevant variable(s) in the InputData folder for source information.</v>
      </c>
      <c r="T925" s="185">
        <f>INDEX('Policy Characteristics'!N:N,MATCH(PolicyLevers!$C925,'Policy Characteristics'!$C:$C,0))</f>
        <v>0</v>
      </c>
      <c r="U925" s="182" t="str">
        <f>INDEX('Policy Characteristics'!O:O,MATCH(PolicyLevers!$C925,'Policy Characteristics'!$C:$C,0))</f>
        <v>BFPIaE</v>
      </c>
    </row>
    <row r="926" spans="1:21" x14ac:dyDescent="0.35">
      <c r="A926" s="351" t="str">
        <f>INDEX('Policy Characteristics'!A:A,MATCH(PolicyLevers!$C926,'Policy Characteristics'!$C:$C,0))</f>
        <v>Industry</v>
      </c>
      <c r="B926" s="355" t="str">
        <f>INDEX('Policy Characteristics'!B:B,MATCH(PolicyLevers!$C926,'Policy Characteristics'!$C:$C,0))</f>
        <v>Reduce Fossil Fuel Exports</v>
      </c>
      <c r="C926" s="190" t="str">
        <f t="shared" si="43"/>
        <v>Percent Reduction in Fossil Fuel Exports</v>
      </c>
      <c r="D926" s="192" t="s">
        <v>250</v>
      </c>
      <c r="E926" s="185"/>
      <c r="F926" s="192" t="s">
        <v>614</v>
      </c>
      <c r="G926" s="185"/>
      <c r="H926" s="43">
        <v>457</v>
      </c>
      <c r="I926" s="357" t="s">
        <v>310</v>
      </c>
      <c r="J926" s="190" t="str">
        <f>INDEX('Policy Characteristics'!D:D,MATCH(PolicyLevers!$C926,'Policy Characteristics'!$C:$C,0))</f>
        <v>Percent Reduction in Fossil Fuel Exports</v>
      </c>
      <c r="K926" s="190" t="str">
        <f>INDEX('Policy Characteristics'!E:E,MATCH(PolicyLevers!$C926,'Policy Characteristics'!$C:$C,0))</f>
        <v>indst reduce fossil fuel exports</v>
      </c>
      <c r="L926" s="191">
        <f>INDEX('Policy Characteristics'!F:F,MATCH(PolicyLevers!$C926,'Policy Characteristics'!$C:$C,0))</f>
        <v>0</v>
      </c>
      <c r="M926" s="191">
        <f>INDEX('Policy Characteristics'!G:G,MATCH(PolicyLevers!$C926,'Policy Characteristics'!$C:$C,0))</f>
        <v>1</v>
      </c>
      <c r="N926" s="252">
        <f>INDEX('Policy Characteristics'!H:H,MATCH(PolicyLevers!$C926,'Policy Characteristics'!$C:$C,0))</f>
        <v>0.01</v>
      </c>
      <c r="O926" s="190" t="str">
        <f>INDEX('Policy Characteristics'!I:I,MATCH(PolicyLevers!$C926,'Policy Characteristics'!$C:$C,0))</f>
        <v>% reduction in exports</v>
      </c>
      <c r="P926" s="219"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5">
        <f>INDEX('Policy Characteristics'!K:K,MATCH(PolicyLevers!$C926,'Policy Characteristics'!$C:$C,0))</f>
        <v>0</v>
      </c>
      <c r="R926" s="190" t="str">
        <f>INDEX('Policy Characteristics'!L:L,MATCH(PolicyLevers!$C926,'Policy Characteristics'!$C:$C,0))</f>
        <v>reduce-fuel-exports.html</v>
      </c>
      <c r="S926" s="225" t="str">
        <f>INDEX('Policy Characteristics'!M:M,MATCH(PolicyLevers!$C926,'Policy Characteristics'!$C:$C,0))</f>
        <v>Calculated from model data; see the relevant variable(s) in the InputData folder for source information.</v>
      </c>
      <c r="T926" s="185">
        <f>INDEX('Policy Characteristics'!N:N,MATCH(PolicyLevers!$C926,'Policy Characteristics'!$C:$C,0))</f>
        <v>0</v>
      </c>
      <c r="U926" s="182" t="str">
        <f>INDEX('Policy Characteristics'!O:O,MATCH(PolicyLevers!$C926,'Policy Characteristics'!$C:$C,0))</f>
        <v>BFPIaE</v>
      </c>
    </row>
    <row r="927" spans="1:21" x14ac:dyDescent="0.35">
      <c r="A927" s="351" t="str">
        <f>INDEX('Policy Characteristics'!A:A,MATCH(PolicyLevers!$C927,'Policy Characteristics'!$C:$C,0))</f>
        <v>Industry</v>
      </c>
      <c r="B927" s="355" t="str">
        <f>INDEX('Policy Characteristics'!B:B,MATCH(PolicyLevers!$C927,'Policy Characteristics'!$C:$C,0))</f>
        <v>Reduce Fossil Fuel Exports</v>
      </c>
      <c r="C927" s="190" t="str">
        <f t="shared" si="43"/>
        <v>Percent Reduction in Fossil Fuel Exports</v>
      </c>
      <c r="D927" s="192" t="s">
        <v>927</v>
      </c>
      <c r="E927" s="185"/>
      <c r="F927" s="192" t="s">
        <v>928</v>
      </c>
      <c r="G927" s="185"/>
      <c r="H927" s="43">
        <v>458</v>
      </c>
      <c r="I927" s="357" t="s">
        <v>310</v>
      </c>
      <c r="J927" s="190" t="str">
        <f>INDEX('Policy Characteristics'!D:D,MATCH(PolicyLevers!$C927,'Policy Characteristics'!$C:$C,0))</f>
        <v>Percent Reduction in Fossil Fuel Exports</v>
      </c>
      <c r="K927" s="190" t="str">
        <f>INDEX('Policy Characteristics'!E:E,MATCH(PolicyLevers!$C927,'Policy Characteristics'!$C:$C,0))</f>
        <v>indst reduce fossil fuel exports</v>
      </c>
      <c r="L927" s="191">
        <f>INDEX('Policy Characteristics'!F:F,MATCH(PolicyLevers!$C927,'Policy Characteristics'!$C:$C,0))</f>
        <v>0</v>
      </c>
      <c r="M927" s="191">
        <f>INDEX('Policy Characteristics'!G:G,MATCH(PolicyLevers!$C927,'Policy Characteristics'!$C:$C,0))</f>
        <v>1</v>
      </c>
      <c r="N927" s="252">
        <f>INDEX('Policy Characteristics'!H:H,MATCH(PolicyLevers!$C927,'Policy Characteristics'!$C:$C,0))</f>
        <v>0.01</v>
      </c>
      <c r="O927" s="190" t="str">
        <f>INDEX('Policy Characteristics'!I:I,MATCH(PolicyLevers!$C927,'Policy Characteristics'!$C:$C,0))</f>
        <v>% reduction in exports</v>
      </c>
      <c r="P927" s="219"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5">
        <f>INDEX('Policy Characteristics'!K:K,MATCH(PolicyLevers!$C927,'Policy Characteristics'!$C:$C,0))</f>
        <v>0</v>
      </c>
      <c r="R927" s="190" t="str">
        <f>INDEX('Policy Characteristics'!L:L,MATCH(PolicyLevers!$C927,'Policy Characteristics'!$C:$C,0))</f>
        <v>reduce-fuel-exports.html</v>
      </c>
      <c r="S927" s="225" t="str">
        <f>INDEX('Policy Characteristics'!M:M,MATCH(PolicyLevers!$C927,'Policy Characteristics'!$C:$C,0))</f>
        <v>Calculated from model data; see the relevant variable(s) in the InputData folder for source information.</v>
      </c>
      <c r="T927" s="185">
        <f>INDEX('Policy Characteristics'!N:N,MATCH(PolicyLevers!$C927,'Policy Characteristics'!$C:$C,0))</f>
        <v>0</v>
      </c>
      <c r="U927" s="182" t="str">
        <f>INDEX('Policy Characteristics'!O:O,MATCH(PolicyLevers!$C927,'Policy Characteristics'!$C:$C,0))</f>
        <v>BFPIaE</v>
      </c>
    </row>
    <row r="928" spans="1:21" x14ac:dyDescent="0.35">
      <c r="A928" s="351" t="str">
        <f>INDEX('Policy Characteristics'!A:A,MATCH(PolicyLevers!$C928,'Policy Characteristics'!$C:$C,0))</f>
        <v>Industry</v>
      </c>
      <c r="B928" s="355" t="str">
        <f>INDEX('Policy Characteristics'!B:B,MATCH(PolicyLevers!$C928,'Policy Characteristics'!$C:$C,0))</f>
        <v>Reduce Fossil Fuel Exports</v>
      </c>
      <c r="C928" s="190" t="str">
        <f t="shared" si="43"/>
        <v>Percent Reduction in Fossil Fuel Exports</v>
      </c>
      <c r="D928" s="192" t="s">
        <v>254</v>
      </c>
      <c r="E928" s="185"/>
      <c r="F928" s="192" t="s">
        <v>929</v>
      </c>
      <c r="G928" s="185"/>
      <c r="H928" s="43">
        <v>459</v>
      </c>
      <c r="I928" s="357" t="s">
        <v>310</v>
      </c>
      <c r="J928" s="190" t="str">
        <f>INDEX('Policy Characteristics'!D:D,MATCH(PolicyLevers!$C928,'Policy Characteristics'!$C:$C,0))</f>
        <v>Percent Reduction in Fossil Fuel Exports</v>
      </c>
      <c r="K928" s="190" t="str">
        <f>INDEX('Policy Characteristics'!E:E,MATCH(PolicyLevers!$C928,'Policy Characteristics'!$C:$C,0))</f>
        <v>indst reduce fossil fuel exports</v>
      </c>
      <c r="L928" s="191">
        <f>INDEX('Policy Characteristics'!F:F,MATCH(PolicyLevers!$C928,'Policy Characteristics'!$C:$C,0))</f>
        <v>0</v>
      </c>
      <c r="M928" s="191">
        <f>INDEX('Policy Characteristics'!G:G,MATCH(PolicyLevers!$C928,'Policy Characteristics'!$C:$C,0))</f>
        <v>1</v>
      </c>
      <c r="N928" s="252">
        <f>INDEX('Policy Characteristics'!H:H,MATCH(PolicyLevers!$C928,'Policy Characteristics'!$C:$C,0))</f>
        <v>0.01</v>
      </c>
      <c r="O928" s="190" t="str">
        <f>INDEX('Policy Characteristics'!I:I,MATCH(PolicyLevers!$C928,'Policy Characteristics'!$C:$C,0))</f>
        <v>% reduction in exports</v>
      </c>
      <c r="P928" s="219"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5">
        <f>INDEX('Policy Characteristics'!K:K,MATCH(PolicyLevers!$C928,'Policy Characteristics'!$C:$C,0))</f>
        <v>0</v>
      </c>
      <c r="R928" s="190" t="str">
        <f>INDEX('Policy Characteristics'!L:L,MATCH(PolicyLevers!$C928,'Policy Characteristics'!$C:$C,0))</f>
        <v>reduce-fuel-exports.html</v>
      </c>
      <c r="S928" s="225" t="str">
        <f>INDEX('Policy Characteristics'!M:M,MATCH(PolicyLevers!$C928,'Policy Characteristics'!$C:$C,0))</f>
        <v>Calculated from model data; see the relevant variable(s) in the InputData folder for source information.</v>
      </c>
      <c r="T928" s="185">
        <f>INDEX('Policy Characteristics'!N:N,MATCH(PolicyLevers!$C928,'Policy Characteristics'!$C:$C,0))</f>
        <v>0</v>
      </c>
      <c r="U928" s="182" t="str">
        <f>INDEX('Policy Characteristics'!O:O,MATCH(PolicyLevers!$C928,'Policy Characteristics'!$C:$C,0))</f>
        <v>BFPIaE</v>
      </c>
    </row>
    <row r="929" spans="1:21" x14ac:dyDescent="0.35">
      <c r="A929" s="351" t="str">
        <f>INDEX('Policy Characteristics'!A:A,MATCH(PolicyLevers!$C929,'Policy Characteristics'!$C:$C,0))</f>
        <v>Agriculture, Land Use, and Forestry</v>
      </c>
      <c r="B929" s="356" t="str">
        <f>INDEX('Policy Characteristics'!B:B,MATCH(PolicyLevers!$C929,'Policy Characteristics'!$C:$C,0))</f>
        <v>Afforestation and Reforestation</v>
      </c>
      <c r="C929" s="182" t="s">
        <v>932</v>
      </c>
      <c r="D929" s="185"/>
      <c r="E929" s="185"/>
      <c r="F929" s="185"/>
      <c r="G929" s="185"/>
      <c r="H929" s="43">
        <v>60</v>
      </c>
      <c r="I929" s="357" t="s">
        <v>310</v>
      </c>
      <c r="J929" s="182" t="str">
        <f>INDEX('Policy Characteristics'!D:D,MATCH(PolicyLevers!$C929,'Policy Characteristics'!$C:$C,0))</f>
        <v>Afforestation and Reforestation</v>
      </c>
      <c r="K929" s="182" t="str">
        <f>INDEX('Policy Characteristics'!E:E,MATCH(PolicyLevers!$C929,'Policy Characteristics'!$C:$C,0))</f>
        <v>land afforestation and reforestation</v>
      </c>
      <c r="L929" s="204">
        <f>INDEX('Policy Characteristics'!F:F,MATCH(PolicyLevers!$C929,'Policy Characteristics'!$C:$C,0))</f>
        <v>0</v>
      </c>
      <c r="M929" s="205">
        <f>INDEX('Policy Characteristics'!G:G,MATCH(PolicyLevers!$C929,'Policy Characteristics'!$C:$C,0))</f>
        <v>1</v>
      </c>
      <c r="N929" s="205">
        <f>INDEX('Policy Characteristics'!H:H,MATCH(PolicyLevers!$C929,'Policy Characteristics'!$C:$C,0))</f>
        <v>0.01</v>
      </c>
      <c r="O929" s="185" t="str">
        <f>INDEX('Policy Characteristics'!I:I,MATCH(PolicyLevers!$C929,'Policy Characteristics'!$C:$C,0))</f>
        <v>% of potential achieved</v>
      </c>
      <c r="P929" s="219"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929" s="185" t="str">
        <f>INDEX('Policy Characteristics'!K:K,MATCH(PolicyLevers!$C929,'Policy Characteristics'!$C:$C,0))</f>
        <v>lulucf.html#aff-ref</v>
      </c>
      <c r="R929" s="192" t="str">
        <f>INDEX('Policy Characteristics'!L:L,MATCH(PolicyLevers!$C929,'Policy Characteristics'!$C:$C,0))</f>
        <v>afforestation-and-reforestation.html</v>
      </c>
      <c r="S929" s="206" t="str">
        <f>INDEX('Policy Characteristics'!M:M,MATCH(PolicyLevers!$C929,'Policy Characteristics'!$C:$C,0))</f>
        <v>Calculated from model data; see the relevant variable(s) in the InputData folder for source information.</v>
      </c>
      <c r="T929" s="185" t="str">
        <f>INDEX('Policy Characteristics'!N:N,MATCH(PolicyLevers!$C929,'Policy Characteristics'!$C:$C,0))</f>
        <v>Ross W. Gorte, 2009, "U.S. Tree Planting for Carbon Sequestration," Congressional Research Service, https://www.fas.org/sgp/crs/misc/R40562.pdf, p.3, paragraph 1</v>
      </c>
      <c r="U929" s="182">
        <f>INDEX('Policy Characteristics'!O:O,MATCH(PolicyLevers!$C929,'Policy Characteristics'!$C:$C,0))</f>
        <v>0</v>
      </c>
    </row>
    <row r="930" spans="1:21" x14ac:dyDescent="0.35">
      <c r="A930" s="351" t="str">
        <f>INDEX('Policy Characteristics'!A:A,MATCH(PolicyLevers!$C930,'Policy Characteristics'!$C:$C,0))</f>
        <v>Agriculture, Land Use, and Forestry</v>
      </c>
      <c r="B930" s="356" t="str">
        <f>INDEX('Policy Characteristics'!B:B,MATCH(PolicyLevers!$C930,'Policy Characteristics'!$C:$C,0))</f>
        <v>Avoid Deforestation</v>
      </c>
      <c r="C930" s="182" t="s">
        <v>938</v>
      </c>
      <c r="D930" s="185"/>
      <c r="E930" s="185"/>
      <c r="F930" s="185"/>
      <c r="G930" s="185"/>
      <c r="H930" s="43">
        <v>705</v>
      </c>
      <c r="I930" s="362" t="s">
        <v>332</v>
      </c>
      <c r="J930" s="182" t="str">
        <f>INDEX('Policy Characteristics'!D:D,MATCH(PolicyLevers!$C930,'Policy Characteristics'!$C:$C,0))</f>
        <v>Avoid Deforestation</v>
      </c>
      <c r="K930" s="182" t="str">
        <f>INDEX('Policy Characteristics'!E:E,MATCH(PolicyLevers!$C930,'Policy Characteristics'!$C:$C,0))</f>
        <v>land avoid deforestation</v>
      </c>
      <c r="L930" s="204">
        <f>INDEX('Policy Characteristics'!F:F,MATCH(PolicyLevers!$C930,'Policy Characteristics'!$C:$C,0))</f>
        <v>0</v>
      </c>
      <c r="M930" s="205">
        <f>INDEX('Policy Characteristics'!G:G,MATCH(PolicyLevers!$C930,'Policy Characteristics'!$C:$C,0))</f>
        <v>0</v>
      </c>
      <c r="N930" s="205">
        <f>INDEX('Policy Characteristics'!H:H,MATCH(PolicyLevers!$C930,'Policy Characteristics'!$C:$C,0))</f>
        <v>0</v>
      </c>
      <c r="O930" s="185">
        <f>INDEX('Policy Characteristics'!I:I,MATCH(PolicyLevers!$C930,'Policy Characteristics'!$C:$C,0))</f>
        <v>0</v>
      </c>
      <c r="P930" s="187" t="str">
        <f>INDEX('Policy Characteristics'!J:J,MATCH(PolicyLevers!$C930,'Policy Characteristics'!$C:$C,0))</f>
        <v>**Description:**This policy prevents the release of CO2 that accompanies deforestation. //**Guidance for setting values: **</v>
      </c>
      <c r="Q930" s="185" t="str">
        <f>INDEX('Policy Characteristics'!K:K,MATCH(PolicyLevers!$C930,'Policy Characteristics'!$C:$C,0))</f>
        <v>lulucf.html#avoid-def</v>
      </c>
      <c r="R930" s="192" t="str">
        <f>INDEX('Policy Characteristics'!L:L,MATCH(PolicyLevers!$C930,'Policy Characteristics'!$C:$C,0))</f>
        <v>avoid-deforestation.html</v>
      </c>
      <c r="S930" s="206">
        <f>INDEX('Policy Characteristics'!M:M,MATCH(PolicyLevers!$C930,'Policy Characteristics'!$C:$C,0))</f>
        <v>0</v>
      </c>
      <c r="T930" s="185">
        <f>INDEX('Policy Characteristics'!N:N,MATCH(PolicyLevers!$C930,'Policy Characteristics'!$C:$C,0))</f>
        <v>0</v>
      </c>
      <c r="U930" s="182">
        <f>INDEX('Policy Characteristics'!O:O,MATCH(PolicyLevers!$C930,'Policy Characteristics'!$C:$C,0))</f>
        <v>0</v>
      </c>
    </row>
    <row r="931" spans="1:21" x14ac:dyDescent="0.35">
      <c r="A931" s="351" t="str">
        <f>INDEX('Policy Characteristics'!A:A,MATCH(PolicyLevers!$C931,'Policy Characteristics'!$C:$C,0))</f>
        <v>Agriculture, Land Use, and Forestry</v>
      </c>
      <c r="B931" s="356" t="str">
        <f>INDEX('Policy Characteristics'!B:B,MATCH(PolicyLevers!$C931,'Policy Characteristics'!$C:$C,0))</f>
        <v>Forest Restoration</v>
      </c>
      <c r="C931" s="182" t="s">
        <v>943</v>
      </c>
      <c r="D931" s="185"/>
      <c r="E931" s="185"/>
      <c r="F931" s="185"/>
      <c r="G931" s="185"/>
      <c r="H931" s="43">
        <v>177</v>
      </c>
      <c r="I931" s="362" t="s">
        <v>332</v>
      </c>
      <c r="J931" s="182" t="str">
        <f>INDEX('Policy Characteristics'!D:D,MATCH(PolicyLevers!$C931,'Policy Characteristics'!$C:$C,0))</f>
        <v>Forest Restoration</v>
      </c>
      <c r="K931" s="182" t="str">
        <f>INDEX('Policy Characteristics'!E:E,MATCH(PolicyLevers!$C931,'Policy Characteristics'!$C:$C,0))</f>
        <v>land forest restoration</v>
      </c>
      <c r="L931" s="204">
        <f>INDEX('Policy Characteristics'!F:F,MATCH(PolicyLevers!$C931,'Policy Characteristics'!$C:$C,0))</f>
        <v>0</v>
      </c>
      <c r="M931" s="205">
        <f>INDEX('Policy Characteristics'!G:G,MATCH(PolicyLevers!$C931,'Policy Characteristics'!$C:$C,0))</f>
        <v>0</v>
      </c>
      <c r="N931" s="205">
        <f>INDEX('Policy Characteristics'!H:H,MATCH(PolicyLevers!$C931,'Policy Characteristics'!$C:$C,0))</f>
        <v>0</v>
      </c>
      <c r="O931" s="185">
        <f>INDEX('Policy Characteristics'!I:I,MATCH(PolicyLevers!$C931,'Policy Characteristics'!$C:$C,0))</f>
        <v>0</v>
      </c>
      <c r="P931" s="187" t="str">
        <f>INDEX('Policy Characteristics'!J:J,MATCH(PolicyLevers!$C931,'Policy Characteristics'!$C:$C,0))</f>
        <v>**Description:** This policy restores degraded forest, increasing the rate of carbon sequestration of the forest.//**Guidance for setting values: **</v>
      </c>
      <c r="Q931" s="185">
        <f>INDEX('Policy Characteristics'!K:K,MATCH(PolicyLevers!$C931,'Policy Characteristics'!$C:$C,0))</f>
        <v>0</v>
      </c>
      <c r="R931" s="192" t="str">
        <f>INDEX('Policy Characteristics'!L:L,MATCH(PolicyLevers!$C931,'Policy Characteristics'!$C:$C,0))</f>
        <v>forest-restoration.html</v>
      </c>
      <c r="S931" s="206">
        <f>INDEX('Policy Characteristics'!M:M,MATCH(PolicyLevers!$C931,'Policy Characteristics'!$C:$C,0))</f>
        <v>0</v>
      </c>
      <c r="T931" s="185">
        <f>INDEX('Policy Characteristics'!N:N,MATCH(PolicyLevers!$C931,'Policy Characteristics'!$C:$C,0))</f>
        <v>0</v>
      </c>
      <c r="U931" s="182">
        <f>INDEX('Policy Characteristics'!O:O,MATCH(PolicyLevers!$C931,'Policy Characteristics'!$C:$C,0))</f>
        <v>0</v>
      </c>
    </row>
    <row r="932" spans="1:21" x14ac:dyDescent="0.35">
      <c r="A932" s="351" t="str">
        <f>INDEX('Policy Characteristics'!A:A,MATCH(PolicyLevers!$C932,'Policy Characteristics'!$C:$C,0))</f>
        <v>Agriculture, Land Use, and Forestry</v>
      </c>
      <c r="B932" s="356" t="str">
        <f>INDEX('Policy Characteristics'!B:B,MATCH(PolicyLevers!$C932,'Policy Characteristics'!$C:$C,0))</f>
        <v>Forest Set-Asides</v>
      </c>
      <c r="C932" s="182" t="s">
        <v>947</v>
      </c>
      <c r="D932" s="185"/>
      <c r="E932" s="185"/>
      <c r="F932" s="185"/>
      <c r="G932" s="185"/>
      <c r="H932" s="43">
        <v>61</v>
      </c>
      <c r="I932" s="357" t="s">
        <v>310</v>
      </c>
      <c r="J932" s="182" t="str">
        <f>INDEX('Policy Characteristics'!D:D,MATCH(PolicyLevers!$C932,'Policy Characteristics'!$C:$C,0))</f>
        <v>Forest Set-Asides</v>
      </c>
      <c r="K932" s="182" t="str">
        <f>INDEX('Policy Characteristics'!E:E,MATCH(PolicyLevers!$C932,'Policy Characteristics'!$C:$C,0))</f>
        <v>land forest set asides</v>
      </c>
      <c r="L932" s="204">
        <f>INDEX('Policy Characteristics'!F:F,MATCH(PolicyLevers!$C932,'Policy Characteristics'!$C:$C,0))</f>
        <v>0</v>
      </c>
      <c r="M932" s="205">
        <f>INDEX('Policy Characteristics'!G:G,MATCH(PolicyLevers!$C932,'Policy Characteristics'!$C:$C,0))</f>
        <v>1</v>
      </c>
      <c r="N932" s="205">
        <f>INDEX('Policy Characteristics'!H:H,MATCH(PolicyLevers!$C932,'Policy Characteristics'!$C:$C,0))</f>
        <v>0.01</v>
      </c>
      <c r="O932" s="185" t="str">
        <f>INDEX('Policy Characteristics'!I:I,MATCH(PolicyLevers!$C932,'Policy Characteristics'!$C:$C,0))</f>
        <v>% of potential achieved</v>
      </c>
      <c r="P932" s="187"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5" t="str">
        <f>INDEX('Policy Characteristics'!K:K,MATCH(PolicyLevers!$C932,'Policy Characteristics'!$C:$C,0))</f>
        <v>lulucf.html#set-asides</v>
      </c>
      <c r="R932" s="192" t="str">
        <f>INDEX('Policy Characteristics'!L:L,MATCH(PolicyLevers!$C932,'Policy Characteristics'!$C:$C,0))</f>
        <v>forest-set-asides.html</v>
      </c>
      <c r="S932" s="206" t="str">
        <f>INDEX('Policy Characteristics'!M:M,MATCH(PolicyLevers!$C932,'Policy Characteristics'!$C:$C,0))</f>
        <v>Calculated from model data; see the relevant variable(s) in the InputData folder for source information.</v>
      </c>
      <c r="T932" s="185">
        <f>INDEX('Policy Characteristics'!N:N,MATCH(PolicyLevers!$C932,'Policy Characteristics'!$C:$C,0))</f>
        <v>0</v>
      </c>
      <c r="U932" s="182">
        <f>INDEX('Policy Characteristics'!O:O,MATCH(PolicyLevers!$C932,'Policy Characteristics'!$C:$C,0))</f>
        <v>0</v>
      </c>
    </row>
    <row r="933" spans="1:21" x14ac:dyDescent="0.35">
      <c r="A933" s="351" t="str">
        <f>INDEX('Policy Characteristics'!A:A,MATCH(PolicyLevers!$C933,'Policy Characteristics'!$C:$C,0))</f>
        <v>Agriculture, Land Use, and Forestry</v>
      </c>
      <c r="B933" s="356" t="str">
        <f>INDEX('Policy Characteristics'!B:B,MATCH(PolicyLevers!$C933,'Policy Characteristics'!$C:$C,0))</f>
        <v>Cropland and Rice Measures</v>
      </c>
      <c r="C933" s="182" t="s">
        <v>953</v>
      </c>
      <c r="D933" s="185"/>
      <c r="E933" s="185"/>
      <c r="F933" s="185"/>
      <c r="G933" s="185"/>
      <c r="H933" s="43">
        <v>62</v>
      </c>
      <c r="I933" s="357" t="s">
        <v>310</v>
      </c>
      <c r="J933" s="182" t="str">
        <f>INDEX('Policy Characteristics'!D:D,MATCH(PolicyLevers!$C933,'Policy Characteristics'!$C:$C,0))</f>
        <v>Cropland and Rice Measures</v>
      </c>
      <c r="K933" s="182" t="str">
        <f>INDEX('Policy Characteristics'!E:E,MATCH(PolicyLevers!$C933,'Policy Characteristics'!$C:$C,0))</f>
        <v>indst cropland and rice measures</v>
      </c>
      <c r="L933" s="204">
        <f>INDEX('Policy Characteristics'!F:F,MATCH(PolicyLevers!$C933,'Policy Characteristics'!$C:$C,0))</f>
        <v>0</v>
      </c>
      <c r="M933" s="205">
        <f>INDEX('Policy Characteristics'!G:G,MATCH(PolicyLevers!$C933,'Policy Characteristics'!$C:$C,0))</f>
        <v>1</v>
      </c>
      <c r="N933" s="205">
        <f>INDEX('Policy Characteristics'!H:H,MATCH(PolicyLevers!$C933,'Policy Characteristics'!$C:$C,0))</f>
        <v>0.01</v>
      </c>
      <c r="O933" s="185" t="str">
        <f>INDEX('Policy Characteristics'!I:I,MATCH(PolicyLevers!$C933,'Policy Characteristics'!$C:$C,0))</f>
        <v>% of potential achieved</v>
      </c>
      <c r="P933" s="187"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5" t="str">
        <f>INDEX('Policy Characteristics'!K:K,MATCH(PolicyLevers!$C933,'Policy Characteristics'!$C:$C,0))</f>
        <v>industry-ag-main.html#cropland</v>
      </c>
      <c r="R933" s="192" t="str">
        <f>INDEX('Policy Characteristics'!L:L,MATCH(PolicyLevers!$C933,'Policy Characteristics'!$C:$C,0))</f>
        <v>cropland-management.html</v>
      </c>
      <c r="S933" s="206" t="str">
        <f>INDEX('Policy Characteristics'!M:M,MATCH(PolicyLevers!$C933,'Policy Characteristics'!$C:$C,0))</f>
        <v>Calculated from model data; see the relevant variable(s) in the InputData folder for source information.</v>
      </c>
      <c r="T933" s="185">
        <f>INDEX('Policy Characteristics'!N:N,MATCH(PolicyLevers!$C933,'Policy Characteristics'!$C:$C,0))</f>
        <v>0</v>
      </c>
      <c r="U933" s="182">
        <f>INDEX('Policy Characteristics'!O:O,MATCH(PolicyLevers!$C933,'Policy Characteristics'!$C:$C,0))</f>
        <v>0</v>
      </c>
    </row>
    <row r="934" spans="1:21" x14ac:dyDescent="0.35">
      <c r="A934" s="351" t="str">
        <f>INDEX('Policy Characteristics'!A:A,MATCH(PolicyLevers!$C934,'Policy Characteristics'!$C:$C,0))</f>
        <v>Agriculture, Land Use, and Forestry</v>
      </c>
      <c r="B934" s="356" t="str">
        <f>INDEX('Policy Characteristics'!B:B,MATCH(PolicyLevers!$C934,'Policy Characteristics'!$C:$C,0))</f>
        <v>Improved Forest Management</v>
      </c>
      <c r="C934" s="182" t="s">
        <v>959</v>
      </c>
      <c r="D934" s="185"/>
      <c r="E934" s="185"/>
      <c r="F934" s="185"/>
      <c r="G934" s="185"/>
      <c r="H934" s="43">
        <v>63</v>
      </c>
      <c r="I934" s="357" t="s">
        <v>310</v>
      </c>
      <c r="J934" s="182" t="str">
        <f>INDEX('Policy Characteristics'!D:D,MATCH(PolicyLevers!$C934,'Policy Characteristics'!$C:$C,0))</f>
        <v>Improved Forest Management</v>
      </c>
      <c r="K934" s="182" t="str">
        <f>INDEX('Policy Characteristics'!E:E,MATCH(PolicyLevers!$C934,'Policy Characteristics'!$C:$C,0))</f>
        <v>land forest management</v>
      </c>
      <c r="L934" s="204">
        <f>INDEX('Policy Characteristics'!F:F,MATCH(PolicyLevers!$C934,'Policy Characteristics'!$C:$C,0))</f>
        <v>0</v>
      </c>
      <c r="M934" s="205">
        <f>INDEX('Policy Characteristics'!G:G,MATCH(PolicyLevers!$C934,'Policy Characteristics'!$C:$C,0))</f>
        <v>1</v>
      </c>
      <c r="N934" s="205">
        <f>INDEX('Policy Characteristics'!H:H,MATCH(PolicyLevers!$C934,'Policy Characteristics'!$C:$C,0))</f>
        <v>0.01</v>
      </c>
      <c r="O934" s="185" t="str">
        <f>INDEX('Policy Characteristics'!I:I,MATCH(PolicyLevers!$C934,'Policy Characteristics'!$C:$C,0))</f>
        <v>% of potential achieved</v>
      </c>
      <c r="P934" s="187"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5" t="str">
        <f>INDEX('Policy Characteristics'!K:K,MATCH(PolicyLevers!$C934,'Policy Characteristics'!$C:$C,0))</f>
        <v>lulucf.html#forest-mgmt</v>
      </c>
      <c r="R934" s="192" t="str">
        <f>INDEX('Policy Characteristics'!L:L,MATCH(PolicyLevers!$C934,'Policy Characteristics'!$C:$C,0))</f>
        <v>improved-forest-management.html</v>
      </c>
      <c r="S934" s="206" t="str">
        <f>INDEX('Policy Characteristics'!M:M,MATCH(PolicyLevers!$C934,'Policy Characteristics'!$C:$C,0))</f>
        <v>Calculated from model data; see the relevant variable(s) in the InputData folder for source information.</v>
      </c>
      <c r="T934" s="185">
        <f>INDEX('Policy Characteristics'!N:N,MATCH(PolicyLevers!$C934,'Policy Characteristics'!$C:$C,0))</f>
        <v>0</v>
      </c>
      <c r="U934" s="182">
        <f>INDEX('Policy Characteristics'!O:O,MATCH(PolicyLevers!$C934,'Policy Characteristics'!$C:$C,0))</f>
        <v>0</v>
      </c>
    </row>
    <row r="935" spans="1:21" x14ac:dyDescent="0.35">
      <c r="A935" s="351" t="str">
        <f>INDEX('Policy Characteristics'!A:A,MATCH(PolicyLevers!$C935,'Policy Characteristics'!$C:$C,0))</f>
        <v>Agriculture, Land Use, and Forestry</v>
      </c>
      <c r="B935" s="356" t="str">
        <f>INDEX('Policy Characteristics'!B:B,MATCH(PolicyLevers!$C935,'Policy Characteristics'!$C:$C,0))</f>
        <v>Livestock Measures</v>
      </c>
      <c r="C935" s="182" t="s">
        <v>965</v>
      </c>
      <c r="D935" s="185"/>
      <c r="E935" s="185"/>
      <c r="F935" s="185"/>
      <c r="G935" s="185"/>
      <c r="H935" s="43">
        <v>64</v>
      </c>
      <c r="I935" s="357" t="s">
        <v>310</v>
      </c>
      <c r="J935" s="182" t="str">
        <f>INDEX('Policy Characteristics'!D:D,MATCH(PolicyLevers!$C935,'Policy Characteristics'!$C:$C,0))</f>
        <v>Livestock Measures</v>
      </c>
      <c r="K935" s="182" t="str">
        <f>INDEX('Policy Characteristics'!E:E,MATCH(PolicyLevers!$C935,'Policy Characteristics'!$C:$C,0))</f>
        <v>indst livestock measures</v>
      </c>
      <c r="L935" s="204">
        <f>INDEX('Policy Characteristics'!F:F,MATCH(PolicyLevers!$C935,'Policy Characteristics'!$C:$C,0))</f>
        <v>0</v>
      </c>
      <c r="M935" s="205">
        <f>INDEX('Policy Characteristics'!G:G,MATCH(PolicyLevers!$C935,'Policy Characteristics'!$C:$C,0))</f>
        <v>1</v>
      </c>
      <c r="N935" s="205">
        <f>INDEX('Policy Characteristics'!H:H,MATCH(PolicyLevers!$C935,'Policy Characteristics'!$C:$C,0))</f>
        <v>0.01</v>
      </c>
      <c r="O935" s="185" t="str">
        <f>INDEX('Policy Characteristics'!I:I,MATCH(PolicyLevers!$C935,'Policy Characteristics'!$C:$C,0))</f>
        <v>% of potential achieved</v>
      </c>
      <c r="P935" s="187"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5" t="str">
        <f>INDEX('Policy Characteristics'!K:K,MATCH(PolicyLevers!$C935,'Policy Characteristics'!$C:$C,0))</f>
        <v>industry-ag-main.html#livestock</v>
      </c>
      <c r="R935" s="192" t="str">
        <f>INDEX('Policy Characteristics'!L:L,MATCH(PolicyLevers!$C935,'Policy Characteristics'!$C:$C,0))</f>
        <v>livestock-measures.html</v>
      </c>
      <c r="S935" s="206" t="str">
        <f>INDEX('Policy Characteristics'!M:M,MATCH(PolicyLevers!$C935,'Policy Characteristics'!$C:$C,0))</f>
        <v>Calculated from model data; see the relevant variable(s) in the InputData folder for source information.</v>
      </c>
      <c r="T935" s="185">
        <f>INDEX('Policy Characteristics'!N:N,MATCH(PolicyLevers!$C935,'Policy Characteristics'!$C:$C,0))</f>
        <v>0</v>
      </c>
      <c r="U935" s="182">
        <f>INDEX('Policy Characteristics'!O:O,MATCH(PolicyLevers!$C935,'Policy Characteristics'!$C:$C,0))</f>
        <v>0</v>
      </c>
    </row>
    <row r="936" spans="1:21" x14ac:dyDescent="0.35">
      <c r="A936" s="351" t="str">
        <f>INDEX('Policy Characteristics'!A:A,MATCH(PolicyLevers!$C936,'Policy Characteristics'!$C:$C,0))</f>
        <v>Agriculture, Land Use, and Forestry</v>
      </c>
      <c r="B936" s="356" t="str">
        <f>INDEX('Policy Characteristics'!B:B,MATCH(PolicyLevers!$C936,'Policy Characteristics'!$C:$C,0))</f>
        <v>Peatland Restoration</v>
      </c>
      <c r="C936" s="182" t="s">
        <v>971</v>
      </c>
      <c r="D936" s="185"/>
      <c r="E936" s="185"/>
      <c r="F936" s="185"/>
      <c r="G936" s="185"/>
      <c r="H936" s="43">
        <v>178</v>
      </c>
      <c r="I936" s="357" t="s">
        <v>332</v>
      </c>
      <c r="J936" s="182" t="str">
        <f>INDEX('Policy Characteristics'!D:D,MATCH(PolicyLevers!$C936,'Policy Characteristics'!$C:$C,0))</f>
        <v>Peatland Restoration</v>
      </c>
      <c r="K936" s="182" t="str">
        <f>INDEX('Policy Characteristics'!E:E,MATCH(PolicyLevers!$C936,'Policy Characteristics'!$C:$C,0))</f>
        <v>land peatland restoration</v>
      </c>
      <c r="L936" s="204">
        <f>INDEX('Policy Characteristics'!F:F,MATCH(PolicyLevers!$C936,'Policy Characteristics'!$C:$C,0))</f>
        <v>0</v>
      </c>
      <c r="M936" s="205">
        <f>INDEX('Policy Characteristics'!G:G,MATCH(PolicyLevers!$C936,'Policy Characteristics'!$C:$C,0))</f>
        <v>0</v>
      </c>
      <c r="N936" s="205">
        <f>INDEX('Policy Characteristics'!H:H,MATCH(PolicyLevers!$C936,'Policy Characteristics'!$C:$C,0))</f>
        <v>0</v>
      </c>
      <c r="O936" s="185">
        <f>INDEX('Policy Characteristics'!I:I,MATCH(PolicyLevers!$C936,'Policy Characteristics'!$C:$C,0))</f>
        <v>0</v>
      </c>
      <c r="P936" s="187" t="str">
        <f>INDEX('Policy Characteristics'!J:J,MATCH(PolicyLevers!$C936,'Policy Characteristics'!$C:$C,0))</f>
        <v>**Description:**0**Guidance for setting values: **</v>
      </c>
      <c r="Q936" s="185">
        <f>INDEX('Policy Characteristics'!K:K,MATCH(PolicyLevers!$C936,'Policy Characteristics'!$C:$C,0))</f>
        <v>0</v>
      </c>
      <c r="R936" s="192" t="str">
        <f>INDEX('Policy Characteristics'!L:L,MATCH(PolicyLevers!$C936,'Policy Characteristics'!$C:$C,0))</f>
        <v>peatland-restoration.html</v>
      </c>
      <c r="S936" s="206">
        <f>INDEX('Policy Characteristics'!M:M,MATCH(PolicyLevers!$C936,'Policy Characteristics'!$C:$C,0))</f>
        <v>0</v>
      </c>
      <c r="T936" s="185">
        <f>INDEX('Policy Characteristics'!N:N,MATCH(PolicyLevers!$C936,'Policy Characteristics'!$C:$C,0))</f>
        <v>0</v>
      </c>
      <c r="U936" s="182">
        <f>INDEX('Policy Characteristics'!O:O,MATCH(PolicyLevers!$C936,'Policy Characteristics'!$C:$C,0))</f>
        <v>0</v>
      </c>
    </row>
    <row r="937" spans="1:21" x14ac:dyDescent="0.35">
      <c r="A937" s="351" t="str">
        <f>INDEX('Policy Characteristics'!A:A,MATCH(PolicyLevers!$C937,'Policy Characteristics'!$C:$C,0))</f>
        <v>Agriculture, Land Use, and Forestry</v>
      </c>
      <c r="B937" s="356" t="str">
        <f>INDEX('Policy Characteristics'!B:B,MATCH(PolicyLevers!$C937,'Policy Characteristics'!$C:$C,0))</f>
        <v>Shift to Non-Animal Products</v>
      </c>
      <c r="C937" s="182" t="s">
        <v>975</v>
      </c>
      <c r="D937" s="185"/>
      <c r="E937" s="185"/>
      <c r="F937" s="185"/>
      <c r="G937" s="185"/>
      <c r="H937" s="43">
        <v>434</v>
      </c>
      <c r="I937" s="357" t="s">
        <v>310</v>
      </c>
      <c r="J937" s="182" t="str">
        <f>INDEX('Policy Characteristics'!D:D,MATCH(PolicyLevers!$C937,'Policy Characteristics'!$C:$C,0))</f>
        <v>Shift to Non-Animal Products</v>
      </c>
      <c r="K937" s="182" t="str">
        <f>INDEX('Policy Characteristics'!E:E,MATCH(PolicyLevers!$C937,'Policy Characteristics'!$C:$C,0))</f>
        <v>indst shift to nonanimal products</v>
      </c>
      <c r="L937" s="204">
        <f>INDEX('Policy Characteristics'!F:F,MATCH(PolicyLevers!$C937,'Policy Characteristics'!$C:$C,0))</f>
        <v>0</v>
      </c>
      <c r="M937" s="205">
        <f>INDEX('Policy Characteristics'!G:G,MATCH(PolicyLevers!$C937,'Policy Characteristics'!$C:$C,0))</f>
        <v>1</v>
      </c>
      <c r="N937" s="205">
        <f>INDEX('Policy Characteristics'!H:H,MATCH(PolicyLevers!$C937,'Policy Characteristics'!$C:$C,0))</f>
        <v>0.01</v>
      </c>
      <c r="O937" s="185" t="str">
        <f>INDEX('Policy Characteristics'!I:I,MATCH(PolicyLevers!$C937,'Policy Characteristics'!$C:$C,0))</f>
        <v>% reduction in animal products</v>
      </c>
      <c r="P937" s="187"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5">
        <f>INDEX('Policy Characteristics'!K:K,MATCH(PolicyLevers!$C937,'Policy Characteristics'!$C:$C,0))</f>
        <v>0</v>
      </c>
      <c r="R937" s="192" t="str">
        <f>INDEX('Policy Characteristics'!L:L,MATCH(PolicyLevers!$C937,'Policy Characteristics'!$C:$C,0))</f>
        <v>shift-to-non-animal-products.html</v>
      </c>
      <c r="S937" s="199" t="str">
        <f>INDEX('Policy Characteristics'!M:M,MATCH(PolicyLevers!$C937,'Policy Characteristics'!$C:$C,0))</f>
        <v>https://en.wikipedia.org/wiki/List_of_countries_by_meat_consumption_per_capita (article revision 00:12, 22 Feb 2019)</v>
      </c>
      <c r="T937" s="185">
        <f>INDEX('Policy Characteristics'!N:N,MATCH(PolicyLevers!$C937,'Policy Characteristics'!$C:$C,0))</f>
        <v>0</v>
      </c>
      <c r="U937" s="182">
        <f>INDEX('Policy Characteristics'!O:O,MATCH(PolicyLevers!$C937,'Policy Characteristics'!$C:$C,0))</f>
        <v>0</v>
      </c>
    </row>
    <row r="938" spans="1:21" s="183" customFormat="1" x14ac:dyDescent="0.35">
      <c r="A938" s="351" t="str">
        <f>INDEX('Policy Characteristics'!A:A,MATCH(PolicyLevers!$C938,'Policy Characteristics'!$C:$C,0))</f>
        <v>District Heat and Hydrogen</v>
      </c>
      <c r="B938" s="354" t="str">
        <f>INDEX('Policy Characteristics'!B:B,MATCH(PolicyLevers!$C938,'Policy Characteristics'!$C:$C,0))</f>
        <v>Use CHP for District Heat</v>
      </c>
      <c r="C938" s="183" t="s">
        <v>983</v>
      </c>
      <c r="D938" s="192"/>
      <c r="E938" s="192"/>
      <c r="F938" s="192"/>
      <c r="G938" s="192"/>
      <c r="H938" s="43">
        <v>68</v>
      </c>
      <c r="I938" s="362" t="s">
        <v>310</v>
      </c>
      <c r="J938" s="183" t="str">
        <f>INDEX('Policy Characteristics'!D:D,MATCH(PolicyLevers!$C938,'Policy Characteristics'!$C:$C,0))</f>
        <v>District Heat CHP</v>
      </c>
      <c r="K938" s="182" t="str">
        <f>INDEX('Policy Characteristics'!E:E,MATCH(PolicyLevers!$C938,'Policy Characteristics'!$C:$C,0))</f>
        <v>heat convert heat to CHP</v>
      </c>
      <c r="L938" s="186">
        <f>INDEX('Policy Characteristics'!F:F,MATCH(PolicyLevers!$C938,'Policy Characteristics'!$C:$C,0))</f>
        <v>0</v>
      </c>
      <c r="M938" s="186">
        <f>INDEX('Policy Characteristics'!G:G,MATCH(PolicyLevers!$C938,'Policy Characteristics'!$C:$C,0))</f>
        <v>1</v>
      </c>
      <c r="N938" s="186">
        <f>INDEX('Policy Characteristics'!H:H,MATCH(PolicyLevers!$C938,'Policy Characteristics'!$C:$C,0))</f>
        <v>0.01</v>
      </c>
      <c r="O938" s="192" t="str">
        <f>INDEX('Policy Characteristics'!I:I,MATCH(PolicyLevers!$C938,'Policy Characteristics'!$C:$C,0))</f>
        <v>% non-CHP heat converted</v>
      </c>
      <c r="P938" s="187"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2" t="str">
        <f>INDEX('Policy Characteristics'!K:K,MATCH(PolicyLevers!$C938,'Policy Characteristics'!$C:$C,0))</f>
        <v>district-heating.html#chp</v>
      </c>
      <c r="R938" s="192" t="str">
        <f>INDEX('Policy Characteristics'!L:L,MATCH(PolicyLevers!$C938,'Policy Characteristics'!$C:$C,0))</f>
        <v>convert-non-chp-heat-production.html</v>
      </c>
      <c r="S938" s="206" t="str">
        <f>INDEX('Policy Characteristics'!M:M,MATCH(PolicyLevers!$C938,'Policy Characteristics'!$C:$C,0))</f>
        <v>Calculated from model data; see the relevant variable(s) in the InputData folder for source information.</v>
      </c>
      <c r="T938" s="192">
        <f>INDEX('Policy Characteristics'!N:N,MATCH(PolicyLevers!$C938,'Policy Characteristics'!$C:$C,0))</f>
        <v>0</v>
      </c>
      <c r="U938" s="183">
        <f>INDEX('Policy Characteristics'!O:O,MATCH(PolicyLevers!$C938,'Policy Characteristics'!$C:$C,0))</f>
        <v>0</v>
      </c>
    </row>
    <row r="939" spans="1:21" s="183" customFormat="1" x14ac:dyDescent="0.35">
      <c r="A939" s="351" t="str">
        <f>INDEX('Policy Characteristics'!A:A,MATCH(PolicyLevers!$C939,'Policy Characteristics'!$C:$C,0))</f>
        <v>District Heat and Hydrogen</v>
      </c>
      <c r="B939" s="354" t="str">
        <f>INDEX('Policy Characteristics'!B:B,MATCH(PolicyLevers!$C939,'Policy Characteristics'!$C:$C,0))</f>
        <v>Produce District Heat with Hydrogen</v>
      </c>
      <c r="C939" s="183" t="s">
        <v>991</v>
      </c>
      <c r="D939" s="192"/>
      <c r="E939" s="192"/>
      <c r="F939" s="192"/>
      <c r="G939" s="192"/>
      <c r="H939" s="43">
        <v>176</v>
      </c>
      <c r="I939" s="362" t="s">
        <v>310</v>
      </c>
      <c r="J939" s="183" t="str">
        <f>INDEX('Policy Characteristics'!D:D,MATCH(PolicyLevers!$C939,'Policy Characteristics'!$C:$C,0))</f>
        <v>District Heat Fuel Switching</v>
      </c>
      <c r="K939" s="182" t="str">
        <f>INDEX('Policy Characteristics'!E:E,MATCH(PolicyLevers!$C939,'Policy Characteristics'!$C:$C,0))</f>
        <v>heat fuel type shifting</v>
      </c>
      <c r="L939" s="186">
        <f>INDEX('Policy Characteristics'!F:F,MATCH(PolicyLevers!$C939,'Policy Characteristics'!$C:$C,0))</f>
        <v>0</v>
      </c>
      <c r="M939" s="186">
        <f>INDEX('Policy Characteristics'!G:G,MATCH(PolicyLevers!$C939,'Policy Characteristics'!$C:$C,0))</f>
        <v>1</v>
      </c>
      <c r="N939" s="186">
        <f>INDEX('Policy Characteristics'!H:H,MATCH(PolicyLevers!$C939,'Policy Characteristics'!$C:$C,0))</f>
        <v>0.01</v>
      </c>
      <c r="O939" s="185" t="str">
        <f>INDEX('Policy Characteristics'!I:I,MATCH(PolicyLevers!$C939,'Policy Characteristics'!$C:$C,0))</f>
        <v>% of fuel use</v>
      </c>
      <c r="P939" s="187"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2" t="str">
        <f>INDEX('Policy Characteristics'!K:K,MATCH(PolicyLevers!$C939,'Policy Characteristics'!$C:$C,0))</f>
        <v>district-heating.html#convert-coal</v>
      </c>
      <c r="R939" s="192" t="str">
        <f>INDEX('Policy Characteristics'!L:L,MATCH(PolicyLevers!$C939,'Policy Characteristics'!$C:$C,0))</f>
        <v>district-heat-fuel-switching.html</v>
      </c>
      <c r="S939" s="206" t="str">
        <f>INDEX('Policy Characteristics'!M:M,MATCH(PolicyLevers!$C939,'Policy Characteristics'!$C:$C,0))</f>
        <v>Calculated from model data; see the relevant variable(s) in the InputData folder for source information.</v>
      </c>
      <c r="T939" s="192">
        <f>INDEX('Policy Characteristics'!N:N,MATCH(PolicyLevers!$C939,'Policy Characteristics'!$C:$C,0))</f>
        <v>0</v>
      </c>
      <c r="U939" s="182">
        <f>INDEX('Policy Characteristics'!O:O,MATCH(PolicyLevers!$C939,'Policy Characteristics'!$C:$C,0))</f>
        <v>0</v>
      </c>
    </row>
    <row r="940" spans="1:21" s="183" customFormat="1" x14ac:dyDescent="0.35">
      <c r="A940" s="351" t="str">
        <f>INDEX('Policy Characteristics'!A:A,MATCH(PolicyLevers!$C940,'Policy Characteristics'!$C:$C,0))</f>
        <v>District Heat and Hydrogen</v>
      </c>
      <c r="B940" s="354" t="str">
        <f>INDEX('Policy Characteristics'!B:B,MATCH(PolicyLevers!$C940,'Policy Characteristics'!$C:$C,0))</f>
        <v>Shift Hydrogen Production to Electrolysis</v>
      </c>
      <c r="C940" s="183" t="s">
        <v>999</v>
      </c>
      <c r="D940" s="192"/>
      <c r="E940" s="192"/>
      <c r="F940" s="192"/>
      <c r="G940" s="192"/>
      <c r="H940" s="43">
        <v>450</v>
      </c>
      <c r="I940" s="362" t="s">
        <v>310</v>
      </c>
      <c r="J940" s="183" t="str">
        <f>INDEX('Policy Characteristics'!D:D,MATCH(PolicyLevers!$C940,'Policy Characteristics'!$C:$C,0))</f>
        <v>Hydrogen Electrolysis</v>
      </c>
      <c r="K940" s="182" t="str">
        <f>INDEX('Policy Characteristics'!E:E,MATCH(PolicyLevers!$C940,'Policy Characteristics'!$C:$C,0))</f>
        <v>hydgn shift production pathways</v>
      </c>
      <c r="L940" s="186">
        <f>INDEX('Policy Characteristics'!F:F,MATCH(PolicyLevers!$C940,'Policy Characteristics'!$C:$C,0))</f>
        <v>0</v>
      </c>
      <c r="M940" s="186">
        <f>INDEX('Policy Characteristics'!G:G,MATCH(PolicyLevers!$C940,'Policy Characteristics'!$C:$C,0))</f>
        <v>1</v>
      </c>
      <c r="N940" s="186">
        <f>INDEX('Policy Characteristics'!H:H,MATCH(PolicyLevers!$C940,'Policy Characteristics'!$C:$C,0))</f>
        <v>0.01</v>
      </c>
      <c r="O940" s="185" t="str">
        <f>INDEX('Policy Characteristics'!I:I,MATCH(PolicyLevers!$C940,'Policy Characteristics'!$C:$C,0))</f>
        <v>% of hydrogen production</v>
      </c>
      <c r="P940" s="187"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2">
        <f>INDEX('Policy Characteristics'!K:K,MATCH(PolicyLevers!$C940,'Policy Characteristics'!$C:$C,0))</f>
        <v>0</v>
      </c>
      <c r="R940" s="192" t="str">
        <f>INDEX('Policy Characteristics'!L:L,MATCH(PolicyLevers!$C940,'Policy Characteristics'!$C:$C,0))</f>
        <v>switch-hydrogen-production-pathway.html</v>
      </c>
      <c r="S940" s="206">
        <f>INDEX('Policy Characteristics'!M:M,MATCH(PolicyLevers!$C940,'Policy Characteristics'!$C:$C,0))</f>
        <v>0</v>
      </c>
      <c r="T940" s="192">
        <f>INDEX('Policy Characteristics'!N:N,MATCH(PolicyLevers!$C940,'Policy Characteristics'!$C:$C,0))</f>
        <v>0</v>
      </c>
      <c r="U940" s="183">
        <f>INDEX('Policy Characteristics'!O:O,MATCH(PolicyLevers!$C940,'Policy Characteristics'!$C:$C,0))</f>
        <v>0</v>
      </c>
    </row>
    <row r="941" spans="1:21" s="190" customFormat="1" x14ac:dyDescent="0.35">
      <c r="A941" s="351" t="str">
        <f>INDEX('Policy Characteristics'!A:A,MATCH(PolicyLevers!$C941,'Policy Characteristics'!$C:$C,0))</f>
        <v>Cross-Sector</v>
      </c>
      <c r="B941" s="356" t="str">
        <f>INDEX('Policy Characteristics'!B:B,MATCH(PolicyLevers!$C941,'Policy Characteristics'!$C:$C,0))</f>
        <v>Carbon Price</v>
      </c>
      <c r="C941" s="182" t="s">
        <v>1007</v>
      </c>
      <c r="D941" s="185" t="s">
        <v>1008</v>
      </c>
      <c r="E941" s="185"/>
      <c r="F941" s="185" t="s">
        <v>1009</v>
      </c>
      <c r="G941" s="185"/>
      <c r="H941" s="43">
        <v>171</v>
      </c>
      <c r="I941" s="357" t="s">
        <v>310</v>
      </c>
      <c r="J941" s="182" t="str">
        <f>INDEX('Policy Characteristics'!D:D,MATCH(PolicyLevers!$C941,'Policy Characteristics'!$C:$C,0))</f>
        <v>Carbon Price</v>
      </c>
      <c r="K941" s="182" t="str">
        <f>INDEX('Policy Characteristics'!E:E,MATCH(PolicyLevers!$C941,'Policy Characteristics'!$C:$C,0))</f>
        <v>cross carbon tax</v>
      </c>
      <c r="L941" s="182">
        <f>INDEX('Policy Characteristics'!F:F,MATCH(PolicyLevers!$C941,'Policy Characteristics'!$C:$C,0))</f>
        <v>0</v>
      </c>
      <c r="M941" s="182">
        <f>INDEX('Policy Characteristics'!G:G,MATCH(PolicyLevers!$C941,'Policy Characteristics'!$C:$C,0))</f>
        <v>300</v>
      </c>
      <c r="N941" s="182">
        <f>INDEX('Policy Characteristics'!H:H,MATCH(PolicyLevers!$C941,'Policy Characteristics'!$C:$C,0))</f>
        <v>5</v>
      </c>
      <c r="O941" s="224" t="str">
        <f>INDEX('Policy Characteristics'!I:I,MATCH(PolicyLevers!$C941,'Policy Characteristics'!$C:$C,0))</f>
        <v>$/metric ton CO2e</v>
      </c>
      <c r="P941" s="234"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5" t="str">
        <f>INDEX('Policy Characteristics'!K:K,MATCH(PolicyLevers!$C941,'Policy Characteristics'!$C:$C,0))</f>
        <v>fuels.html#carbon-tax</v>
      </c>
      <c r="R941" s="192" t="str">
        <f>INDEX('Policy Characteristics'!L:L,MATCH(PolicyLevers!$C941,'Policy Characteristics'!$C:$C,0))</f>
        <v>carbon-tax.html</v>
      </c>
      <c r="S941" s="213" t="str">
        <f>INDEX('Policy Characteristics'!M:M,MATCH(PolicyLevers!$C941,'Policy Characteristics'!$C:$C,0))</f>
        <v>U.S. EPA, 2015, "The Social Cost of Carbon", https://www.epa.gov/climatechange/social-cost-carbon, Row "2050".  (For source for adjustment to 2018 dollars, see cpi.xlsx in InputData.)</v>
      </c>
      <c r="T941" s="192" t="str">
        <f>INDEX('Policy Characteristics'!N:N,MATCH(PolicyLevers!$C941,'Policy Characteristics'!$C:$C,0))</f>
        <v>U.S. EPA, 2016, "Social Cost of CO2, 2015-2020," https://www.epa.gov/climatechange/social-cost-carbon</v>
      </c>
      <c r="U941" s="190">
        <f>INDEX('Policy Characteristics'!O:O,MATCH(PolicyLevers!$C941,'Policy Characteristics'!$C:$C,0))</f>
        <v>0</v>
      </c>
    </row>
    <row r="942" spans="1:21" s="190" customFormat="1" x14ac:dyDescent="0.35">
      <c r="A942" s="351" t="str">
        <f>INDEX('Policy Characteristics'!A:A,MATCH(PolicyLevers!$C942,'Policy Characteristics'!$C:$C,0))</f>
        <v>Cross-Sector</v>
      </c>
      <c r="B942" s="355" t="str">
        <f>INDEX('Policy Characteristics'!B:B,MATCH(PolicyLevers!$C942,'Policy Characteristics'!$C:$C,0))</f>
        <v>Carbon Price</v>
      </c>
      <c r="C942" s="190" t="str">
        <f t="shared" ref="C942" si="44">C$941</f>
        <v>Additional Carbon Tax Rate</v>
      </c>
      <c r="D942" s="185" t="s">
        <v>1015</v>
      </c>
      <c r="E942" s="185"/>
      <c r="F942" s="185" t="s">
        <v>1016</v>
      </c>
      <c r="G942" s="185"/>
      <c r="H942" s="43">
        <v>172</v>
      </c>
      <c r="I942" s="357" t="s">
        <v>310</v>
      </c>
      <c r="J942" s="190" t="str">
        <f>INDEX('Policy Characteristics'!D:D,MATCH(PolicyLevers!$C942,'Policy Characteristics'!$C:$C,0))</f>
        <v>Carbon Price</v>
      </c>
      <c r="K942" s="190" t="str">
        <f>INDEX('Policy Characteristics'!E:E,MATCH(PolicyLevers!$C942,'Policy Characteristics'!$C:$C,0))</f>
        <v>cross carbon tax</v>
      </c>
      <c r="L942" s="190">
        <f>INDEX('Policy Characteristics'!F:F,MATCH(PolicyLevers!$C942,'Policy Characteristics'!$C:$C,0))</f>
        <v>0</v>
      </c>
      <c r="M942" s="190">
        <f>INDEX('Policy Characteristics'!G:G,MATCH(PolicyLevers!$C942,'Policy Characteristics'!$C:$C,0))</f>
        <v>300</v>
      </c>
      <c r="N942" s="190">
        <f>INDEX('Policy Characteristics'!H:H,MATCH(PolicyLevers!$C942,'Policy Characteristics'!$C:$C,0))</f>
        <v>5</v>
      </c>
      <c r="O942" s="200" t="str">
        <f>INDEX('Policy Characteristics'!I:I,MATCH(PolicyLevers!$C942,'Policy Characteristics'!$C:$C,0))</f>
        <v>$/metric ton CO2e</v>
      </c>
      <c r="P942" s="234"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0" t="str">
        <f>INDEX('Policy Characteristics'!K:K,MATCH(PolicyLevers!$C942,'Policy Characteristics'!$C:$C,0))</f>
        <v>fuels.html#carbon-tax</v>
      </c>
      <c r="R942" s="200" t="str">
        <f>INDEX('Policy Characteristics'!L:L,MATCH(PolicyLevers!$C942,'Policy Characteristics'!$C:$C,0))</f>
        <v>carbon-tax.html</v>
      </c>
      <c r="S942" s="213" t="str">
        <f>INDEX('Policy Characteristics'!M:M,MATCH(PolicyLevers!$C942,'Policy Characteristics'!$C:$C,0))</f>
        <v>U.S. EPA, 2015, "The Social Cost of Carbon", https://www.epa.gov/climatechange/social-cost-carbon, Row "2050".  (For source for adjustment to 2018 dollars, see cpi.xlsx in InputData.)</v>
      </c>
      <c r="T942" s="200" t="str">
        <f>INDEX('Policy Characteristics'!N:N,MATCH(PolicyLevers!$C942,'Policy Characteristics'!$C:$C,0))</f>
        <v>U.S. EPA, 2016, "Social Cost of CO2, 2015-2020," https://www.epa.gov/climatechange/social-cost-carbon</v>
      </c>
      <c r="U942" s="190">
        <f>INDEX('Policy Characteristics'!O:O,MATCH(PolicyLevers!$C942,'Policy Characteristics'!$C:$C,0))</f>
        <v>0</v>
      </c>
    </row>
    <row r="943" spans="1:21" s="190" customFormat="1" x14ac:dyDescent="0.35">
      <c r="A943" s="351" t="str">
        <f>INDEX('Policy Characteristics'!A:A,MATCH(PolicyLevers!$C943,'Policy Characteristics'!$C:$C,0))</f>
        <v>Cross-Sector</v>
      </c>
      <c r="B943" s="355" t="str">
        <f>INDEX('Policy Characteristics'!B:B,MATCH(PolicyLevers!$C943,'Policy Characteristics'!$C:$C,0))</f>
        <v>Carbon Price</v>
      </c>
      <c r="C943" s="190" t="str">
        <f t="shared" ref="C943:C946" si="45">C$941</f>
        <v>Additional Carbon Tax Rate</v>
      </c>
      <c r="D943" s="185" t="s">
        <v>1017</v>
      </c>
      <c r="E943" s="185"/>
      <c r="F943" s="185" t="s">
        <v>1018</v>
      </c>
      <c r="G943" s="185"/>
      <c r="H943" s="43">
        <v>173</v>
      </c>
      <c r="I943" s="357" t="s">
        <v>310</v>
      </c>
      <c r="J943" s="190" t="str">
        <f>INDEX('Policy Characteristics'!D:D,MATCH(PolicyLevers!$C943,'Policy Characteristics'!$C:$C,0))</f>
        <v>Carbon Price</v>
      </c>
      <c r="K943" s="190" t="str">
        <f>INDEX('Policy Characteristics'!E:E,MATCH(PolicyLevers!$C943,'Policy Characteristics'!$C:$C,0))</f>
        <v>cross carbon tax</v>
      </c>
      <c r="L943" s="190">
        <f>INDEX('Policy Characteristics'!F:F,MATCH(PolicyLevers!$C943,'Policy Characteristics'!$C:$C,0))</f>
        <v>0</v>
      </c>
      <c r="M943" s="190">
        <f>INDEX('Policy Characteristics'!G:G,MATCH(PolicyLevers!$C943,'Policy Characteristics'!$C:$C,0))</f>
        <v>300</v>
      </c>
      <c r="N943" s="190">
        <f>INDEX('Policy Characteristics'!H:H,MATCH(PolicyLevers!$C943,'Policy Characteristics'!$C:$C,0))</f>
        <v>5</v>
      </c>
      <c r="O943" s="200" t="str">
        <f>INDEX('Policy Characteristics'!I:I,MATCH(PolicyLevers!$C943,'Policy Characteristics'!$C:$C,0))</f>
        <v>$/metric ton CO2e</v>
      </c>
      <c r="P943" s="234"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0" t="str">
        <f>INDEX('Policy Characteristics'!K:K,MATCH(PolicyLevers!$C943,'Policy Characteristics'!$C:$C,0))</f>
        <v>fuels.html#carbon-tax</v>
      </c>
      <c r="R943" s="200" t="str">
        <f>INDEX('Policy Characteristics'!L:L,MATCH(PolicyLevers!$C943,'Policy Characteristics'!$C:$C,0))</f>
        <v>carbon-tax.html</v>
      </c>
      <c r="S943" s="213" t="str">
        <f>INDEX('Policy Characteristics'!M:M,MATCH(PolicyLevers!$C943,'Policy Characteristics'!$C:$C,0))</f>
        <v>U.S. EPA, 2015, "The Social Cost of Carbon", https://www.epa.gov/climatechange/social-cost-carbon, Row "2050".  (For source for adjustment to 2018 dollars, see cpi.xlsx in InputData.)</v>
      </c>
      <c r="T943" s="200" t="str">
        <f>INDEX('Policy Characteristics'!N:N,MATCH(PolicyLevers!$C943,'Policy Characteristics'!$C:$C,0))</f>
        <v>U.S. EPA, 2016, "Social Cost of CO2, 2015-2020," https://www.epa.gov/climatechange/social-cost-carbon</v>
      </c>
      <c r="U943" s="190">
        <f>INDEX('Policy Characteristics'!O:O,MATCH(PolicyLevers!$C943,'Policy Characteristics'!$C:$C,0))</f>
        <v>0</v>
      </c>
    </row>
    <row r="944" spans="1:21" s="190" customFormat="1" x14ac:dyDescent="0.35">
      <c r="A944" s="351" t="str">
        <f>INDEX('Policy Characteristics'!A:A,MATCH(PolicyLevers!$C944,'Policy Characteristics'!$C:$C,0))</f>
        <v>Cross-Sector</v>
      </c>
      <c r="B944" s="355" t="str">
        <f>INDEX('Policy Characteristics'!B:B,MATCH(PolicyLevers!$C944,'Policy Characteristics'!$C:$C,0))</f>
        <v>Carbon Price</v>
      </c>
      <c r="C944" s="190" t="str">
        <f t="shared" si="45"/>
        <v>Additional Carbon Tax Rate</v>
      </c>
      <c r="D944" s="185" t="s">
        <v>1019</v>
      </c>
      <c r="E944" s="185"/>
      <c r="F944" s="185" t="s">
        <v>1020</v>
      </c>
      <c r="G944" s="185"/>
      <c r="H944" s="43">
        <v>174</v>
      </c>
      <c r="I944" s="357" t="s">
        <v>310</v>
      </c>
      <c r="J944" s="190" t="str">
        <f>INDEX('Policy Characteristics'!D:D,MATCH(PolicyLevers!$C944,'Policy Characteristics'!$C:$C,0))</f>
        <v>Carbon Price</v>
      </c>
      <c r="K944" s="190" t="str">
        <f>INDEX('Policy Characteristics'!E:E,MATCH(PolicyLevers!$C944,'Policy Characteristics'!$C:$C,0))</f>
        <v>cross carbon tax</v>
      </c>
      <c r="L944" s="190">
        <f>INDEX('Policy Characteristics'!F:F,MATCH(PolicyLevers!$C944,'Policy Characteristics'!$C:$C,0))</f>
        <v>0</v>
      </c>
      <c r="M944" s="190">
        <f>INDEX('Policy Characteristics'!G:G,MATCH(PolicyLevers!$C944,'Policy Characteristics'!$C:$C,0))</f>
        <v>300</v>
      </c>
      <c r="N944" s="190">
        <f>INDEX('Policy Characteristics'!H:H,MATCH(PolicyLevers!$C944,'Policy Characteristics'!$C:$C,0))</f>
        <v>5</v>
      </c>
      <c r="O944" s="200" t="str">
        <f>INDEX('Policy Characteristics'!I:I,MATCH(PolicyLevers!$C944,'Policy Characteristics'!$C:$C,0))</f>
        <v>$/metric ton CO2e</v>
      </c>
      <c r="P944" s="234"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0" t="str">
        <f>INDEX('Policy Characteristics'!K:K,MATCH(PolicyLevers!$C944,'Policy Characteristics'!$C:$C,0))</f>
        <v>fuels.html#carbon-tax</v>
      </c>
      <c r="R944" s="200" t="str">
        <f>INDEX('Policy Characteristics'!L:L,MATCH(PolicyLevers!$C944,'Policy Characteristics'!$C:$C,0))</f>
        <v>carbon-tax.html</v>
      </c>
      <c r="S944" s="213" t="str">
        <f>INDEX('Policy Characteristics'!M:M,MATCH(PolicyLevers!$C944,'Policy Characteristics'!$C:$C,0))</f>
        <v>U.S. EPA, 2015, "The Social Cost of Carbon", https://www.epa.gov/climatechange/social-cost-carbon, Row "2050".  (For source for adjustment to 2018 dollars, see cpi.xlsx in InputData.)</v>
      </c>
      <c r="T944" s="200" t="str">
        <f>INDEX('Policy Characteristics'!N:N,MATCH(PolicyLevers!$C944,'Policy Characteristics'!$C:$C,0))</f>
        <v>U.S. EPA, 2016, "Social Cost of CO2, 2015-2020," https://www.epa.gov/climatechange/social-cost-carbon</v>
      </c>
      <c r="U944" s="190">
        <f>INDEX('Policy Characteristics'!O:O,MATCH(PolicyLevers!$C944,'Policy Characteristics'!$C:$C,0))</f>
        <v>0</v>
      </c>
    </row>
    <row r="945" spans="1:21" s="190" customFormat="1" x14ac:dyDescent="0.35">
      <c r="A945" s="351" t="str">
        <f>INDEX('Policy Characteristics'!A:A,MATCH(PolicyLevers!$C945,'Policy Characteristics'!$C:$C,0))</f>
        <v>Cross-Sector</v>
      </c>
      <c r="B945" s="355" t="str">
        <f>INDEX('Policy Characteristics'!B:B,MATCH(PolicyLevers!$C945,'Policy Characteristics'!$C:$C,0))</f>
        <v>Carbon Price</v>
      </c>
      <c r="C945" s="190" t="str">
        <f t="shared" si="45"/>
        <v>Additional Carbon Tax Rate</v>
      </c>
      <c r="D945" s="185" t="s">
        <v>1021</v>
      </c>
      <c r="E945" s="185"/>
      <c r="F945" s="185" t="s">
        <v>1022</v>
      </c>
      <c r="G945" s="185"/>
      <c r="H945" s="43">
        <v>175</v>
      </c>
      <c r="I945" s="357" t="s">
        <v>310</v>
      </c>
      <c r="J945" s="190" t="str">
        <f>INDEX('Policy Characteristics'!D:D,MATCH(PolicyLevers!$C945,'Policy Characteristics'!$C:$C,0))</f>
        <v>Carbon Price</v>
      </c>
      <c r="K945" s="190" t="str">
        <f>INDEX('Policy Characteristics'!E:E,MATCH(PolicyLevers!$C945,'Policy Characteristics'!$C:$C,0))</f>
        <v>cross carbon tax</v>
      </c>
      <c r="L945" s="190">
        <f>INDEX('Policy Characteristics'!F:F,MATCH(PolicyLevers!$C945,'Policy Characteristics'!$C:$C,0))</f>
        <v>0</v>
      </c>
      <c r="M945" s="190">
        <f>INDEX('Policy Characteristics'!G:G,MATCH(PolicyLevers!$C945,'Policy Characteristics'!$C:$C,0))</f>
        <v>300</v>
      </c>
      <c r="N945" s="190">
        <f>INDEX('Policy Characteristics'!H:H,MATCH(PolicyLevers!$C945,'Policy Characteristics'!$C:$C,0))</f>
        <v>5</v>
      </c>
      <c r="O945" s="200" t="str">
        <f>INDEX('Policy Characteristics'!I:I,MATCH(PolicyLevers!$C945,'Policy Characteristics'!$C:$C,0))</f>
        <v>$/metric ton CO2e</v>
      </c>
      <c r="P945" s="235"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0" t="str">
        <f>INDEX('Policy Characteristics'!K:K,MATCH(PolicyLevers!$C945,'Policy Characteristics'!$C:$C,0))</f>
        <v>fuels.html#carbon-tax</v>
      </c>
      <c r="R945" s="200" t="str">
        <f>INDEX('Policy Characteristics'!L:L,MATCH(PolicyLevers!$C945,'Policy Characteristics'!$C:$C,0))</f>
        <v>carbon-tax.html</v>
      </c>
      <c r="S945" s="213" t="str">
        <f>INDEX('Policy Characteristics'!M:M,MATCH(PolicyLevers!$C945,'Policy Characteristics'!$C:$C,0))</f>
        <v>U.S. EPA, 2015, "The Social Cost of Carbon", https://www.epa.gov/climatechange/social-cost-carbon, Row "2050".  (For source for adjustment to 2018 dollars, see cpi.xlsx in InputData.)</v>
      </c>
      <c r="T945" s="200" t="str">
        <f>INDEX('Policy Characteristics'!N:N,MATCH(PolicyLevers!$C945,'Policy Characteristics'!$C:$C,0))</f>
        <v>U.S. EPA, 2016, "Social Cost of CO2, 2015-2020," https://www.epa.gov/climatechange/social-cost-carbon</v>
      </c>
      <c r="U945" s="190">
        <f>INDEX('Policy Characteristics'!O:O,MATCH(PolicyLevers!$C945,'Policy Characteristics'!$C:$C,0))</f>
        <v>0</v>
      </c>
    </row>
    <row r="946" spans="1:21" s="190" customFormat="1" x14ac:dyDescent="0.35">
      <c r="A946" s="351" t="str">
        <f>INDEX('Policy Characteristics'!A:A,MATCH(PolicyLevers!$C946,'Policy Characteristics'!$C:$C,0))</f>
        <v>Cross-Sector</v>
      </c>
      <c r="B946" s="355" t="str">
        <f>INDEX('Policy Characteristics'!B:B,MATCH(PolicyLevers!$C946,'Policy Characteristics'!$C:$C,0))</f>
        <v>Carbon Price</v>
      </c>
      <c r="C946" s="190" t="str">
        <f t="shared" si="45"/>
        <v>Additional Carbon Tax Rate</v>
      </c>
      <c r="D946" s="185" t="s">
        <v>1023</v>
      </c>
      <c r="E946" s="185"/>
      <c r="F946" s="185" t="s">
        <v>1024</v>
      </c>
      <c r="G946" s="185"/>
      <c r="H946" s="43">
        <v>544</v>
      </c>
      <c r="I946" s="357" t="s">
        <v>310</v>
      </c>
      <c r="J946" s="190" t="str">
        <f>INDEX('Policy Characteristics'!D:D,MATCH(PolicyLevers!$C946,'Policy Characteristics'!$C:$C,0))</f>
        <v>Carbon Price</v>
      </c>
      <c r="K946" s="190" t="str">
        <f>INDEX('Policy Characteristics'!E:E,MATCH(PolicyLevers!$C946,'Policy Characteristics'!$C:$C,0))</f>
        <v>cross carbon tax</v>
      </c>
      <c r="L946" s="190">
        <f>INDEX('Policy Characteristics'!F:F,MATCH(PolicyLevers!$C946,'Policy Characteristics'!$C:$C,0))</f>
        <v>0</v>
      </c>
      <c r="M946" s="190">
        <f>INDEX('Policy Characteristics'!G:G,MATCH(PolicyLevers!$C946,'Policy Characteristics'!$C:$C,0))</f>
        <v>300</v>
      </c>
      <c r="N946" s="190">
        <f>INDEX('Policy Characteristics'!H:H,MATCH(PolicyLevers!$C946,'Policy Characteristics'!$C:$C,0))</f>
        <v>5</v>
      </c>
      <c r="O946" s="200" t="str">
        <f>INDEX('Policy Characteristics'!I:I,MATCH(PolicyLevers!$C946,'Policy Characteristics'!$C:$C,0))</f>
        <v>$/metric ton CO2e</v>
      </c>
      <c r="P946" s="234"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0" t="str">
        <f>INDEX('Policy Characteristics'!K:K,MATCH(PolicyLevers!$C946,'Policy Characteristics'!$C:$C,0))</f>
        <v>fuels.html#carbon-tax</v>
      </c>
      <c r="R946" s="200" t="str">
        <f>INDEX('Policy Characteristics'!L:L,MATCH(PolicyLevers!$C946,'Policy Characteristics'!$C:$C,0))</f>
        <v>carbon-tax.html</v>
      </c>
      <c r="S946" s="213" t="str">
        <f>INDEX('Policy Characteristics'!M:M,MATCH(PolicyLevers!$C946,'Policy Characteristics'!$C:$C,0))</f>
        <v>U.S. EPA, 2015, "The Social Cost of Carbon", https://www.epa.gov/climatechange/social-cost-carbon, Row "2050".  (For source for adjustment to 2018 dollars, see cpi.xlsx in InputData.)</v>
      </c>
      <c r="T946" s="200" t="str">
        <f>INDEX('Policy Characteristics'!N:N,MATCH(PolicyLevers!$C946,'Policy Characteristics'!$C:$C,0))</f>
        <v>U.S. EPA, 2016, "Social Cost of CO2, 2015-2020," https://www.epa.gov/climatechange/social-cost-carbon</v>
      </c>
      <c r="U946" s="190">
        <f>INDEX('Policy Characteristics'!O:O,MATCH(PolicyLevers!$C946,'Policy Characteristics'!$C:$C,0))</f>
        <v>0</v>
      </c>
    </row>
    <row r="947" spans="1:21" s="190" customFormat="1" x14ac:dyDescent="0.35">
      <c r="A947" s="351" t="str">
        <f>INDEX('Policy Characteristics'!A:A,MATCH(PolicyLevers!$C947,'Policy Characteristics'!$C:$C,0))</f>
        <v>Cross-Sector</v>
      </c>
      <c r="B947" s="356" t="str">
        <f>INDEX('Policy Characteristics'!B:B,MATCH(PolicyLevers!$C947,'Policy Characteristics'!$C:$C,0))</f>
        <v>End Existing Subsidies</v>
      </c>
      <c r="C947" s="182" t="s">
        <v>1026</v>
      </c>
      <c r="D947" s="185" t="s">
        <v>1027</v>
      </c>
      <c r="E947" s="185"/>
      <c r="F947" s="185" t="s">
        <v>1028</v>
      </c>
      <c r="G947" s="185"/>
      <c r="H947" s="43">
        <v>706</v>
      </c>
      <c r="I947" s="362" t="s">
        <v>332</v>
      </c>
      <c r="J947" s="182" t="str">
        <f>INDEX('Policy Characteristics'!D:D,MATCH(PolicyLevers!$C947,'Policy Characteristics'!$C:$C,0))</f>
        <v>End Existing Subsidies</v>
      </c>
      <c r="K947" s="182" t="str">
        <f>INDEX('Policy Characteristics'!E:E,MATCH(PolicyLevers!$C947,'Policy Characteristics'!$C:$C,0))</f>
        <v>cross reduce BAU subsidies</v>
      </c>
      <c r="L947" s="182">
        <f>INDEX('Policy Characteristics'!F:F,MATCH(PolicyLevers!$C947,'Policy Characteristics'!$C:$C,0))</f>
        <v>0</v>
      </c>
      <c r="M947" s="182">
        <f>INDEX('Policy Characteristics'!G:G,MATCH(PolicyLevers!$C947,'Policy Characteristics'!$C:$C,0))</f>
        <v>0</v>
      </c>
      <c r="N947" s="182">
        <f>INDEX('Policy Characteristics'!H:H,MATCH(PolicyLevers!$C947,'Policy Characteristics'!$C:$C,0))</f>
        <v>0</v>
      </c>
      <c r="O947" s="185">
        <f>INDEX('Policy Characteristics'!I:I,MATCH(PolicyLevers!$C947,'Policy Characteristics'!$C:$C,0))</f>
        <v>0</v>
      </c>
      <c r="P947" s="187"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0">
        <f>INDEX('Policy Characteristics'!K:K,MATCH(PolicyLevers!$C947,'Policy Characteristics'!$C:$C,0))</f>
        <v>0</v>
      </c>
      <c r="R947" s="192">
        <f>INDEX('Policy Characteristics'!L:L,MATCH(PolicyLevers!$C947,'Policy Characteristics'!$C:$C,0))</f>
        <v>0</v>
      </c>
      <c r="S947" s="220">
        <f>INDEX('Policy Characteristics'!M:M,MATCH(PolicyLevers!$C947,'Policy Characteristics'!$C:$C,0))</f>
        <v>0</v>
      </c>
      <c r="T947" s="200">
        <f>INDEX('Policy Characteristics'!N:N,MATCH(PolicyLevers!$C947,'Policy Characteristics'!$C:$C,0))</f>
        <v>0</v>
      </c>
      <c r="U947" s="190">
        <f>INDEX('Policy Characteristics'!O:O,MATCH(PolicyLevers!$C947,'Policy Characteristics'!$C:$C,0))</f>
        <v>0</v>
      </c>
    </row>
    <row r="948" spans="1:21" s="190" customFormat="1" x14ac:dyDescent="0.35">
      <c r="A948" s="351" t="str">
        <f>INDEX('Policy Characteristics'!A:A,MATCH(PolicyLevers!$C948,'Policy Characteristics'!$C:$C,0))</f>
        <v>Cross-Sector</v>
      </c>
      <c r="B948" s="355" t="str">
        <f>INDEX('Policy Characteristics'!B:B,MATCH(PolicyLevers!$C948,'Policy Characteristics'!$C:$C,0))</f>
        <v>End Existing Subsidies</v>
      </c>
      <c r="C948" s="190" t="str">
        <f t="shared" ref="C948:C963" si="46">C$947</f>
        <v>Percent Reduction in BAU Subsidies</v>
      </c>
      <c r="D948" s="192" t="s">
        <v>251</v>
      </c>
      <c r="E948" s="185"/>
      <c r="F948" s="192" t="s">
        <v>579</v>
      </c>
      <c r="G948" s="185"/>
      <c r="H948" s="43">
        <v>69</v>
      </c>
      <c r="I948" s="362" t="s">
        <v>310</v>
      </c>
      <c r="J948" s="190" t="str">
        <f>INDEX('Policy Characteristics'!D:D,MATCH(PolicyLevers!$C948,'Policy Characteristics'!$C:$C,0))</f>
        <v>End Existing Subsidies</v>
      </c>
      <c r="K948" s="190" t="str">
        <f>INDEX('Policy Characteristics'!E:E,MATCH(PolicyLevers!$C948,'Policy Characteristics'!$C:$C,0))</f>
        <v>cross reduce BAU subsidies</v>
      </c>
      <c r="L948" s="186">
        <f>INDEX('Policy Characteristics'!F:F,MATCH(PolicyLevers!$C948,'Policy Characteristics'!$C:$C,0))</f>
        <v>0</v>
      </c>
      <c r="M948" s="186">
        <f>INDEX('Policy Characteristics'!G:G,MATCH(PolicyLevers!$C948,'Policy Characteristics'!$C:$C,0))</f>
        <v>0</v>
      </c>
      <c r="N948" s="186">
        <f>INDEX('Policy Characteristics'!H:H,MATCH(PolicyLevers!$C948,'Policy Characteristics'!$C:$C,0))</f>
        <v>0</v>
      </c>
      <c r="O948" s="185">
        <f>INDEX('Policy Characteristics'!I:I,MATCH(PolicyLevers!$C948,'Policy Characteristics'!$C:$C,0))</f>
        <v>0</v>
      </c>
      <c r="P948" s="187"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2">
        <f>INDEX('Policy Characteristics'!K:K,MATCH(PolicyLevers!$C948,'Policy Characteristics'!$C:$C,0))</f>
        <v>0</v>
      </c>
      <c r="R948" s="192">
        <f>INDEX('Policy Characteristics'!L:L,MATCH(PolicyLevers!$C948,'Policy Characteristics'!$C:$C,0))</f>
        <v>0</v>
      </c>
      <c r="S948" s="206">
        <f>INDEX('Policy Characteristics'!M:M,MATCH(PolicyLevers!$C948,'Policy Characteristics'!$C:$C,0))</f>
        <v>0</v>
      </c>
      <c r="T948" s="200">
        <f>INDEX('Policy Characteristics'!N:N,MATCH(PolicyLevers!$C948,'Policy Characteristics'!$C:$C,0))</f>
        <v>0</v>
      </c>
      <c r="U948" s="190">
        <f>INDEX('Policy Characteristics'!O:O,MATCH(PolicyLevers!$C948,'Policy Characteristics'!$C:$C,0))</f>
        <v>0</v>
      </c>
    </row>
    <row r="949" spans="1:21" s="190" customFormat="1" x14ac:dyDescent="0.35">
      <c r="A949" s="351" t="str">
        <f>INDEX('Policy Characteristics'!A:A,MATCH(PolicyLevers!$C949,'Policy Characteristics'!$C:$C,0))</f>
        <v>Cross-Sector</v>
      </c>
      <c r="B949" s="355" t="str">
        <f>INDEX('Policy Characteristics'!B:B,MATCH(PolicyLevers!$C949,'Policy Characteristics'!$C:$C,0))</f>
        <v>End Existing Subsidies</v>
      </c>
      <c r="C949" s="190" t="str">
        <f t="shared" si="46"/>
        <v>Percent Reduction in BAU Subsidies</v>
      </c>
      <c r="D949" s="192" t="s">
        <v>255</v>
      </c>
      <c r="E949" s="185"/>
      <c r="F949" s="192" t="s">
        <v>741</v>
      </c>
      <c r="G949" s="185"/>
      <c r="H949" s="43">
        <v>70</v>
      </c>
      <c r="I949" s="362" t="s">
        <v>310</v>
      </c>
      <c r="J949" s="190" t="str">
        <f>INDEX('Policy Characteristics'!D:D,MATCH(PolicyLevers!$C949,'Policy Characteristics'!$C:$C,0))</f>
        <v>End Existing Subsidies</v>
      </c>
      <c r="K949" s="190" t="str">
        <f>INDEX('Policy Characteristics'!E:E,MATCH(PolicyLevers!$C949,'Policy Characteristics'!$C:$C,0))</f>
        <v>cross reduce BAU subsidies</v>
      </c>
      <c r="L949" s="198">
        <f>INDEX('Policy Characteristics'!F:F,MATCH(PolicyLevers!$C949,'Policy Characteristics'!$C:$C,0))</f>
        <v>0</v>
      </c>
      <c r="M949" s="198">
        <f>INDEX('Policy Characteristics'!G:G,MATCH(PolicyLevers!$C949,'Policy Characteristics'!$C:$C,0))</f>
        <v>0</v>
      </c>
      <c r="N949" s="198">
        <f>INDEX('Policy Characteristics'!H:H,MATCH(PolicyLevers!$C949,'Policy Characteristics'!$C:$C,0))</f>
        <v>0</v>
      </c>
      <c r="O949" s="200">
        <f>INDEX('Policy Characteristics'!I:I,MATCH(PolicyLevers!$C949,'Policy Characteristics'!$C:$C,0))</f>
        <v>0</v>
      </c>
      <c r="P949" s="187"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2">
        <f>INDEX('Policy Characteristics'!K:K,MATCH(PolicyLevers!$C949,'Policy Characteristics'!$C:$C,0))</f>
        <v>0</v>
      </c>
      <c r="R949" s="192">
        <f>INDEX('Policy Characteristics'!L:L,MATCH(PolicyLevers!$C949,'Policy Characteristics'!$C:$C,0))</f>
        <v>0</v>
      </c>
      <c r="S949" s="206">
        <f>INDEX('Policy Characteristics'!M:M,MATCH(PolicyLevers!$C949,'Policy Characteristics'!$C:$C,0))</f>
        <v>0</v>
      </c>
      <c r="T949" s="200">
        <f>INDEX('Policy Characteristics'!N:N,MATCH(PolicyLevers!$C949,'Policy Characteristics'!$C:$C,0))</f>
        <v>0</v>
      </c>
      <c r="U949" s="190">
        <f>INDEX('Policy Characteristics'!O:O,MATCH(PolicyLevers!$C949,'Policy Characteristics'!$C:$C,0))</f>
        <v>0</v>
      </c>
    </row>
    <row r="950" spans="1:21" s="190" customFormat="1" x14ac:dyDescent="0.35">
      <c r="A950" s="351" t="str">
        <f>INDEX('Policy Characteristics'!A:A,MATCH(PolicyLevers!$C950,'Policy Characteristics'!$C:$C,0))</f>
        <v>Cross-Sector</v>
      </c>
      <c r="B950" s="355" t="str">
        <f>INDEX('Policy Characteristics'!B:B,MATCH(PolicyLevers!$C950,'Policy Characteristics'!$C:$C,0))</f>
        <v>End Existing Subsidies</v>
      </c>
      <c r="C950" s="190" t="str">
        <f t="shared" si="46"/>
        <v>Percent Reduction in BAU Subsidies</v>
      </c>
      <c r="D950" s="192" t="s">
        <v>1035</v>
      </c>
      <c r="E950" s="185"/>
      <c r="F950" s="192" t="s">
        <v>589</v>
      </c>
      <c r="G950" s="185"/>
      <c r="H950" s="43">
        <v>71</v>
      </c>
      <c r="I950" s="362" t="s">
        <v>310</v>
      </c>
      <c r="J950" s="190" t="str">
        <f>INDEX('Policy Characteristics'!D:D,MATCH(PolicyLevers!$C950,'Policy Characteristics'!$C:$C,0))</f>
        <v>End Existing Subsidies</v>
      </c>
      <c r="K950" s="190" t="str">
        <f>INDEX('Policy Characteristics'!E:E,MATCH(PolicyLevers!$C950,'Policy Characteristics'!$C:$C,0))</f>
        <v>cross reduce BAU subsidies</v>
      </c>
      <c r="L950" s="198">
        <f>INDEX('Policy Characteristics'!F:F,MATCH(PolicyLevers!$C950,'Policy Characteristics'!$C:$C,0))</f>
        <v>0</v>
      </c>
      <c r="M950" s="198">
        <f>INDEX('Policy Characteristics'!G:G,MATCH(PolicyLevers!$C950,'Policy Characteristics'!$C:$C,0))</f>
        <v>0</v>
      </c>
      <c r="N950" s="198">
        <f>INDEX('Policy Characteristics'!H:H,MATCH(PolicyLevers!$C950,'Policy Characteristics'!$C:$C,0))</f>
        <v>0</v>
      </c>
      <c r="O950" s="200">
        <f>INDEX('Policy Characteristics'!I:I,MATCH(PolicyLevers!$C950,'Policy Characteristics'!$C:$C,0))</f>
        <v>0</v>
      </c>
      <c r="P950" s="187"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2">
        <f>INDEX('Policy Characteristics'!K:K,MATCH(PolicyLevers!$C950,'Policy Characteristics'!$C:$C,0))</f>
        <v>0</v>
      </c>
      <c r="R950" s="192">
        <f>INDEX('Policy Characteristics'!L:L,MATCH(PolicyLevers!$C950,'Policy Characteristics'!$C:$C,0))</f>
        <v>0</v>
      </c>
      <c r="S950" s="206">
        <f>INDEX('Policy Characteristics'!M:M,MATCH(PolicyLevers!$C950,'Policy Characteristics'!$C:$C,0))</f>
        <v>0</v>
      </c>
      <c r="T950" s="200">
        <f>INDEX('Policy Characteristics'!N:N,MATCH(PolicyLevers!$C950,'Policy Characteristics'!$C:$C,0))</f>
        <v>0</v>
      </c>
      <c r="U950" s="190">
        <f>INDEX('Policy Characteristics'!O:O,MATCH(PolicyLevers!$C950,'Policy Characteristics'!$C:$C,0))</f>
        <v>0</v>
      </c>
    </row>
    <row r="951" spans="1:21" s="190" customFormat="1" x14ac:dyDescent="0.35">
      <c r="A951" s="351" t="str">
        <f>INDEX('Policy Characteristics'!A:A,MATCH(PolicyLevers!$C951,'Policy Characteristics'!$C:$C,0))</f>
        <v>Cross-Sector</v>
      </c>
      <c r="B951" s="355" t="str">
        <f>INDEX('Policy Characteristics'!B:B,MATCH(PolicyLevers!$C951,'Policy Characteristics'!$C:$C,0))</f>
        <v>End Existing Subsidies</v>
      </c>
      <c r="C951" s="190" t="str">
        <f t="shared" si="46"/>
        <v>Percent Reduction in BAU Subsidies</v>
      </c>
      <c r="D951" s="192" t="s">
        <v>1037</v>
      </c>
      <c r="E951" s="185"/>
      <c r="F951" s="192" t="s">
        <v>592</v>
      </c>
      <c r="G951" s="185"/>
      <c r="H951" s="43">
        <v>72</v>
      </c>
      <c r="I951" s="362" t="s">
        <v>332</v>
      </c>
      <c r="J951" s="190" t="str">
        <f>INDEX('Policy Characteristics'!D:D,MATCH(PolicyLevers!$C951,'Policy Characteristics'!$C:$C,0))</f>
        <v>End Existing Subsidies</v>
      </c>
      <c r="K951" s="190" t="str">
        <f>INDEX('Policy Characteristics'!E:E,MATCH(PolicyLevers!$C951,'Policy Characteristics'!$C:$C,0))</f>
        <v>cross reduce BAU subsidies</v>
      </c>
      <c r="L951" s="198">
        <f>INDEX('Policy Characteristics'!F:F,MATCH(PolicyLevers!$C951,'Policy Characteristics'!$C:$C,0))</f>
        <v>0</v>
      </c>
      <c r="M951" s="198">
        <f>INDEX('Policy Characteristics'!G:G,MATCH(PolicyLevers!$C951,'Policy Characteristics'!$C:$C,0))</f>
        <v>0</v>
      </c>
      <c r="N951" s="198">
        <f>INDEX('Policy Characteristics'!H:H,MATCH(PolicyLevers!$C951,'Policy Characteristics'!$C:$C,0))</f>
        <v>0</v>
      </c>
      <c r="O951" s="200">
        <f>INDEX('Policy Characteristics'!I:I,MATCH(PolicyLevers!$C951,'Policy Characteristics'!$C:$C,0))</f>
        <v>0</v>
      </c>
      <c r="P951" s="187"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2">
        <f>INDEX('Policy Characteristics'!K:K,MATCH(PolicyLevers!$C951,'Policy Characteristics'!$C:$C,0))</f>
        <v>0</v>
      </c>
      <c r="R951" s="192">
        <f>INDEX('Policy Characteristics'!L:L,MATCH(PolicyLevers!$C951,'Policy Characteristics'!$C:$C,0))</f>
        <v>0</v>
      </c>
      <c r="S951" s="206">
        <f>INDEX('Policy Characteristics'!M:M,MATCH(PolicyLevers!$C951,'Policy Characteristics'!$C:$C,0))</f>
        <v>0</v>
      </c>
      <c r="T951" s="200">
        <f>INDEX('Policy Characteristics'!N:N,MATCH(PolicyLevers!$C951,'Policy Characteristics'!$C:$C,0))</f>
        <v>0</v>
      </c>
      <c r="U951" s="190">
        <f>INDEX('Policy Characteristics'!O:O,MATCH(PolicyLevers!$C951,'Policy Characteristics'!$C:$C,0))</f>
        <v>0</v>
      </c>
    </row>
    <row r="952" spans="1:21" s="190" customFormat="1" x14ac:dyDescent="0.35">
      <c r="A952" s="351" t="str">
        <f>INDEX('Policy Characteristics'!A:A,MATCH(PolicyLevers!$C952,'Policy Characteristics'!$C:$C,0))</f>
        <v>Cross-Sector</v>
      </c>
      <c r="B952" s="355" t="str">
        <f>INDEX('Policy Characteristics'!B:B,MATCH(PolicyLevers!$C952,'Policy Characteristics'!$C:$C,0))</f>
        <v>End Existing Subsidies</v>
      </c>
      <c r="C952" s="190" t="str">
        <f t="shared" si="46"/>
        <v>Percent Reduction in BAU Subsidies</v>
      </c>
      <c r="D952" s="192" t="s">
        <v>1038</v>
      </c>
      <c r="E952" s="185"/>
      <c r="F952" s="192" t="s">
        <v>595</v>
      </c>
      <c r="G952" s="185"/>
      <c r="H952" s="43">
        <v>73</v>
      </c>
      <c r="I952" s="362" t="s">
        <v>332</v>
      </c>
      <c r="J952" s="190" t="str">
        <f>INDEX('Policy Characteristics'!D:D,MATCH(PolicyLevers!$C952,'Policy Characteristics'!$C:$C,0))</f>
        <v>End Existing Subsidies</v>
      </c>
      <c r="K952" s="190" t="str">
        <f>INDEX('Policy Characteristics'!E:E,MATCH(PolicyLevers!$C952,'Policy Characteristics'!$C:$C,0))</f>
        <v>cross reduce BAU subsidies</v>
      </c>
      <c r="L952" s="198">
        <f>INDEX('Policy Characteristics'!F:F,MATCH(PolicyLevers!$C952,'Policy Characteristics'!$C:$C,0))</f>
        <v>0</v>
      </c>
      <c r="M952" s="198">
        <f>INDEX('Policy Characteristics'!G:G,MATCH(PolicyLevers!$C952,'Policy Characteristics'!$C:$C,0))</f>
        <v>0</v>
      </c>
      <c r="N952" s="198">
        <f>INDEX('Policy Characteristics'!H:H,MATCH(PolicyLevers!$C952,'Policy Characteristics'!$C:$C,0))</f>
        <v>0</v>
      </c>
      <c r="O952" s="200">
        <f>INDEX('Policy Characteristics'!I:I,MATCH(PolicyLevers!$C952,'Policy Characteristics'!$C:$C,0))</f>
        <v>0</v>
      </c>
      <c r="P952" s="187"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2">
        <f>INDEX('Policy Characteristics'!K:K,MATCH(PolicyLevers!$C952,'Policy Characteristics'!$C:$C,0))</f>
        <v>0</v>
      </c>
      <c r="R952" s="192">
        <f>INDEX('Policy Characteristics'!L:L,MATCH(PolicyLevers!$C952,'Policy Characteristics'!$C:$C,0))</f>
        <v>0</v>
      </c>
      <c r="S952" s="206">
        <f>INDEX('Policy Characteristics'!M:M,MATCH(PolicyLevers!$C952,'Policy Characteristics'!$C:$C,0))</f>
        <v>0</v>
      </c>
      <c r="T952" s="200">
        <f>INDEX('Policy Characteristics'!N:N,MATCH(PolicyLevers!$C952,'Policy Characteristics'!$C:$C,0))</f>
        <v>0</v>
      </c>
      <c r="U952" s="190">
        <f>INDEX('Policy Characteristics'!O:O,MATCH(PolicyLevers!$C952,'Policy Characteristics'!$C:$C,0))</f>
        <v>0</v>
      </c>
    </row>
    <row r="953" spans="1:21" s="190" customFormat="1" x14ac:dyDescent="0.35">
      <c r="A953" s="351" t="str">
        <f>INDEX('Policy Characteristics'!A:A,MATCH(PolicyLevers!$C953,'Policy Characteristics'!$C:$C,0))</f>
        <v>Cross-Sector</v>
      </c>
      <c r="B953" s="355" t="str">
        <f>INDEX('Policy Characteristics'!B:B,MATCH(PolicyLevers!$C953,'Policy Characteristics'!$C:$C,0))</f>
        <v>End Existing Subsidies</v>
      </c>
      <c r="C953" s="190" t="str">
        <f t="shared" si="46"/>
        <v>Percent Reduction in BAU Subsidies</v>
      </c>
      <c r="D953" s="192" t="s">
        <v>1039</v>
      </c>
      <c r="E953" s="185"/>
      <c r="F953" s="192" t="s">
        <v>1040</v>
      </c>
      <c r="G953" s="185"/>
      <c r="H953" s="43">
        <v>74</v>
      </c>
      <c r="I953" s="362" t="s">
        <v>310</v>
      </c>
      <c r="J953" s="190" t="str">
        <f>INDEX('Policy Characteristics'!D:D,MATCH(PolicyLevers!$C953,'Policy Characteristics'!$C:$C,0))</f>
        <v>End Existing Subsidies</v>
      </c>
      <c r="K953" s="190" t="str">
        <f>INDEX('Policy Characteristics'!E:E,MATCH(PolicyLevers!$C953,'Policy Characteristics'!$C:$C,0))</f>
        <v>cross reduce BAU subsidies</v>
      </c>
      <c r="L953" s="198">
        <f>INDEX('Policy Characteristics'!F:F,MATCH(PolicyLevers!$C953,'Policy Characteristics'!$C:$C,0))</f>
        <v>0</v>
      </c>
      <c r="M953" s="198">
        <f>INDEX('Policy Characteristics'!G:G,MATCH(PolicyLevers!$C953,'Policy Characteristics'!$C:$C,0))</f>
        <v>0</v>
      </c>
      <c r="N953" s="198">
        <f>INDEX('Policy Characteristics'!H:H,MATCH(PolicyLevers!$C953,'Policy Characteristics'!$C:$C,0))</f>
        <v>0</v>
      </c>
      <c r="O953" s="200">
        <f>INDEX('Policy Characteristics'!I:I,MATCH(PolicyLevers!$C953,'Policy Characteristics'!$C:$C,0))</f>
        <v>0</v>
      </c>
      <c r="P953" s="187"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2">
        <f>INDEX('Policy Characteristics'!K:K,MATCH(PolicyLevers!$C953,'Policy Characteristics'!$C:$C,0))</f>
        <v>0</v>
      </c>
      <c r="R953" s="192">
        <f>INDEX('Policy Characteristics'!L:L,MATCH(PolicyLevers!$C953,'Policy Characteristics'!$C:$C,0))</f>
        <v>0</v>
      </c>
      <c r="S953" s="206">
        <f>INDEX('Policy Characteristics'!M:M,MATCH(PolicyLevers!$C953,'Policy Characteristics'!$C:$C,0))</f>
        <v>0</v>
      </c>
      <c r="T953" s="200">
        <f>INDEX('Policy Characteristics'!N:N,MATCH(PolicyLevers!$C953,'Policy Characteristics'!$C:$C,0))</f>
        <v>0</v>
      </c>
      <c r="U953" s="190">
        <f>INDEX('Policy Characteristics'!O:O,MATCH(PolicyLevers!$C953,'Policy Characteristics'!$C:$C,0))</f>
        <v>0</v>
      </c>
    </row>
    <row r="954" spans="1:21" s="190" customFormat="1" x14ac:dyDescent="0.35">
      <c r="A954" s="351" t="str">
        <f>INDEX('Policy Characteristics'!A:A,MATCH(PolicyLevers!$C954,'Policy Characteristics'!$C:$C,0))</f>
        <v>Cross-Sector</v>
      </c>
      <c r="B954" s="355" t="str">
        <f>INDEX('Policy Characteristics'!B:B,MATCH(PolicyLevers!$C954,'Policy Characteristics'!$C:$C,0))</f>
        <v>End Existing Subsidies</v>
      </c>
      <c r="C954" s="190" t="str">
        <f t="shared" si="46"/>
        <v>Percent Reduction in BAU Subsidies</v>
      </c>
      <c r="D954" s="192" t="s">
        <v>1042</v>
      </c>
      <c r="E954" s="185"/>
      <c r="F954" s="192" t="s">
        <v>601</v>
      </c>
      <c r="G954" s="185"/>
      <c r="H954" s="43">
        <v>707</v>
      </c>
      <c r="I954" s="362" t="s">
        <v>332</v>
      </c>
      <c r="J954" s="190" t="str">
        <f>INDEX('Policy Characteristics'!D:D,MATCH(PolicyLevers!$C954,'Policy Characteristics'!$C:$C,0))</f>
        <v>End Existing Subsidies</v>
      </c>
      <c r="K954" s="190" t="str">
        <f>INDEX('Policy Characteristics'!E:E,MATCH(PolicyLevers!$C954,'Policy Characteristics'!$C:$C,0))</f>
        <v>cross reduce BAU subsidies</v>
      </c>
      <c r="L954" s="182">
        <f>INDEX('Policy Characteristics'!F:F,MATCH(PolicyLevers!$C954,'Policy Characteristics'!$C:$C,0))</f>
        <v>0</v>
      </c>
      <c r="M954" s="182">
        <f>INDEX('Policy Characteristics'!G:G,MATCH(PolicyLevers!$C954,'Policy Characteristics'!$C:$C,0))</f>
        <v>0</v>
      </c>
      <c r="N954" s="182">
        <f>INDEX('Policy Characteristics'!H:H,MATCH(PolicyLevers!$C954,'Policy Characteristics'!$C:$C,0))</f>
        <v>0</v>
      </c>
      <c r="O954" s="185">
        <f>INDEX('Policy Characteristics'!I:I,MATCH(PolicyLevers!$C954,'Policy Characteristics'!$C:$C,0))</f>
        <v>0</v>
      </c>
      <c r="P954" s="187"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0">
        <f>INDEX('Policy Characteristics'!K:K,MATCH(PolicyLevers!$C954,'Policy Characteristics'!$C:$C,0))</f>
        <v>0</v>
      </c>
      <c r="R954" s="192">
        <f>INDEX('Policy Characteristics'!L:L,MATCH(PolicyLevers!$C954,'Policy Characteristics'!$C:$C,0))</f>
        <v>0</v>
      </c>
      <c r="S954" s="220">
        <f>INDEX('Policy Characteristics'!M:M,MATCH(PolicyLevers!$C954,'Policy Characteristics'!$C:$C,0))</f>
        <v>0</v>
      </c>
      <c r="T954" s="200">
        <f>INDEX('Policy Characteristics'!N:N,MATCH(PolicyLevers!$C954,'Policy Characteristics'!$C:$C,0))</f>
        <v>0</v>
      </c>
      <c r="U954" s="190">
        <f>INDEX('Policy Characteristics'!O:O,MATCH(PolicyLevers!$C954,'Policy Characteristics'!$C:$C,0))</f>
        <v>0</v>
      </c>
    </row>
    <row r="955" spans="1:21" s="190" customFormat="1" x14ac:dyDescent="0.35">
      <c r="A955" s="351" t="str">
        <f>INDEX('Policy Characteristics'!A:A,MATCH(PolicyLevers!$C955,'Policy Characteristics'!$C:$C,0))</f>
        <v>Cross-Sector</v>
      </c>
      <c r="B955" s="355" t="str">
        <f>INDEX('Policy Characteristics'!B:B,MATCH(PolicyLevers!$C955,'Policy Characteristics'!$C:$C,0))</f>
        <v>End Existing Subsidies</v>
      </c>
      <c r="C955" s="190" t="str">
        <f t="shared" si="46"/>
        <v>Percent Reduction in BAU Subsidies</v>
      </c>
      <c r="D955" s="192" t="s">
        <v>257</v>
      </c>
      <c r="E955" s="185"/>
      <c r="F955" s="192" t="s">
        <v>923</v>
      </c>
      <c r="G955" s="185"/>
      <c r="H955" s="43">
        <v>75</v>
      </c>
      <c r="I955" s="362" t="s">
        <v>310</v>
      </c>
      <c r="J955" s="190" t="str">
        <f>INDEX('Policy Characteristics'!D:D,MATCH(PolicyLevers!$C955,'Policy Characteristics'!$C:$C,0))</f>
        <v>End Existing Subsidies</v>
      </c>
      <c r="K955" s="190" t="str">
        <f>INDEX('Policy Characteristics'!E:E,MATCH(PolicyLevers!$C955,'Policy Characteristics'!$C:$C,0))</f>
        <v>cross reduce BAU subsidies</v>
      </c>
      <c r="L955" s="198">
        <f>INDEX('Policy Characteristics'!F:F,MATCH(PolicyLevers!$C955,'Policy Characteristics'!$C:$C,0))</f>
        <v>0</v>
      </c>
      <c r="M955" s="198">
        <f>INDEX('Policy Characteristics'!G:G,MATCH(PolicyLevers!$C955,'Policy Characteristics'!$C:$C,0))</f>
        <v>0</v>
      </c>
      <c r="N955" s="198">
        <f>INDEX('Policy Characteristics'!H:H,MATCH(PolicyLevers!$C955,'Policy Characteristics'!$C:$C,0))</f>
        <v>0</v>
      </c>
      <c r="O955" s="200">
        <f>INDEX('Policy Characteristics'!I:I,MATCH(PolicyLevers!$C955,'Policy Characteristics'!$C:$C,0))</f>
        <v>0</v>
      </c>
      <c r="P955" s="187"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2">
        <f>INDEX('Policy Characteristics'!K:K,MATCH(PolicyLevers!$C955,'Policy Characteristics'!$C:$C,0))</f>
        <v>0</v>
      </c>
      <c r="R955" s="192">
        <f>INDEX('Policy Characteristics'!L:L,MATCH(PolicyLevers!$C955,'Policy Characteristics'!$C:$C,0))</f>
        <v>0</v>
      </c>
      <c r="S955" s="206">
        <f>INDEX('Policy Characteristics'!M:M,MATCH(PolicyLevers!$C955,'Policy Characteristics'!$C:$C,0))</f>
        <v>0</v>
      </c>
      <c r="T955" s="200">
        <f>INDEX('Policy Characteristics'!N:N,MATCH(PolicyLevers!$C955,'Policy Characteristics'!$C:$C,0))</f>
        <v>0</v>
      </c>
      <c r="U955" s="190">
        <f>INDEX('Policy Characteristics'!O:O,MATCH(PolicyLevers!$C955,'Policy Characteristics'!$C:$C,0))</f>
        <v>0</v>
      </c>
    </row>
    <row r="956" spans="1:21" s="190" customFormat="1" x14ac:dyDescent="0.35">
      <c r="A956" s="351" t="str">
        <f>INDEX('Policy Characteristics'!A:A,MATCH(PolicyLevers!$C956,'Policy Characteristics'!$C:$C,0))</f>
        <v>Cross-Sector</v>
      </c>
      <c r="B956" s="355" t="str">
        <f>INDEX('Policy Characteristics'!B:B,MATCH(PolicyLevers!$C956,'Policy Characteristics'!$C:$C,0))</f>
        <v>End Existing Subsidies</v>
      </c>
      <c r="C956" s="190" t="str">
        <f t="shared" si="46"/>
        <v>Percent Reduction in BAU Subsidies</v>
      </c>
      <c r="D956" s="192" t="s">
        <v>256</v>
      </c>
      <c r="E956" s="185"/>
      <c r="F956" s="192" t="s">
        <v>924</v>
      </c>
      <c r="G956" s="185"/>
      <c r="H956" s="43">
        <v>76</v>
      </c>
      <c r="I956" s="362" t="s">
        <v>310</v>
      </c>
      <c r="J956" s="190" t="str">
        <f>INDEX('Policy Characteristics'!D:D,MATCH(PolicyLevers!$C956,'Policy Characteristics'!$C:$C,0))</f>
        <v>End Existing Subsidies</v>
      </c>
      <c r="K956" s="190" t="str">
        <f>INDEX('Policy Characteristics'!E:E,MATCH(PolicyLevers!$C956,'Policy Characteristics'!$C:$C,0))</f>
        <v>cross reduce BAU subsidies</v>
      </c>
      <c r="L956" s="198">
        <f>INDEX('Policy Characteristics'!F:F,MATCH(PolicyLevers!$C956,'Policy Characteristics'!$C:$C,0))</f>
        <v>0</v>
      </c>
      <c r="M956" s="198">
        <f>INDEX('Policy Characteristics'!G:G,MATCH(PolicyLevers!$C956,'Policy Characteristics'!$C:$C,0))</f>
        <v>0</v>
      </c>
      <c r="N956" s="198">
        <f>INDEX('Policy Characteristics'!H:H,MATCH(PolicyLevers!$C956,'Policy Characteristics'!$C:$C,0))</f>
        <v>0</v>
      </c>
      <c r="O956" s="200">
        <f>INDEX('Policy Characteristics'!I:I,MATCH(PolicyLevers!$C956,'Policy Characteristics'!$C:$C,0))</f>
        <v>0</v>
      </c>
      <c r="P956" s="187"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2">
        <f>INDEX('Policy Characteristics'!K:K,MATCH(PolicyLevers!$C956,'Policy Characteristics'!$C:$C,0))</f>
        <v>0</v>
      </c>
      <c r="R956" s="192">
        <f>INDEX('Policy Characteristics'!L:L,MATCH(PolicyLevers!$C956,'Policy Characteristics'!$C:$C,0))</f>
        <v>0</v>
      </c>
      <c r="S956" s="206">
        <f>INDEX('Policy Characteristics'!M:M,MATCH(PolicyLevers!$C956,'Policy Characteristics'!$C:$C,0))</f>
        <v>0</v>
      </c>
      <c r="T956" s="200">
        <f>INDEX('Policy Characteristics'!N:N,MATCH(PolicyLevers!$C956,'Policy Characteristics'!$C:$C,0))</f>
        <v>0</v>
      </c>
      <c r="U956" s="190">
        <f>INDEX('Policy Characteristics'!O:O,MATCH(PolicyLevers!$C956,'Policy Characteristics'!$C:$C,0))</f>
        <v>0</v>
      </c>
    </row>
    <row r="957" spans="1:21" s="190" customFormat="1" x14ac:dyDescent="0.35">
      <c r="A957" s="351" t="str">
        <f>INDEX('Policy Characteristics'!A:A,MATCH(PolicyLevers!$C957,'Policy Characteristics'!$C:$C,0))</f>
        <v>Cross-Sector</v>
      </c>
      <c r="B957" s="355" t="str">
        <f>INDEX('Policy Characteristics'!B:B,MATCH(PolicyLevers!$C957,'Policy Characteristics'!$C:$C,0))</f>
        <v>End Existing Subsidies</v>
      </c>
      <c r="C957" s="190" t="str">
        <f t="shared" si="46"/>
        <v>Percent Reduction in BAU Subsidies</v>
      </c>
      <c r="D957" s="192" t="s">
        <v>1045</v>
      </c>
      <c r="E957" s="185"/>
      <c r="F957" s="192" t="s">
        <v>1046</v>
      </c>
      <c r="G957" s="185"/>
      <c r="H957" s="43">
        <v>708</v>
      </c>
      <c r="I957" s="362" t="s">
        <v>332</v>
      </c>
      <c r="J957" s="190" t="str">
        <f>INDEX('Policy Characteristics'!D:D,MATCH(PolicyLevers!$C957,'Policy Characteristics'!$C:$C,0))</f>
        <v>End Existing Subsidies</v>
      </c>
      <c r="K957" s="190" t="str">
        <f>INDEX('Policy Characteristics'!E:E,MATCH(PolicyLevers!$C957,'Policy Characteristics'!$C:$C,0))</f>
        <v>cross reduce BAU subsidies</v>
      </c>
      <c r="L957" s="182">
        <f>INDEX('Policy Characteristics'!F:F,MATCH(PolicyLevers!$C957,'Policy Characteristics'!$C:$C,0))</f>
        <v>0</v>
      </c>
      <c r="M957" s="182">
        <f>INDEX('Policy Characteristics'!G:G,MATCH(PolicyLevers!$C957,'Policy Characteristics'!$C:$C,0))</f>
        <v>0</v>
      </c>
      <c r="N957" s="182">
        <f>INDEX('Policy Characteristics'!H:H,MATCH(PolicyLevers!$C957,'Policy Characteristics'!$C:$C,0))</f>
        <v>0</v>
      </c>
      <c r="O957" s="185">
        <f>INDEX('Policy Characteristics'!I:I,MATCH(PolicyLevers!$C957,'Policy Characteristics'!$C:$C,0))</f>
        <v>0</v>
      </c>
      <c r="P957" s="187"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0">
        <f>INDEX('Policy Characteristics'!K:K,MATCH(PolicyLevers!$C957,'Policy Characteristics'!$C:$C,0))</f>
        <v>0</v>
      </c>
      <c r="R957" s="192">
        <f>INDEX('Policy Characteristics'!L:L,MATCH(PolicyLevers!$C957,'Policy Characteristics'!$C:$C,0))</f>
        <v>0</v>
      </c>
      <c r="S957" s="220">
        <f>INDEX('Policy Characteristics'!M:M,MATCH(PolicyLevers!$C957,'Policy Characteristics'!$C:$C,0))</f>
        <v>0</v>
      </c>
      <c r="T957" s="200">
        <f>INDEX('Policy Characteristics'!N:N,MATCH(PolicyLevers!$C957,'Policy Characteristics'!$C:$C,0))</f>
        <v>0</v>
      </c>
      <c r="U957" s="190">
        <f>INDEX('Policy Characteristics'!O:O,MATCH(PolicyLevers!$C957,'Policy Characteristics'!$C:$C,0))</f>
        <v>0</v>
      </c>
    </row>
    <row r="958" spans="1:21" s="190" customFormat="1" x14ac:dyDescent="0.35">
      <c r="A958" s="351" t="str">
        <f>INDEX('Policy Characteristics'!A:A,MATCH(PolicyLevers!$C958,'Policy Characteristics'!$C:$C,0))</f>
        <v>Cross-Sector</v>
      </c>
      <c r="B958" s="355" t="str">
        <f>INDEX('Policy Characteristics'!B:B,MATCH(PolicyLevers!$C958,'Policy Characteristics'!$C:$C,0))</f>
        <v>End Existing Subsidies</v>
      </c>
      <c r="C958" s="190" t="str">
        <f t="shared" si="46"/>
        <v>Percent Reduction in BAU Subsidies</v>
      </c>
      <c r="D958" s="192" t="s">
        <v>1047</v>
      </c>
      <c r="E958" s="185"/>
      <c r="F958" s="192" t="s">
        <v>1048</v>
      </c>
      <c r="G958" s="185"/>
      <c r="H958" s="43">
        <v>709</v>
      </c>
      <c r="I958" s="362" t="s">
        <v>332</v>
      </c>
      <c r="J958" s="190" t="str">
        <f>INDEX('Policy Characteristics'!D:D,MATCH(PolicyLevers!$C958,'Policy Characteristics'!$C:$C,0))</f>
        <v>End Existing Subsidies</v>
      </c>
      <c r="K958" s="190" t="str">
        <f>INDEX('Policy Characteristics'!E:E,MATCH(PolicyLevers!$C958,'Policy Characteristics'!$C:$C,0))</f>
        <v>cross reduce BAU subsidies</v>
      </c>
      <c r="L958" s="182">
        <f>INDEX('Policy Characteristics'!F:F,MATCH(PolicyLevers!$C958,'Policy Characteristics'!$C:$C,0))</f>
        <v>0</v>
      </c>
      <c r="M958" s="182">
        <f>INDEX('Policy Characteristics'!G:G,MATCH(PolicyLevers!$C958,'Policy Characteristics'!$C:$C,0))</f>
        <v>0</v>
      </c>
      <c r="N958" s="182">
        <f>INDEX('Policy Characteristics'!H:H,MATCH(PolicyLevers!$C958,'Policy Characteristics'!$C:$C,0))</f>
        <v>0</v>
      </c>
      <c r="O958" s="185">
        <f>INDEX('Policy Characteristics'!I:I,MATCH(PolicyLevers!$C958,'Policy Characteristics'!$C:$C,0))</f>
        <v>0</v>
      </c>
      <c r="P958" s="187"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0">
        <f>INDEX('Policy Characteristics'!K:K,MATCH(PolicyLevers!$C958,'Policy Characteristics'!$C:$C,0))</f>
        <v>0</v>
      </c>
      <c r="R958" s="192">
        <f>INDEX('Policy Characteristics'!L:L,MATCH(PolicyLevers!$C958,'Policy Characteristics'!$C:$C,0))</f>
        <v>0</v>
      </c>
      <c r="S958" s="220">
        <f>INDEX('Policy Characteristics'!M:M,MATCH(PolicyLevers!$C958,'Policy Characteristics'!$C:$C,0))</f>
        <v>0</v>
      </c>
      <c r="T958" s="200">
        <f>INDEX('Policy Characteristics'!N:N,MATCH(PolicyLevers!$C958,'Policy Characteristics'!$C:$C,0))</f>
        <v>0</v>
      </c>
      <c r="U958" s="190">
        <f>INDEX('Policy Characteristics'!O:O,MATCH(PolicyLevers!$C958,'Policy Characteristics'!$C:$C,0))</f>
        <v>0</v>
      </c>
    </row>
    <row r="959" spans="1:21" s="190" customFormat="1" x14ac:dyDescent="0.35">
      <c r="A959" s="351" t="str">
        <f>INDEX('Policy Characteristics'!A:A,MATCH(PolicyLevers!$C959,'Policy Characteristics'!$C:$C,0))</f>
        <v>Cross-Sector</v>
      </c>
      <c r="B959" s="355" t="str">
        <f>INDEX('Policy Characteristics'!B:B,MATCH(PolicyLevers!$C959,'Policy Characteristics'!$C:$C,0))</f>
        <v>End Existing Subsidies</v>
      </c>
      <c r="C959" s="190" t="str">
        <f t="shared" si="46"/>
        <v>Percent Reduction in BAU Subsidies</v>
      </c>
      <c r="D959" s="192" t="s">
        <v>253</v>
      </c>
      <c r="E959" s="185"/>
      <c r="F959" s="192" t="s">
        <v>925</v>
      </c>
      <c r="G959" s="185"/>
      <c r="H959" s="43">
        <v>710</v>
      </c>
      <c r="I959" s="362" t="s">
        <v>332</v>
      </c>
      <c r="J959" s="190" t="str">
        <f>INDEX('Policy Characteristics'!D:D,MATCH(PolicyLevers!$C959,'Policy Characteristics'!$C:$C,0))</f>
        <v>End Existing Subsidies</v>
      </c>
      <c r="K959" s="190" t="str">
        <f>INDEX('Policy Characteristics'!E:E,MATCH(PolicyLevers!$C959,'Policy Characteristics'!$C:$C,0))</f>
        <v>cross reduce BAU subsidies</v>
      </c>
      <c r="L959" s="198">
        <f>INDEX('Policy Characteristics'!F:F,MATCH(PolicyLevers!$C959,'Policy Characteristics'!$C:$C,0))</f>
        <v>0</v>
      </c>
      <c r="M959" s="198">
        <f>INDEX('Policy Characteristics'!G:G,MATCH(PolicyLevers!$C959,'Policy Characteristics'!$C:$C,0))</f>
        <v>0</v>
      </c>
      <c r="N959" s="198">
        <f>INDEX('Policy Characteristics'!H:H,MATCH(PolicyLevers!$C959,'Policy Characteristics'!$C:$C,0))</f>
        <v>0</v>
      </c>
      <c r="O959" s="200">
        <f>INDEX('Policy Characteristics'!I:I,MATCH(PolicyLevers!$C959,'Policy Characteristics'!$C:$C,0))</f>
        <v>0</v>
      </c>
      <c r="P959" s="187"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2">
        <f>INDEX('Policy Characteristics'!K:K,MATCH(PolicyLevers!$C959,'Policy Characteristics'!$C:$C,0))</f>
        <v>0</v>
      </c>
      <c r="R959" s="192">
        <f>INDEX('Policy Characteristics'!L:L,MATCH(PolicyLevers!$C959,'Policy Characteristics'!$C:$C,0))</f>
        <v>0</v>
      </c>
      <c r="S959" s="206">
        <f>INDEX('Policy Characteristics'!M:M,MATCH(PolicyLevers!$C959,'Policy Characteristics'!$C:$C,0))</f>
        <v>0</v>
      </c>
      <c r="T959" s="200">
        <f>INDEX('Policy Characteristics'!N:N,MATCH(PolicyLevers!$C959,'Policy Characteristics'!$C:$C,0))</f>
        <v>0</v>
      </c>
      <c r="U959" s="190">
        <f>INDEX('Policy Characteristics'!O:O,MATCH(PolicyLevers!$C959,'Policy Characteristics'!$C:$C,0))</f>
        <v>0</v>
      </c>
    </row>
    <row r="960" spans="1:21" s="190" customFormat="1" x14ac:dyDescent="0.35">
      <c r="A960" s="351" t="str">
        <f>INDEX('Policy Characteristics'!A:A,MATCH(PolicyLevers!$C960,'Policy Characteristics'!$C:$C,0))</f>
        <v>Cross-Sector</v>
      </c>
      <c r="B960" s="355" t="str">
        <f>INDEX('Policy Characteristics'!B:B,MATCH(PolicyLevers!$C960,'Policy Characteristics'!$C:$C,0))</f>
        <v>End Existing Subsidies</v>
      </c>
      <c r="C960" s="190" t="str">
        <f t="shared" si="46"/>
        <v>Percent Reduction in BAU Subsidies</v>
      </c>
      <c r="D960" s="192" t="s">
        <v>1050</v>
      </c>
      <c r="E960" s="185"/>
      <c r="F960" s="192" t="s">
        <v>1051</v>
      </c>
      <c r="G960" s="185"/>
      <c r="H960" s="43">
        <v>711</v>
      </c>
      <c r="I960" s="362" t="s">
        <v>332</v>
      </c>
      <c r="J960" s="190" t="str">
        <f>INDEX('Policy Characteristics'!D:D,MATCH(PolicyLevers!$C960,'Policy Characteristics'!$C:$C,0))</f>
        <v>End Existing Subsidies</v>
      </c>
      <c r="K960" s="190" t="str">
        <f>INDEX('Policy Characteristics'!E:E,MATCH(PolicyLevers!$C960,'Policy Characteristics'!$C:$C,0))</f>
        <v>cross reduce BAU subsidies</v>
      </c>
      <c r="L960" s="182">
        <f>INDEX('Policy Characteristics'!F:F,MATCH(PolicyLevers!$C960,'Policy Characteristics'!$C:$C,0))</f>
        <v>0</v>
      </c>
      <c r="M960" s="182">
        <f>INDEX('Policy Characteristics'!G:G,MATCH(PolicyLevers!$C960,'Policy Characteristics'!$C:$C,0))</f>
        <v>0</v>
      </c>
      <c r="N960" s="182">
        <f>INDEX('Policy Characteristics'!H:H,MATCH(PolicyLevers!$C960,'Policy Characteristics'!$C:$C,0))</f>
        <v>0</v>
      </c>
      <c r="O960" s="185">
        <f>INDEX('Policy Characteristics'!I:I,MATCH(PolicyLevers!$C960,'Policy Characteristics'!$C:$C,0))</f>
        <v>0</v>
      </c>
      <c r="P960" s="187"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0">
        <f>INDEX('Policy Characteristics'!K:K,MATCH(PolicyLevers!$C960,'Policy Characteristics'!$C:$C,0))</f>
        <v>0</v>
      </c>
      <c r="R960" s="192">
        <f>INDEX('Policy Characteristics'!L:L,MATCH(PolicyLevers!$C960,'Policy Characteristics'!$C:$C,0))</f>
        <v>0</v>
      </c>
      <c r="S960" s="220">
        <f>INDEX('Policy Characteristics'!M:M,MATCH(PolicyLevers!$C960,'Policy Characteristics'!$C:$C,0))</f>
        <v>0</v>
      </c>
      <c r="T960" s="200">
        <f>INDEX('Policy Characteristics'!N:N,MATCH(PolicyLevers!$C960,'Policy Characteristics'!$C:$C,0))</f>
        <v>0</v>
      </c>
      <c r="U960" s="190">
        <f>INDEX('Policy Characteristics'!O:O,MATCH(PolicyLevers!$C960,'Policy Characteristics'!$C:$C,0))</f>
        <v>0</v>
      </c>
    </row>
    <row r="961" spans="1:21" s="190" customFormat="1" x14ac:dyDescent="0.35">
      <c r="A961" s="351" t="str">
        <f>INDEX('Policy Characteristics'!A:A,MATCH(PolicyLevers!$C961,'Policy Characteristics'!$C:$C,0))</f>
        <v>Cross-Sector</v>
      </c>
      <c r="B961" s="355" t="str">
        <f>INDEX('Policy Characteristics'!B:B,MATCH(PolicyLevers!$C961,'Policy Characteristics'!$C:$C,0))</f>
        <v>End Existing Subsidies</v>
      </c>
      <c r="C961" s="190" t="str">
        <f t="shared" si="46"/>
        <v>Percent Reduction in BAU Subsidies</v>
      </c>
      <c r="D961" s="192" t="s">
        <v>1052</v>
      </c>
      <c r="E961" s="185"/>
      <c r="F961" s="192" t="s">
        <v>603</v>
      </c>
      <c r="G961" s="185"/>
      <c r="H961" s="43">
        <v>712</v>
      </c>
      <c r="I961" s="362" t="s">
        <v>332</v>
      </c>
      <c r="J961" s="190" t="str">
        <f>INDEX('Policy Characteristics'!D:D,MATCH(PolicyLevers!$C961,'Policy Characteristics'!$C:$C,0))</f>
        <v>End Existing Subsidies</v>
      </c>
      <c r="K961" s="190" t="str">
        <f>INDEX('Policy Characteristics'!E:E,MATCH(PolicyLevers!$C961,'Policy Characteristics'!$C:$C,0))</f>
        <v>cross reduce BAU subsidies</v>
      </c>
      <c r="L961" s="182">
        <f>INDEX('Policy Characteristics'!F:F,MATCH(PolicyLevers!$C961,'Policy Characteristics'!$C:$C,0))</f>
        <v>0</v>
      </c>
      <c r="M961" s="182">
        <f>INDEX('Policy Characteristics'!G:G,MATCH(PolicyLevers!$C961,'Policy Characteristics'!$C:$C,0))</f>
        <v>0</v>
      </c>
      <c r="N961" s="182">
        <f>INDEX('Policy Characteristics'!H:H,MATCH(PolicyLevers!$C961,'Policy Characteristics'!$C:$C,0))</f>
        <v>0</v>
      </c>
      <c r="O961" s="185">
        <f>INDEX('Policy Characteristics'!I:I,MATCH(PolicyLevers!$C961,'Policy Characteristics'!$C:$C,0))</f>
        <v>0</v>
      </c>
      <c r="P961" s="187"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0">
        <f>INDEX('Policy Characteristics'!K:K,MATCH(PolicyLevers!$C961,'Policy Characteristics'!$C:$C,0))</f>
        <v>0</v>
      </c>
      <c r="R961" s="192">
        <f>INDEX('Policy Characteristics'!L:L,MATCH(PolicyLevers!$C961,'Policy Characteristics'!$C:$C,0))</f>
        <v>0</v>
      </c>
      <c r="S961" s="220">
        <f>INDEX('Policy Characteristics'!M:M,MATCH(PolicyLevers!$C961,'Policy Characteristics'!$C:$C,0))</f>
        <v>0</v>
      </c>
      <c r="T961" s="200">
        <f>INDEX('Policy Characteristics'!N:N,MATCH(PolicyLevers!$C961,'Policy Characteristics'!$C:$C,0))</f>
        <v>0</v>
      </c>
      <c r="U961" s="190">
        <f>INDEX('Policy Characteristics'!O:O,MATCH(PolicyLevers!$C961,'Policy Characteristics'!$C:$C,0))</f>
        <v>0</v>
      </c>
    </row>
    <row r="962" spans="1:21" s="190" customFormat="1" x14ac:dyDescent="0.35">
      <c r="A962" s="351" t="str">
        <f>INDEX('Policy Characteristics'!A:A,MATCH(PolicyLevers!$C962,'Policy Characteristics'!$C:$C,0))</f>
        <v>Cross-Sector</v>
      </c>
      <c r="B962" s="355" t="str">
        <f>INDEX('Policy Characteristics'!B:B,MATCH(PolicyLevers!$C962,'Policy Characteristics'!$C:$C,0))</f>
        <v>End Existing Subsidies</v>
      </c>
      <c r="C962" s="190" t="str">
        <f t="shared" si="46"/>
        <v>Percent Reduction in BAU Subsidies</v>
      </c>
      <c r="D962" s="192" t="s">
        <v>926</v>
      </c>
      <c r="E962" s="185"/>
      <c r="F962" s="192" t="s">
        <v>609</v>
      </c>
      <c r="G962" s="185"/>
      <c r="H962" s="43">
        <v>713</v>
      </c>
      <c r="I962" s="362" t="s">
        <v>332</v>
      </c>
      <c r="J962" s="190" t="str">
        <f>INDEX('Policy Characteristics'!D:D,MATCH(PolicyLevers!$C962,'Policy Characteristics'!$C:$C,0))</f>
        <v>End Existing Subsidies</v>
      </c>
      <c r="K962" s="190" t="str">
        <f>INDEX('Policy Characteristics'!E:E,MATCH(PolicyLevers!$C962,'Policy Characteristics'!$C:$C,0))</f>
        <v>cross reduce BAU subsidies</v>
      </c>
      <c r="L962" s="191">
        <f>INDEX('Policy Characteristics'!F:F,MATCH(PolicyLevers!$C962,'Policy Characteristics'!$C:$C,0))</f>
        <v>0</v>
      </c>
      <c r="M962" s="191">
        <f>INDEX('Policy Characteristics'!G:G,MATCH(PolicyLevers!$C962,'Policy Characteristics'!$C:$C,0))</f>
        <v>0</v>
      </c>
      <c r="N962" s="252">
        <f>INDEX('Policy Characteristics'!H:H,MATCH(PolicyLevers!$C962,'Policy Characteristics'!$C:$C,0))</f>
        <v>0</v>
      </c>
      <c r="O962" s="200">
        <f>INDEX('Policy Characteristics'!I:I,MATCH(PolicyLevers!$C962,'Policy Characteristics'!$C:$C,0))</f>
        <v>0</v>
      </c>
      <c r="P962" s="187"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0">
        <f>INDEX('Policy Characteristics'!K:K,MATCH(PolicyLevers!$C962,'Policy Characteristics'!$C:$C,0))</f>
        <v>0</v>
      </c>
      <c r="R962" s="192">
        <f>INDEX('Policy Characteristics'!L:L,MATCH(PolicyLevers!$C962,'Policy Characteristics'!$C:$C,0))</f>
        <v>0</v>
      </c>
      <c r="S962" s="220">
        <f>INDEX('Policy Characteristics'!M:M,MATCH(PolicyLevers!$C962,'Policy Characteristics'!$C:$C,0))</f>
        <v>0</v>
      </c>
      <c r="T962" s="200">
        <f>INDEX('Policy Characteristics'!N:N,MATCH(PolicyLevers!$C962,'Policy Characteristics'!$C:$C,0))</f>
        <v>0</v>
      </c>
      <c r="U962" s="190">
        <f>INDEX('Policy Characteristics'!O:O,MATCH(PolicyLevers!$C962,'Policy Characteristics'!$C:$C,0))</f>
        <v>0</v>
      </c>
    </row>
    <row r="963" spans="1:21" s="190" customFormat="1" x14ac:dyDescent="0.35">
      <c r="A963" s="351" t="str">
        <f>INDEX('Policy Characteristics'!A:A,MATCH(PolicyLevers!$C963,'Policy Characteristics'!$C:$C,0))</f>
        <v>Cross-Sector</v>
      </c>
      <c r="B963" s="355" t="str">
        <f>INDEX('Policy Characteristics'!B:B,MATCH(PolicyLevers!$C963,'Policy Characteristics'!$C:$C,0))</f>
        <v>End Existing Subsidies</v>
      </c>
      <c r="C963" s="190" t="str">
        <f t="shared" si="46"/>
        <v>Percent Reduction in BAU Subsidies</v>
      </c>
      <c r="D963" s="192" t="s">
        <v>250</v>
      </c>
      <c r="E963" s="185"/>
      <c r="F963" s="192" t="s">
        <v>614</v>
      </c>
      <c r="G963" s="185"/>
      <c r="H963" s="43">
        <v>714</v>
      </c>
      <c r="I963" s="362" t="s">
        <v>332</v>
      </c>
      <c r="J963" s="190" t="str">
        <f>INDEX('Policy Characteristics'!D:D,MATCH(PolicyLevers!$C963,'Policy Characteristics'!$C:$C,0))</f>
        <v>End Existing Subsidies</v>
      </c>
      <c r="K963" s="190" t="str">
        <f>INDEX('Policy Characteristics'!E:E,MATCH(PolicyLevers!$C963,'Policy Characteristics'!$C:$C,0))</f>
        <v>cross reduce BAU subsidies</v>
      </c>
      <c r="L963" s="191">
        <f>INDEX('Policy Characteristics'!F:F,MATCH(PolicyLevers!$C963,'Policy Characteristics'!$C:$C,0))</f>
        <v>0</v>
      </c>
      <c r="M963" s="191">
        <f>INDEX('Policy Characteristics'!G:G,MATCH(PolicyLevers!$C963,'Policy Characteristics'!$C:$C,0))</f>
        <v>0</v>
      </c>
      <c r="N963" s="252">
        <f>INDEX('Policy Characteristics'!H:H,MATCH(PolicyLevers!$C963,'Policy Characteristics'!$C:$C,0))</f>
        <v>0</v>
      </c>
      <c r="O963" s="200">
        <f>INDEX('Policy Characteristics'!I:I,MATCH(PolicyLevers!$C963,'Policy Characteristics'!$C:$C,0))</f>
        <v>0</v>
      </c>
      <c r="P963" s="187"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0">
        <f>INDEX('Policy Characteristics'!K:K,MATCH(PolicyLevers!$C963,'Policy Characteristics'!$C:$C,0))</f>
        <v>0</v>
      </c>
      <c r="R963" s="192">
        <f>INDEX('Policy Characteristics'!L:L,MATCH(PolicyLevers!$C963,'Policy Characteristics'!$C:$C,0))</f>
        <v>0</v>
      </c>
      <c r="S963" s="220">
        <f>INDEX('Policy Characteristics'!M:M,MATCH(PolicyLevers!$C963,'Policy Characteristics'!$C:$C,0))</f>
        <v>0</v>
      </c>
      <c r="T963" s="200">
        <f>INDEX('Policy Characteristics'!N:N,MATCH(PolicyLevers!$C963,'Policy Characteristics'!$C:$C,0))</f>
        <v>0</v>
      </c>
      <c r="U963" s="190">
        <f>INDEX('Policy Characteristics'!O:O,MATCH(PolicyLevers!$C963,'Policy Characteristics'!$C:$C,0))</f>
        <v>0</v>
      </c>
    </row>
    <row r="964" spans="1:21" s="190" customFormat="1" x14ac:dyDescent="0.35">
      <c r="A964" s="351" t="str">
        <f>INDEX('Policy Characteristics'!A:A,MATCH(PolicyLevers!$C964,'Policy Characteristics'!$C:$C,0))</f>
        <v>Cross-Sector</v>
      </c>
      <c r="B964" s="355" t="str">
        <f>INDEX('Policy Characteristics'!B:B,MATCH(PolicyLevers!$C964,'Policy Characteristics'!$C:$C,0))</f>
        <v>End Existing Subsidies</v>
      </c>
      <c r="C964" s="190" t="str">
        <f t="shared" ref="C964" si="47">C$947</f>
        <v>Percent Reduction in BAU Subsidies</v>
      </c>
      <c r="D964" s="192" t="s">
        <v>927</v>
      </c>
      <c r="E964" s="185"/>
      <c r="F964" s="192" t="s">
        <v>928</v>
      </c>
      <c r="G964" s="185"/>
      <c r="H964" s="43">
        <v>715</v>
      </c>
      <c r="I964" s="362" t="s">
        <v>332</v>
      </c>
      <c r="J964" s="190" t="str">
        <f>INDEX('Policy Characteristics'!D:D,MATCH(PolicyLevers!$C964,'Policy Characteristics'!$C:$C,0))</f>
        <v>End Existing Subsidies</v>
      </c>
      <c r="K964" s="190" t="str">
        <f>INDEX('Policy Characteristics'!E:E,MATCH(PolicyLevers!$C964,'Policy Characteristics'!$C:$C,0))</f>
        <v>cross reduce BAU subsidies</v>
      </c>
      <c r="L964" s="191">
        <f>INDEX('Policy Characteristics'!F:F,MATCH(PolicyLevers!$C964,'Policy Characteristics'!$C:$C,0))</f>
        <v>0</v>
      </c>
      <c r="M964" s="191">
        <f>INDEX('Policy Characteristics'!G:G,MATCH(PolicyLevers!$C964,'Policy Characteristics'!$C:$C,0))</f>
        <v>0</v>
      </c>
      <c r="N964" s="252">
        <f>INDEX('Policy Characteristics'!H:H,MATCH(PolicyLevers!$C964,'Policy Characteristics'!$C:$C,0))</f>
        <v>0</v>
      </c>
      <c r="O964" s="200">
        <f>INDEX('Policy Characteristics'!I:I,MATCH(PolicyLevers!$C964,'Policy Characteristics'!$C:$C,0))</f>
        <v>0</v>
      </c>
      <c r="P964" s="187"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0">
        <f>INDEX('Policy Characteristics'!K:K,MATCH(PolicyLevers!$C964,'Policy Characteristics'!$C:$C,0))</f>
        <v>0</v>
      </c>
      <c r="R964" s="192">
        <f>INDEX('Policy Characteristics'!L:L,MATCH(PolicyLevers!$C964,'Policy Characteristics'!$C:$C,0))</f>
        <v>0</v>
      </c>
      <c r="S964" s="220">
        <f>INDEX('Policy Characteristics'!M:M,MATCH(PolicyLevers!$C964,'Policy Characteristics'!$C:$C,0))</f>
        <v>0</v>
      </c>
      <c r="T964" s="200">
        <f>INDEX('Policy Characteristics'!N:N,MATCH(PolicyLevers!$C964,'Policy Characteristics'!$C:$C,0))</f>
        <v>0</v>
      </c>
      <c r="U964" s="190">
        <f>INDEX('Policy Characteristics'!O:O,MATCH(PolicyLevers!$C964,'Policy Characteristics'!$C:$C,0))</f>
        <v>0</v>
      </c>
    </row>
    <row r="965" spans="1:21" s="190" customFormat="1" x14ac:dyDescent="0.35">
      <c r="A965" s="351" t="str">
        <f>INDEX('Policy Characteristics'!A:A,MATCH(PolicyLevers!$C965,'Policy Characteristics'!$C:$C,0))</f>
        <v>Cross-Sector</v>
      </c>
      <c r="B965" s="355" t="str">
        <f>INDEX('Policy Characteristics'!B:B,MATCH(PolicyLevers!$C965,'Policy Characteristics'!$C:$C,0))</f>
        <v>End Existing Subsidies</v>
      </c>
      <c r="C965" s="190" t="str">
        <f t="shared" ref="C965:C967" si="48">C$947</f>
        <v>Percent Reduction in BAU Subsidies</v>
      </c>
      <c r="D965" s="192" t="s">
        <v>254</v>
      </c>
      <c r="E965" s="185"/>
      <c r="F965" s="192" t="s">
        <v>929</v>
      </c>
      <c r="G965" s="185"/>
      <c r="H965" s="43">
        <v>716</v>
      </c>
      <c r="I965" s="362" t="s">
        <v>332</v>
      </c>
      <c r="J965" s="190" t="str">
        <f>INDEX('Policy Characteristics'!D:D,MATCH(PolicyLevers!$C965,'Policy Characteristics'!$C:$C,0))</f>
        <v>End Existing Subsidies</v>
      </c>
      <c r="K965" s="190" t="str">
        <f>INDEX('Policy Characteristics'!E:E,MATCH(PolicyLevers!$C965,'Policy Characteristics'!$C:$C,0))</f>
        <v>cross reduce BAU subsidies</v>
      </c>
      <c r="L965" s="191">
        <f>INDEX('Policy Characteristics'!F:F,MATCH(PolicyLevers!$C965,'Policy Characteristics'!$C:$C,0))</f>
        <v>0</v>
      </c>
      <c r="M965" s="191">
        <f>INDEX('Policy Characteristics'!G:G,MATCH(PolicyLevers!$C965,'Policy Characteristics'!$C:$C,0))</f>
        <v>0</v>
      </c>
      <c r="N965" s="252">
        <f>INDEX('Policy Characteristics'!H:H,MATCH(PolicyLevers!$C965,'Policy Characteristics'!$C:$C,0))</f>
        <v>0</v>
      </c>
      <c r="O965" s="200">
        <f>INDEX('Policy Characteristics'!I:I,MATCH(PolicyLevers!$C965,'Policy Characteristics'!$C:$C,0))</f>
        <v>0</v>
      </c>
      <c r="P965" s="187"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0">
        <f>INDEX('Policy Characteristics'!K:K,MATCH(PolicyLevers!$C965,'Policy Characteristics'!$C:$C,0))</f>
        <v>0</v>
      </c>
      <c r="R965" s="192">
        <f>INDEX('Policy Characteristics'!L:L,MATCH(PolicyLevers!$C965,'Policy Characteristics'!$C:$C,0))</f>
        <v>0</v>
      </c>
      <c r="S965" s="220">
        <f>INDEX('Policy Characteristics'!M:M,MATCH(PolicyLevers!$C965,'Policy Characteristics'!$C:$C,0))</f>
        <v>0</v>
      </c>
      <c r="T965" s="200">
        <f>INDEX('Policy Characteristics'!N:N,MATCH(PolicyLevers!$C965,'Policy Characteristics'!$C:$C,0))</f>
        <v>0</v>
      </c>
      <c r="U965" s="190">
        <f>INDEX('Policy Characteristics'!O:O,MATCH(PolicyLevers!$C965,'Policy Characteristics'!$C:$C,0))</f>
        <v>0</v>
      </c>
    </row>
    <row r="966" spans="1:21" s="190" customFormat="1" x14ac:dyDescent="0.35">
      <c r="A966" s="351" t="str">
        <f>INDEX('Policy Characteristics'!A:A,MATCH(PolicyLevers!$C966,'Policy Characteristics'!$C:$C,0))</f>
        <v>Cross-Sector</v>
      </c>
      <c r="B966" s="355" t="str">
        <f>INDEX('Policy Characteristics'!B:B,MATCH(PolicyLevers!$C966,'Policy Characteristics'!$C:$C,0))</f>
        <v>End Existing Subsidies</v>
      </c>
      <c r="C966" s="190" t="str">
        <f t="shared" si="48"/>
        <v>Percent Reduction in BAU Subsidies</v>
      </c>
      <c r="D966" s="192" t="s">
        <v>1053</v>
      </c>
      <c r="E966" s="185"/>
      <c r="F966" s="192" t="s">
        <v>618</v>
      </c>
      <c r="G966" s="185"/>
      <c r="H966" s="43">
        <v>717</v>
      </c>
      <c r="I966" s="362" t="s">
        <v>332</v>
      </c>
      <c r="J966" s="190" t="str">
        <f>INDEX('Policy Characteristics'!D:D,MATCH(PolicyLevers!$C966,'Policy Characteristics'!$C:$C,0))</f>
        <v>End Existing Subsidies</v>
      </c>
      <c r="K966" s="190" t="str">
        <f>INDEX('Policy Characteristics'!E:E,MATCH(PolicyLevers!$C966,'Policy Characteristics'!$C:$C,0))</f>
        <v>cross reduce BAU subsidies</v>
      </c>
      <c r="L966" s="191">
        <f>INDEX('Policy Characteristics'!F:F,MATCH(PolicyLevers!$C966,'Policy Characteristics'!$C:$C,0))</f>
        <v>0</v>
      </c>
      <c r="M966" s="191">
        <f>INDEX('Policy Characteristics'!G:G,MATCH(PolicyLevers!$C966,'Policy Characteristics'!$C:$C,0))</f>
        <v>0</v>
      </c>
      <c r="N966" s="252">
        <f>INDEX('Policy Characteristics'!H:H,MATCH(PolicyLevers!$C966,'Policy Characteristics'!$C:$C,0))</f>
        <v>0</v>
      </c>
      <c r="O966" s="200">
        <f>INDEX('Policy Characteristics'!I:I,MATCH(PolicyLevers!$C966,'Policy Characteristics'!$C:$C,0))</f>
        <v>0</v>
      </c>
      <c r="P966" s="187"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0">
        <f>INDEX('Policy Characteristics'!K:K,MATCH(PolicyLevers!$C966,'Policy Characteristics'!$C:$C,0))</f>
        <v>0</v>
      </c>
      <c r="R966" s="192">
        <f>INDEX('Policy Characteristics'!L:L,MATCH(PolicyLevers!$C966,'Policy Characteristics'!$C:$C,0))</f>
        <v>0</v>
      </c>
      <c r="S966" s="220">
        <f>INDEX('Policy Characteristics'!M:M,MATCH(PolicyLevers!$C966,'Policy Characteristics'!$C:$C,0))</f>
        <v>0</v>
      </c>
      <c r="T966" s="200">
        <f>INDEX('Policy Characteristics'!N:N,MATCH(PolicyLevers!$C966,'Policy Characteristics'!$C:$C,0))</f>
        <v>0</v>
      </c>
      <c r="U966" s="190">
        <f>INDEX('Policy Characteristics'!O:O,MATCH(PolicyLevers!$C966,'Policy Characteristics'!$C:$C,0))</f>
        <v>0</v>
      </c>
    </row>
    <row r="967" spans="1:21" s="190" customFormat="1" ht="14.25" customHeight="1" x14ac:dyDescent="0.35">
      <c r="A967" s="351" t="str">
        <f>INDEX('Policy Characteristics'!A:A,MATCH(PolicyLevers!$C967,'Policy Characteristics'!$C:$C,0))</f>
        <v>Cross-Sector</v>
      </c>
      <c r="B967" s="355" t="str">
        <f>INDEX('Policy Characteristics'!B:B,MATCH(PolicyLevers!$C967,'Policy Characteristics'!$C:$C,0))</f>
        <v>End Existing Subsidies</v>
      </c>
      <c r="C967" s="190" t="str">
        <f t="shared" si="48"/>
        <v>Percent Reduction in BAU Subsidies</v>
      </c>
      <c r="D967" s="192" t="s">
        <v>1054</v>
      </c>
      <c r="E967" s="185"/>
      <c r="F967" s="192" t="s">
        <v>1055</v>
      </c>
      <c r="G967" s="185"/>
      <c r="H967" s="43">
        <v>718</v>
      </c>
      <c r="I967" s="362" t="s">
        <v>332</v>
      </c>
      <c r="J967" s="190" t="str">
        <f>INDEX('Policy Characteristics'!D:D,MATCH(PolicyLevers!$C967,'Policy Characteristics'!$C:$C,0))</f>
        <v>End Existing Subsidies</v>
      </c>
      <c r="K967" s="190" t="str">
        <f>INDEX('Policy Characteristics'!E:E,MATCH(PolicyLevers!$C967,'Policy Characteristics'!$C:$C,0))</f>
        <v>cross reduce BAU subsidies</v>
      </c>
      <c r="L967" s="191">
        <f>INDEX('Policy Characteristics'!F:F,MATCH(PolicyLevers!$C967,'Policy Characteristics'!$C:$C,0))</f>
        <v>0</v>
      </c>
      <c r="M967" s="191">
        <f>INDEX('Policy Characteristics'!G:G,MATCH(PolicyLevers!$C967,'Policy Characteristics'!$C:$C,0))</f>
        <v>0</v>
      </c>
      <c r="N967" s="252">
        <f>INDEX('Policy Characteristics'!H:H,MATCH(PolicyLevers!$C967,'Policy Characteristics'!$C:$C,0))</f>
        <v>0</v>
      </c>
      <c r="O967" s="200">
        <f>INDEX('Policy Characteristics'!I:I,MATCH(PolicyLevers!$C967,'Policy Characteristics'!$C:$C,0))</f>
        <v>0</v>
      </c>
      <c r="P967" s="187"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0">
        <f>INDEX('Policy Characteristics'!K:K,MATCH(PolicyLevers!$C967,'Policy Characteristics'!$C:$C,0))</f>
        <v>0</v>
      </c>
      <c r="R967" s="192">
        <f>INDEX('Policy Characteristics'!L:L,MATCH(PolicyLevers!$C967,'Policy Characteristics'!$C:$C,0))</f>
        <v>0</v>
      </c>
      <c r="S967" s="220">
        <f>INDEX('Policy Characteristics'!M:M,MATCH(PolicyLevers!$C967,'Policy Characteristics'!$C:$C,0))</f>
        <v>0</v>
      </c>
      <c r="T967" s="200">
        <f>INDEX('Policy Characteristics'!N:N,MATCH(PolicyLevers!$C967,'Policy Characteristics'!$C:$C,0))</f>
        <v>0</v>
      </c>
      <c r="U967" s="190">
        <f>INDEX('Policy Characteristics'!O:O,MATCH(PolicyLevers!$C967,'Policy Characteristics'!$C:$C,0))</f>
        <v>0</v>
      </c>
    </row>
    <row r="968" spans="1:21" s="366" customFormat="1" x14ac:dyDescent="0.35">
      <c r="A968" s="364" t="str">
        <f>INDEX('Policy Characteristics'!A:A,MATCH(PolicyLevers!$C968,'Policy Characteristics'!$C:$C,0))</f>
        <v>Cross-Sector</v>
      </c>
      <c r="B968" s="365" t="str">
        <f>INDEX('Policy Characteristics'!B:B,MATCH(PolicyLevers!$C968,'Policy Characteristics'!$C:$C,0))</f>
        <v>Exempt Non-CO2 Emissions from C Tax</v>
      </c>
      <c r="C968" s="366" t="s">
        <v>1057</v>
      </c>
      <c r="D968" s="336"/>
      <c r="E968" s="336"/>
      <c r="F968" s="336"/>
      <c r="G968" s="336"/>
      <c r="H968" s="337">
        <v>719</v>
      </c>
      <c r="I968" s="367" t="s">
        <v>332</v>
      </c>
      <c r="J968" s="366" t="str">
        <f>INDEX('Policy Characteristics'!D:D,MATCH(PolicyLevers!$C968,'Policy Characteristics'!$C:$C,0))</f>
        <v>Carbon Tax Exemptions</v>
      </c>
      <c r="K968" s="366" t="str">
        <f>INDEX('Policy Characteristics'!E:E,MATCH(PolicyLevers!$C968,'Policy Characteristics'!$C:$C,0))</f>
        <v>cross toggle whether carbon tax affects non CO2 emissions</v>
      </c>
      <c r="L968" s="368">
        <f>INDEX('Policy Characteristics'!F:F,MATCH(PolicyLevers!$C968,'Policy Characteristics'!$C:$C,0))</f>
        <v>0</v>
      </c>
      <c r="M968" s="368">
        <f>INDEX('Policy Characteristics'!G:G,MATCH(PolicyLevers!$C968,'Policy Characteristics'!$C:$C,0))</f>
        <v>0</v>
      </c>
      <c r="N968" s="248">
        <f>INDEX('Policy Characteristics'!H:H,MATCH(PolicyLevers!$C968,'Policy Characteristics'!$C:$C,0))</f>
        <v>0</v>
      </c>
      <c r="O968" s="336">
        <f>INDEX('Policy Characteristics'!I:I,MATCH(PolicyLevers!$C968,'Policy Characteristics'!$C:$C,0))</f>
        <v>0</v>
      </c>
      <c r="P968" s="338" t="str">
        <f>INDEX('Policy Characteristics'!J:J,MATCH(PolicyLevers!$C968,'Policy Characteristics'!$C:$C,0))</f>
        <v>**Description:**0</v>
      </c>
      <c r="Q968" s="336">
        <f>INDEX('Policy Characteristics'!K:K,MATCH(PolicyLevers!$C968,'Policy Characteristics'!$C:$C,0))</f>
        <v>0</v>
      </c>
      <c r="R968" s="336">
        <f>INDEX('Policy Characteristics'!L:L,MATCH(PolicyLevers!$C968,'Policy Characteristics'!$C:$C,0))</f>
        <v>0</v>
      </c>
      <c r="S968" s="369">
        <f>INDEX('Policy Characteristics'!M:M,MATCH(PolicyLevers!$C968,'Policy Characteristics'!$C:$C,0))</f>
        <v>0</v>
      </c>
      <c r="T968" s="336">
        <f>INDEX('Policy Characteristics'!N:N,MATCH(PolicyLevers!$C968,'Policy Characteristics'!$C:$C,0))</f>
        <v>0</v>
      </c>
      <c r="U968" s="366">
        <f>INDEX('Policy Characteristics'!O:O,MATCH(PolicyLevers!$C968,'Policy Characteristics'!$C:$C,0))</f>
        <v>0</v>
      </c>
    </row>
    <row r="969" spans="1:21" s="183" customFormat="1" x14ac:dyDescent="0.35">
      <c r="A969" s="351" t="str">
        <f>INDEX('Policy Characteristics'!A:A,MATCH(PolicyLevers!$C969,'Policy Characteristics'!$C:$C,0))</f>
        <v>Cross-Sector</v>
      </c>
      <c r="B969" s="354" t="str">
        <f>INDEX('Policy Characteristics'!B:B,MATCH(PolicyLevers!$C969,'Policy Characteristics'!$C:$C,0))</f>
        <v>Exempt Process Emissions from C Tax</v>
      </c>
      <c r="C969" s="183" t="s">
        <v>1061</v>
      </c>
      <c r="D969" s="192"/>
      <c r="E969" s="192"/>
      <c r="F969" s="192"/>
      <c r="G969" s="192"/>
      <c r="H969" s="184">
        <v>509</v>
      </c>
      <c r="I969" s="362" t="s">
        <v>310</v>
      </c>
      <c r="J969" s="183" t="str">
        <f>INDEX('Policy Characteristics'!D:D,MATCH(PolicyLevers!$C969,'Policy Characteristics'!$C:$C,0))</f>
        <v>Carbon Tax on Process Emissions</v>
      </c>
      <c r="K969" s="183" t="str">
        <f>INDEX('Policy Characteristics'!E:E,MATCH(PolicyLevers!$C969,'Policy Characteristics'!$C:$C,0))</f>
        <v>cross toggle whether carbon tax affects process emissions</v>
      </c>
      <c r="L969" s="182">
        <f>INDEX('Policy Characteristics'!F:F,MATCH(PolicyLevers!$C969,'Policy Characteristics'!$C:$C,0))</f>
        <v>0</v>
      </c>
      <c r="M969" s="182">
        <f>INDEX('Policy Characteristics'!G:G,MATCH(PolicyLevers!$C969,'Policy Characteristics'!$C:$C,0))</f>
        <v>1</v>
      </c>
      <c r="N969" s="182">
        <f>INDEX('Policy Characteristics'!H:H,MATCH(PolicyLevers!$C969,'Policy Characteristics'!$C:$C,0))</f>
        <v>1</v>
      </c>
      <c r="O969" s="185" t="str">
        <f>INDEX('Policy Characteristics'!I:I,MATCH(PolicyLevers!$C969,'Policy Characteristics'!$C:$C,0))</f>
        <v>on/off</v>
      </c>
      <c r="P969" s="214" t="str">
        <f>INDEX('Policy Characteristics'!J:J,MATCH(PolicyLevers!$C969,'Policy Characteristics'!$C:$C,0))</f>
        <v>**Description:** This policy prevents the carbon tax from being levied on process emissions (non-energy greenhouse gas emissions from industrial and agricultural operations).</v>
      </c>
      <c r="Q969" s="185" t="str">
        <f>INDEX('Policy Characteristics'!K:K,MATCH(PolicyLevers!$C969,'Policy Characteristics'!$C:$C,0))</f>
        <v>fuels.html#carbon-tax</v>
      </c>
      <c r="R969" s="192" t="str">
        <f>INDEX('Policy Characteristics'!L:L,MATCH(PolicyLevers!$C969,'Policy Characteristics'!$C:$C,0))</f>
        <v>carbon-tax.html</v>
      </c>
      <c r="S969" s="213">
        <f>INDEX('Policy Characteristics'!M:M,MATCH(PolicyLevers!$C969,'Policy Characteristics'!$C:$C,0))</f>
        <v>0</v>
      </c>
      <c r="T969" s="192">
        <f>INDEX('Policy Characteristics'!N:N,MATCH(PolicyLevers!$C969,'Policy Characteristics'!$C:$C,0))</f>
        <v>0</v>
      </c>
      <c r="U969" s="183">
        <f>INDEX('Policy Characteristics'!O:O,MATCH(PolicyLevers!$C969,'Policy Characteristics'!$C:$C,0))</f>
        <v>0</v>
      </c>
    </row>
    <row r="970" spans="1:21" s="183" customFormat="1" x14ac:dyDescent="0.35">
      <c r="A970" s="351" t="str">
        <f>INDEX('Policy Characteristics'!A:A,MATCH(PolicyLevers!$C970,'Policy Characteristics'!$C:$C,0))</f>
        <v>Cross-Sector</v>
      </c>
      <c r="B970" s="354" t="str">
        <f>INDEX('Policy Characteristics'!B:B,MATCH(PolicyLevers!$C970,'Policy Characteristics'!$C:$C,0))</f>
        <v>Fixed Energy Prices</v>
      </c>
      <c r="C970" s="183" t="s">
        <v>1066</v>
      </c>
      <c r="D970" s="192" t="s">
        <v>1027</v>
      </c>
      <c r="E970" s="192"/>
      <c r="F970" s="192" t="s">
        <v>1028</v>
      </c>
      <c r="G970" s="192"/>
      <c r="H970" s="43">
        <v>720</v>
      </c>
      <c r="I970" s="362" t="s">
        <v>332</v>
      </c>
      <c r="J970" s="183" t="str">
        <f>INDEX('Policy Characteristics'!D:D,MATCH(PolicyLevers!$C970,'Policy Characteristics'!$C:$C,0))</f>
        <v>Fixed Energy Prices</v>
      </c>
      <c r="K970" s="182" t="str">
        <f>INDEX('Policy Characteristics'!E:E,MATCH(PolicyLevers!$C970,'Policy Characteristics'!$C:$C,0))</f>
        <v>cross toggle whether policies affect energy prices</v>
      </c>
      <c r="L970" s="182">
        <f>INDEX('Policy Characteristics'!F:F,MATCH(PolicyLevers!$C970,'Policy Characteristics'!$C:$C,0))</f>
        <v>0</v>
      </c>
      <c r="M970" s="182">
        <f>INDEX('Policy Characteristics'!G:G,MATCH(PolicyLevers!$C970,'Policy Characteristics'!$C:$C,0))</f>
        <v>0</v>
      </c>
      <c r="N970" s="182">
        <f>INDEX('Policy Characteristics'!H:H,MATCH(PolicyLevers!$C970,'Policy Characteristics'!$C:$C,0))</f>
        <v>0</v>
      </c>
      <c r="O970" s="192">
        <f>INDEX('Policy Characteristics'!I:I,MATCH(PolicyLevers!$C970,'Policy Characteristics'!$C:$C,0))</f>
        <v>0</v>
      </c>
      <c r="P970" s="187" t="str">
        <f>INDEX('Policy Characteristics'!J:J,MATCH(PolicyLevers!$C970,'Policy Characteristics'!$C:$C,0))</f>
        <v>**Description:**0</v>
      </c>
      <c r="Q970" s="192">
        <f>INDEX('Policy Characteristics'!K:K,MATCH(PolicyLevers!$C970,'Policy Characteristics'!$C:$C,0))</f>
        <v>0</v>
      </c>
      <c r="R970" s="192">
        <f>INDEX('Policy Characteristics'!L:L,MATCH(PolicyLevers!$C970,'Policy Characteristics'!$C:$C,0))</f>
        <v>0</v>
      </c>
      <c r="S970" s="206">
        <f>INDEX('Policy Characteristics'!M:M,MATCH(PolicyLevers!$C970,'Policy Characteristics'!$C:$C,0))</f>
        <v>0</v>
      </c>
      <c r="T970" s="192">
        <f>INDEX('Policy Characteristics'!N:N,MATCH(PolicyLevers!$C970,'Policy Characteristics'!$C:$C,0))</f>
        <v>0</v>
      </c>
      <c r="U970" s="183">
        <f>INDEX('Policy Characteristics'!O:O,MATCH(PolicyLevers!$C970,'Policy Characteristics'!$C:$C,0))</f>
        <v>0</v>
      </c>
    </row>
    <row r="971" spans="1:21" s="183" customFormat="1" x14ac:dyDescent="0.35">
      <c r="A971" s="351" t="str">
        <f>INDEX('Policy Characteristics'!A:A,MATCH(PolicyLevers!$C971,'Policy Characteristics'!$C:$C,0))</f>
        <v>Cross-Sector</v>
      </c>
      <c r="B971" s="355" t="str">
        <f>INDEX('Policy Characteristics'!B:B,MATCH(PolicyLevers!$C971,'Policy Characteristics'!$C:$C,0))</f>
        <v>Fixed Energy Prices</v>
      </c>
      <c r="C971" s="190" t="str">
        <f t="shared" ref="C971:C972" si="49">C$970</f>
        <v>Toggle Whether Policies Affect Energy Prices</v>
      </c>
      <c r="D971" s="192" t="s">
        <v>1050</v>
      </c>
      <c r="E971" s="192"/>
      <c r="F971" s="192" t="s">
        <v>1051</v>
      </c>
      <c r="G971" s="192"/>
      <c r="H971" s="43">
        <v>721</v>
      </c>
      <c r="I971" s="362" t="s">
        <v>332</v>
      </c>
      <c r="J971" s="190" t="str">
        <f>INDEX('Policy Characteristics'!D:D,MATCH(PolicyLevers!$C971,'Policy Characteristics'!$C:$C,0))</f>
        <v>Fixed Energy Prices</v>
      </c>
      <c r="K971" s="190" t="str">
        <f>INDEX('Policy Characteristics'!E:E,MATCH(PolicyLevers!$C971,'Policy Characteristics'!$C:$C,0))</f>
        <v>cross toggle whether policies affect energy prices</v>
      </c>
      <c r="L971" s="182">
        <f>INDEX('Policy Characteristics'!F:F,MATCH(PolicyLevers!$C971,'Policy Characteristics'!$C:$C,0))</f>
        <v>0</v>
      </c>
      <c r="M971" s="182">
        <f>INDEX('Policy Characteristics'!G:G,MATCH(PolicyLevers!$C971,'Policy Characteristics'!$C:$C,0))</f>
        <v>0</v>
      </c>
      <c r="N971" s="182">
        <f>INDEX('Policy Characteristics'!H:H,MATCH(PolicyLevers!$C971,'Policy Characteristics'!$C:$C,0))</f>
        <v>0</v>
      </c>
      <c r="O971" s="192">
        <f>INDEX('Policy Characteristics'!I:I,MATCH(PolicyLevers!$C971,'Policy Characteristics'!$C:$C,0))</f>
        <v>0</v>
      </c>
      <c r="P971" s="187" t="str">
        <f>INDEX('Policy Characteristics'!J:J,MATCH(PolicyLevers!$C971,'Policy Characteristics'!$C:$C,0))</f>
        <v>**Description:**0</v>
      </c>
      <c r="Q971" s="192">
        <f>INDEX('Policy Characteristics'!K:K,MATCH(PolicyLevers!$C971,'Policy Characteristics'!$C:$C,0))</f>
        <v>0</v>
      </c>
      <c r="R971" s="192">
        <f>INDEX('Policy Characteristics'!L:L,MATCH(PolicyLevers!$C971,'Policy Characteristics'!$C:$C,0))</f>
        <v>0</v>
      </c>
      <c r="S971" s="206">
        <f>INDEX('Policy Characteristics'!M:M,MATCH(PolicyLevers!$C971,'Policy Characteristics'!$C:$C,0))</f>
        <v>0</v>
      </c>
      <c r="T971" s="192">
        <f>INDEX('Policy Characteristics'!N:N,MATCH(PolicyLevers!$C971,'Policy Characteristics'!$C:$C,0))</f>
        <v>0</v>
      </c>
      <c r="U971" s="183">
        <f>INDEX('Policy Characteristics'!O:O,MATCH(PolicyLevers!$C971,'Policy Characteristics'!$C:$C,0))</f>
        <v>0</v>
      </c>
    </row>
    <row r="972" spans="1:21" s="183" customFormat="1" x14ac:dyDescent="0.35">
      <c r="A972" s="351" t="str">
        <f>INDEX('Policy Characteristics'!A:A,MATCH(PolicyLevers!$C972,'Policy Characteristics'!$C:$C,0))</f>
        <v>Cross-Sector</v>
      </c>
      <c r="B972" s="355" t="str">
        <f>INDEX('Policy Characteristics'!B:B,MATCH(PolicyLevers!$C972,'Policy Characteristics'!$C:$C,0))</f>
        <v>Fixed Energy Prices</v>
      </c>
      <c r="C972" s="190" t="str">
        <f t="shared" si="49"/>
        <v>Toggle Whether Policies Affect Energy Prices</v>
      </c>
      <c r="D972" s="192" t="s">
        <v>1054</v>
      </c>
      <c r="E972" s="192"/>
      <c r="F972" s="192" t="s">
        <v>1055</v>
      </c>
      <c r="G972" s="192"/>
      <c r="H972" s="43">
        <v>722</v>
      </c>
      <c r="I972" s="362" t="s">
        <v>332</v>
      </c>
      <c r="J972" s="190" t="str">
        <f>INDEX('Policy Characteristics'!D:D,MATCH(PolicyLevers!$C972,'Policy Characteristics'!$C:$C,0))</f>
        <v>Fixed Energy Prices</v>
      </c>
      <c r="K972" s="190" t="str">
        <f>INDEX('Policy Characteristics'!E:E,MATCH(PolicyLevers!$C972,'Policy Characteristics'!$C:$C,0))</f>
        <v>cross toggle whether policies affect energy prices</v>
      </c>
      <c r="L972" s="182">
        <f>INDEX('Policy Characteristics'!F:F,MATCH(PolicyLevers!$C972,'Policy Characteristics'!$C:$C,0))</f>
        <v>0</v>
      </c>
      <c r="M972" s="182">
        <f>INDEX('Policy Characteristics'!G:G,MATCH(PolicyLevers!$C972,'Policy Characteristics'!$C:$C,0))</f>
        <v>0</v>
      </c>
      <c r="N972" s="182">
        <f>INDEX('Policy Characteristics'!H:H,MATCH(PolicyLevers!$C972,'Policy Characteristics'!$C:$C,0))</f>
        <v>0</v>
      </c>
      <c r="O972" s="192">
        <f>INDEX('Policy Characteristics'!I:I,MATCH(PolicyLevers!$C972,'Policy Characteristics'!$C:$C,0))</f>
        <v>0</v>
      </c>
      <c r="P972" s="187" t="str">
        <f>INDEX('Policy Characteristics'!J:J,MATCH(PolicyLevers!$C972,'Policy Characteristics'!$C:$C,0))</f>
        <v>**Description:**0</v>
      </c>
      <c r="Q972" s="192">
        <f>INDEX('Policy Characteristics'!K:K,MATCH(PolicyLevers!$C972,'Policy Characteristics'!$C:$C,0))</f>
        <v>0</v>
      </c>
      <c r="R972" s="192">
        <f>INDEX('Policy Characteristics'!L:L,MATCH(PolicyLevers!$C972,'Policy Characteristics'!$C:$C,0))</f>
        <v>0</v>
      </c>
      <c r="S972" s="206">
        <f>INDEX('Policy Characteristics'!M:M,MATCH(PolicyLevers!$C972,'Policy Characteristics'!$C:$C,0))</f>
        <v>0</v>
      </c>
      <c r="T972" s="192">
        <f>INDEX('Policy Characteristics'!N:N,MATCH(PolicyLevers!$C972,'Policy Characteristics'!$C:$C,0))</f>
        <v>0</v>
      </c>
      <c r="U972" s="183">
        <f>INDEX('Policy Characteristics'!O:O,MATCH(PolicyLevers!$C972,'Policy Characteristics'!$C:$C,0))</f>
        <v>0</v>
      </c>
    </row>
    <row r="973" spans="1:21" s="183" customFormat="1" x14ac:dyDescent="0.35">
      <c r="A973" s="351" t="str">
        <f>INDEX('Policy Characteristics'!A:A,MATCH(PolicyLevers!$C973,'Policy Characteristics'!$C:$C,0))</f>
        <v>Cross-Sector</v>
      </c>
      <c r="B973" s="354" t="str">
        <f>INDEX('Policy Characteristics'!B:B,MATCH(PolicyLevers!$C973,'Policy Characteristics'!$C:$C,0))</f>
        <v>Fixed Energy Prices</v>
      </c>
      <c r="C973" s="183" t="s">
        <v>1066</v>
      </c>
      <c r="D973" s="192" t="s">
        <v>251</v>
      </c>
      <c r="E973" s="185"/>
      <c r="F973" s="192" t="s">
        <v>579</v>
      </c>
      <c r="G973" s="192"/>
      <c r="H973" s="184">
        <v>836</v>
      </c>
      <c r="I973" s="362" t="s">
        <v>332</v>
      </c>
      <c r="J973" s="183" t="str">
        <f>INDEX('Policy Characteristics'!D:D,MATCH(PolicyLevers!$C973,'Policy Characteristics'!$C:$C,0))</f>
        <v>Fixed Energy Prices</v>
      </c>
      <c r="K973" s="190" t="str">
        <f>INDEX('Policy Characteristics'!E:E,MATCH(PolicyLevers!$C973,'Policy Characteristics'!$C:$C,0))</f>
        <v>cross toggle whether policies affect energy prices</v>
      </c>
      <c r="L973" s="182">
        <f>INDEX('Policy Characteristics'!F:F,MATCH(PolicyLevers!$C973,'Policy Characteristics'!$C:$C,0))</f>
        <v>0</v>
      </c>
      <c r="M973" s="182">
        <f>INDEX('Policy Characteristics'!G:G,MATCH(PolicyLevers!$C973,'Policy Characteristics'!$C:$C,0))</f>
        <v>0</v>
      </c>
      <c r="N973" s="182">
        <f>INDEX('Policy Characteristics'!H:H,MATCH(PolicyLevers!$C973,'Policy Characteristics'!$C:$C,0))</f>
        <v>0</v>
      </c>
      <c r="O973" s="192">
        <f>INDEX('Policy Characteristics'!I:I,MATCH(PolicyLevers!$C973,'Policy Characteristics'!$C:$C,0))</f>
        <v>0</v>
      </c>
      <c r="P973" s="214" t="str">
        <f>INDEX('Policy Characteristics'!J:J,MATCH(PolicyLevers!$C973,'Policy Characteristics'!$C:$C,0))</f>
        <v>**Description:**0</v>
      </c>
      <c r="Q973" s="192">
        <f>INDEX('Policy Characteristics'!K:K,MATCH(PolicyLevers!$C973,'Policy Characteristics'!$C:$C,0))</f>
        <v>0</v>
      </c>
      <c r="R973" s="192">
        <f>INDEX('Policy Characteristics'!L:L,MATCH(PolicyLevers!$C973,'Policy Characteristics'!$C:$C,0))</f>
        <v>0</v>
      </c>
      <c r="S973" s="206">
        <f>INDEX('Policy Characteristics'!M:M,MATCH(PolicyLevers!$C973,'Policy Characteristics'!$C:$C,0))</f>
        <v>0</v>
      </c>
      <c r="T973" s="192">
        <f>INDEX('Policy Characteristics'!N:N,MATCH(PolicyLevers!$C973,'Policy Characteristics'!$C:$C,0))</f>
        <v>0</v>
      </c>
      <c r="U973" s="183">
        <f>INDEX('Policy Characteristics'!O:O,MATCH(PolicyLevers!$C973,'Policy Characteristics'!$C:$C,0))</f>
        <v>0</v>
      </c>
    </row>
    <row r="974" spans="1:21" s="183" customFormat="1" x14ac:dyDescent="0.35">
      <c r="A974" s="351" t="str">
        <f>INDEX('Policy Characteristics'!A:A,MATCH(PolicyLevers!$C974,'Policy Characteristics'!$C:$C,0))</f>
        <v>Cross-Sector</v>
      </c>
      <c r="B974" s="355" t="str">
        <f>INDEX('Policy Characteristics'!B:B,MATCH(PolicyLevers!$C974,'Policy Characteristics'!$C:$C,0))</f>
        <v>Fixed Energy Prices</v>
      </c>
      <c r="C974" s="190" t="str">
        <f t="shared" ref="C974:C984" si="50">C$973</f>
        <v>Toggle Whether Policies Affect Energy Prices</v>
      </c>
      <c r="D974" s="192" t="s">
        <v>255</v>
      </c>
      <c r="E974" s="185"/>
      <c r="F974" s="192" t="s">
        <v>741</v>
      </c>
      <c r="G974" s="192"/>
      <c r="H974" s="43">
        <v>837</v>
      </c>
      <c r="I974" s="362" t="s">
        <v>332</v>
      </c>
      <c r="J974" s="190" t="str">
        <f>INDEX('Policy Characteristics'!D:D,MATCH(PolicyLevers!$C974,'Policy Characteristics'!$C:$C,0))</f>
        <v>Fixed Energy Prices</v>
      </c>
      <c r="K974" s="190" t="str">
        <f>INDEX('Policy Characteristics'!E:E,MATCH(PolicyLevers!$C974,'Policy Characteristics'!$C:$C,0))</f>
        <v>cross toggle whether policies affect energy prices</v>
      </c>
      <c r="L974" s="182">
        <f>INDEX('Policy Characteristics'!F:F,MATCH(PolicyLevers!$C974,'Policy Characteristics'!$C:$C,0))</f>
        <v>0</v>
      </c>
      <c r="M974" s="182">
        <f>INDEX('Policy Characteristics'!G:G,MATCH(PolicyLevers!$C974,'Policy Characteristics'!$C:$C,0))</f>
        <v>0</v>
      </c>
      <c r="N974" s="182">
        <f>INDEX('Policy Characteristics'!H:H,MATCH(PolicyLevers!$C974,'Policy Characteristics'!$C:$C,0))</f>
        <v>0</v>
      </c>
      <c r="O974" s="192">
        <f>INDEX('Policy Characteristics'!I:I,MATCH(PolicyLevers!$C974,'Policy Characteristics'!$C:$C,0))</f>
        <v>0</v>
      </c>
      <c r="P974" s="214" t="str">
        <f>INDEX('Policy Characteristics'!J:J,MATCH(PolicyLevers!$C974,'Policy Characteristics'!$C:$C,0))</f>
        <v>**Description:**0</v>
      </c>
      <c r="Q974" s="192">
        <f>INDEX('Policy Characteristics'!K:K,MATCH(PolicyLevers!$C974,'Policy Characteristics'!$C:$C,0))</f>
        <v>0</v>
      </c>
      <c r="R974" s="192">
        <f>INDEX('Policy Characteristics'!L:L,MATCH(PolicyLevers!$C974,'Policy Characteristics'!$C:$C,0))</f>
        <v>0</v>
      </c>
      <c r="S974" s="206">
        <f>INDEX('Policy Characteristics'!M:M,MATCH(PolicyLevers!$C974,'Policy Characteristics'!$C:$C,0))</f>
        <v>0</v>
      </c>
      <c r="T974" s="192">
        <f>INDEX('Policy Characteristics'!N:N,MATCH(PolicyLevers!$C974,'Policy Characteristics'!$C:$C,0))</f>
        <v>0</v>
      </c>
      <c r="U974" s="183">
        <f>INDEX('Policy Characteristics'!O:O,MATCH(PolicyLevers!$C974,'Policy Characteristics'!$C:$C,0))</f>
        <v>0</v>
      </c>
    </row>
    <row r="975" spans="1:21" s="183" customFormat="1" x14ac:dyDescent="0.35">
      <c r="A975" s="351" t="str">
        <f>INDEX('Policy Characteristics'!A:A,MATCH(PolicyLevers!$C975,'Policy Characteristics'!$C:$C,0))</f>
        <v>Cross-Sector</v>
      </c>
      <c r="B975" s="355" t="str">
        <f>INDEX('Policy Characteristics'!B:B,MATCH(PolicyLevers!$C975,'Policy Characteristics'!$C:$C,0))</f>
        <v>Fixed Energy Prices</v>
      </c>
      <c r="C975" s="190" t="str">
        <f t="shared" si="50"/>
        <v>Toggle Whether Policies Affect Energy Prices</v>
      </c>
      <c r="D975" s="192" t="s">
        <v>1042</v>
      </c>
      <c r="E975" s="185"/>
      <c r="F975" s="192" t="s">
        <v>601</v>
      </c>
      <c r="G975" s="192"/>
      <c r="H975" s="184">
        <v>838</v>
      </c>
      <c r="I975" s="362" t="s">
        <v>332</v>
      </c>
      <c r="J975" s="190" t="str">
        <f>INDEX('Policy Characteristics'!D:D,MATCH(PolicyLevers!$C975,'Policy Characteristics'!$C:$C,0))</f>
        <v>Fixed Energy Prices</v>
      </c>
      <c r="K975" s="190" t="str">
        <f>INDEX('Policy Characteristics'!E:E,MATCH(PolicyLevers!$C975,'Policy Characteristics'!$C:$C,0))</f>
        <v>cross toggle whether policies affect energy prices</v>
      </c>
      <c r="L975" s="182">
        <f>INDEX('Policy Characteristics'!F:F,MATCH(PolicyLevers!$C975,'Policy Characteristics'!$C:$C,0))</f>
        <v>0</v>
      </c>
      <c r="M975" s="182">
        <f>INDEX('Policy Characteristics'!G:G,MATCH(PolicyLevers!$C975,'Policy Characteristics'!$C:$C,0))</f>
        <v>0</v>
      </c>
      <c r="N975" s="182">
        <f>INDEX('Policy Characteristics'!H:H,MATCH(PolicyLevers!$C975,'Policy Characteristics'!$C:$C,0))</f>
        <v>0</v>
      </c>
      <c r="O975" s="192">
        <f>INDEX('Policy Characteristics'!I:I,MATCH(PolicyLevers!$C975,'Policy Characteristics'!$C:$C,0))</f>
        <v>0</v>
      </c>
      <c r="P975" s="214" t="str">
        <f>INDEX('Policy Characteristics'!J:J,MATCH(PolicyLevers!$C975,'Policy Characteristics'!$C:$C,0))</f>
        <v>**Description:**0</v>
      </c>
      <c r="Q975" s="192">
        <f>INDEX('Policy Characteristics'!K:K,MATCH(PolicyLevers!$C975,'Policy Characteristics'!$C:$C,0))</f>
        <v>0</v>
      </c>
      <c r="R975" s="192">
        <f>INDEX('Policy Characteristics'!L:L,MATCH(PolicyLevers!$C975,'Policy Characteristics'!$C:$C,0))</f>
        <v>0</v>
      </c>
      <c r="S975" s="206">
        <f>INDEX('Policy Characteristics'!M:M,MATCH(PolicyLevers!$C975,'Policy Characteristics'!$C:$C,0))</f>
        <v>0</v>
      </c>
      <c r="T975" s="192">
        <f>INDEX('Policy Characteristics'!N:N,MATCH(PolicyLevers!$C975,'Policy Characteristics'!$C:$C,0))</f>
        <v>0</v>
      </c>
      <c r="U975" s="183">
        <f>INDEX('Policy Characteristics'!O:O,MATCH(PolicyLevers!$C975,'Policy Characteristics'!$C:$C,0))</f>
        <v>0</v>
      </c>
    </row>
    <row r="976" spans="1:21" s="183" customFormat="1" x14ac:dyDescent="0.35">
      <c r="A976" s="351" t="str">
        <f>INDEX('Policy Characteristics'!A:A,MATCH(PolicyLevers!$C976,'Policy Characteristics'!$C:$C,0))</f>
        <v>Cross-Sector</v>
      </c>
      <c r="B976" s="355" t="str">
        <f>INDEX('Policy Characteristics'!B:B,MATCH(PolicyLevers!$C976,'Policy Characteristics'!$C:$C,0))</f>
        <v>Fixed Energy Prices</v>
      </c>
      <c r="C976" s="190" t="str">
        <f t="shared" si="50"/>
        <v>Toggle Whether Policies Affect Energy Prices</v>
      </c>
      <c r="D976" s="192" t="s">
        <v>257</v>
      </c>
      <c r="E976" s="185"/>
      <c r="F976" s="192" t="s">
        <v>923</v>
      </c>
      <c r="G976" s="192"/>
      <c r="H976" s="43">
        <v>839</v>
      </c>
      <c r="I976" s="362" t="s">
        <v>332</v>
      </c>
      <c r="J976" s="190" t="str">
        <f>INDEX('Policy Characteristics'!D:D,MATCH(PolicyLevers!$C976,'Policy Characteristics'!$C:$C,0))</f>
        <v>Fixed Energy Prices</v>
      </c>
      <c r="K976" s="190" t="str">
        <f>INDEX('Policy Characteristics'!E:E,MATCH(PolicyLevers!$C976,'Policy Characteristics'!$C:$C,0))</f>
        <v>cross toggle whether policies affect energy prices</v>
      </c>
      <c r="L976" s="182">
        <f>INDEX('Policy Characteristics'!F:F,MATCH(PolicyLevers!$C976,'Policy Characteristics'!$C:$C,0))</f>
        <v>0</v>
      </c>
      <c r="M976" s="182">
        <f>INDEX('Policy Characteristics'!G:G,MATCH(PolicyLevers!$C976,'Policy Characteristics'!$C:$C,0))</f>
        <v>0</v>
      </c>
      <c r="N976" s="182">
        <f>INDEX('Policy Characteristics'!H:H,MATCH(PolicyLevers!$C976,'Policy Characteristics'!$C:$C,0))</f>
        <v>0</v>
      </c>
      <c r="O976" s="192">
        <f>INDEX('Policy Characteristics'!I:I,MATCH(PolicyLevers!$C976,'Policy Characteristics'!$C:$C,0))</f>
        <v>0</v>
      </c>
      <c r="P976" s="214" t="str">
        <f>INDEX('Policy Characteristics'!J:J,MATCH(PolicyLevers!$C976,'Policy Characteristics'!$C:$C,0))</f>
        <v>**Description:**0</v>
      </c>
      <c r="Q976" s="192">
        <f>INDEX('Policy Characteristics'!K:K,MATCH(PolicyLevers!$C976,'Policy Characteristics'!$C:$C,0))</f>
        <v>0</v>
      </c>
      <c r="R976" s="192">
        <f>INDEX('Policy Characteristics'!L:L,MATCH(PolicyLevers!$C976,'Policy Characteristics'!$C:$C,0))</f>
        <v>0</v>
      </c>
      <c r="S976" s="206">
        <f>INDEX('Policy Characteristics'!M:M,MATCH(PolicyLevers!$C976,'Policy Characteristics'!$C:$C,0))</f>
        <v>0</v>
      </c>
      <c r="T976" s="192">
        <f>INDEX('Policy Characteristics'!N:N,MATCH(PolicyLevers!$C976,'Policy Characteristics'!$C:$C,0))</f>
        <v>0</v>
      </c>
      <c r="U976" s="183">
        <f>INDEX('Policy Characteristics'!O:O,MATCH(PolicyLevers!$C976,'Policy Characteristics'!$C:$C,0))</f>
        <v>0</v>
      </c>
    </row>
    <row r="977" spans="1:21" s="183" customFormat="1" x14ac:dyDescent="0.35">
      <c r="A977" s="351" t="str">
        <f>INDEX('Policy Characteristics'!A:A,MATCH(PolicyLevers!$C977,'Policy Characteristics'!$C:$C,0))</f>
        <v>Cross-Sector</v>
      </c>
      <c r="B977" s="355" t="str">
        <f>INDEX('Policy Characteristics'!B:B,MATCH(PolicyLevers!$C977,'Policy Characteristics'!$C:$C,0))</f>
        <v>Fixed Energy Prices</v>
      </c>
      <c r="C977" s="190" t="str">
        <f t="shared" si="50"/>
        <v>Toggle Whether Policies Affect Energy Prices</v>
      </c>
      <c r="D977" s="192" t="s">
        <v>256</v>
      </c>
      <c r="E977" s="185"/>
      <c r="F977" s="192" t="s">
        <v>924</v>
      </c>
      <c r="G977" s="192"/>
      <c r="H977" s="184">
        <v>840</v>
      </c>
      <c r="I977" s="362" t="s">
        <v>332</v>
      </c>
      <c r="J977" s="190" t="str">
        <f>INDEX('Policy Characteristics'!D:D,MATCH(PolicyLevers!$C977,'Policy Characteristics'!$C:$C,0))</f>
        <v>Fixed Energy Prices</v>
      </c>
      <c r="K977" s="190" t="str">
        <f>INDEX('Policy Characteristics'!E:E,MATCH(PolicyLevers!$C977,'Policy Characteristics'!$C:$C,0))</f>
        <v>cross toggle whether policies affect energy prices</v>
      </c>
      <c r="L977" s="182">
        <f>INDEX('Policy Characteristics'!F:F,MATCH(PolicyLevers!$C977,'Policy Characteristics'!$C:$C,0))</f>
        <v>0</v>
      </c>
      <c r="M977" s="182">
        <f>INDEX('Policy Characteristics'!G:G,MATCH(PolicyLevers!$C977,'Policy Characteristics'!$C:$C,0))</f>
        <v>0</v>
      </c>
      <c r="N977" s="182">
        <f>INDEX('Policy Characteristics'!H:H,MATCH(PolicyLevers!$C977,'Policy Characteristics'!$C:$C,0))</f>
        <v>0</v>
      </c>
      <c r="O977" s="192">
        <f>INDEX('Policy Characteristics'!I:I,MATCH(PolicyLevers!$C977,'Policy Characteristics'!$C:$C,0))</f>
        <v>0</v>
      </c>
      <c r="P977" s="214" t="str">
        <f>INDEX('Policy Characteristics'!J:J,MATCH(PolicyLevers!$C977,'Policy Characteristics'!$C:$C,0))</f>
        <v>**Description:**0</v>
      </c>
      <c r="Q977" s="192">
        <f>INDEX('Policy Characteristics'!K:K,MATCH(PolicyLevers!$C977,'Policy Characteristics'!$C:$C,0))</f>
        <v>0</v>
      </c>
      <c r="R977" s="192">
        <f>INDEX('Policy Characteristics'!L:L,MATCH(PolicyLevers!$C977,'Policy Characteristics'!$C:$C,0))</f>
        <v>0</v>
      </c>
      <c r="S977" s="206">
        <f>INDEX('Policy Characteristics'!M:M,MATCH(PolicyLevers!$C977,'Policy Characteristics'!$C:$C,0))</f>
        <v>0</v>
      </c>
      <c r="T977" s="192">
        <f>INDEX('Policy Characteristics'!N:N,MATCH(PolicyLevers!$C977,'Policy Characteristics'!$C:$C,0))</f>
        <v>0</v>
      </c>
      <c r="U977" s="183">
        <f>INDEX('Policy Characteristics'!O:O,MATCH(PolicyLevers!$C977,'Policy Characteristics'!$C:$C,0))</f>
        <v>0</v>
      </c>
    </row>
    <row r="978" spans="1:21" s="183" customFormat="1" x14ac:dyDescent="0.35">
      <c r="A978" s="351" t="str">
        <f>INDEX('Policy Characteristics'!A:A,MATCH(PolicyLevers!$C978,'Policy Characteristics'!$C:$C,0))</f>
        <v>Cross-Sector</v>
      </c>
      <c r="B978" s="355" t="str">
        <f>INDEX('Policy Characteristics'!B:B,MATCH(PolicyLevers!$C978,'Policy Characteristics'!$C:$C,0))</f>
        <v>Fixed Energy Prices</v>
      </c>
      <c r="C978" s="190" t="str">
        <f t="shared" si="50"/>
        <v>Toggle Whether Policies Affect Energy Prices</v>
      </c>
      <c r="D978" s="192" t="s">
        <v>1045</v>
      </c>
      <c r="E978" s="185"/>
      <c r="F978" s="192" t="s">
        <v>1046</v>
      </c>
      <c r="G978" s="192"/>
      <c r="H978" s="43">
        <v>841</v>
      </c>
      <c r="I978" s="362" t="s">
        <v>332</v>
      </c>
      <c r="J978" s="190" t="str">
        <f>INDEX('Policy Characteristics'!D:D,MATCH(PolicyLevers!$C978,'Policy Characteristics'!$C:$C,0))</f>
        <v>Fixed Energy Prices</v>
      </c>
      <c r="K978" s="190" t="str">
        <f>INDEX('Policy Characteristics'!E:E,MATCH(PolicyLevers!$C978,'Policy Characteristics'!$C:$C,0))</f>
        <v>cross toggle whether policies affect energy prices</v>
      </c>
      <c r="L978" s="182">
        <f>INDEX('Policy Characteristics'!F:F,MATCH(PolicyLevers!$C978,'Policy Characteristics'!$C:$C,0))</f>
        <v>0</v>
      </c>
      <c r="M978" s="182">
        <f>INDEX('Policy Characteristics'!G:G,MATCH(PolicyLevers!$C978,'Policy Characteristics'!$C:$C,0))</f>
        <v>0</v>
      </c>
      <c r="N978" s="182">
        <f>INDEX('Policy Characteristics'!H:H,MATCH(PolicyLevers!$C978,'Policy Characteristics'!$C:$C,0))</f>
        <v>0</v>
      </c>
      <c r="O978" s="192">
        <f>INDEX('Policy Characteristics'!I:I,MATCH(PolicyLevers!$C978,'Policy Characteristics'!$C:$C,0))</f>
        <v>0</v>
      </c>
      <c r="P978" s="214" t="str">
        <f>INDEX('Policy Characteristics'!J:J,MATCH(PolicyLevers!$C978,'Policy Characteristics'!$C:$C,0))</f>
        <v>**Description:**0</v>
      </c>
      <c r="Q978" s="192">
        <f>INDEX('Policy Characteristics'!K:K,MATCH(PolicyLevers!$C978,'Policy Characteristics'!$C:$C,0))</f>
        <v>0</v>
      </c>
      <c r="R978" s="192">
        <f>INDEX('Policy Characteristics'!L:L,MATCH(PolicyLevers!$C978,'Policy Characteristics'!$C:$C,0))</f>
        <v>0</v>
      </c>
      <c r="S978" s="206">
        <f>INDEX('Policy Characteristics'!M:M,MATCH(PolicyLevers!$C978,'Policy Characteristics'!$C:$C,0))</f>
        <v>0</v>
      </c>
      <c r="T978" s="192">
        <f>INDEX('Policy Characteristics'!N:N,MATCH(PolicyLevers!$C978,'Policy Characteristics'!$C:$C,0))</f>
        <v>0</v>
      </c>
      <c r="U978" s="183">
        <f>INDEX('Policy Characteristics'!O:O,MATCH(PolicyLevers!$C978,'Policy Characteristics'!$C:$C,0))</f>
        <v>0</v>
      </c>
    </row>
    <row r="979" spans="1:21" s="183" customFormat="1" x14ac:dyDescent="0.35">
      <c r="A979" s="351" t="str">
        <f>INDEX('Policy Characteristics'!A:A,MATCH(PolicyLevers!$C979,'Policy Characteristics'!$C:$C,0))</f>
        <v>Cross-Sector</v>
      </c>
      <c r="B979" s="355" t="str">
        <f>INDEX('Policy Characteristics'!B:B,MATCH(PolicyLevers!$C979,'Policy Characteristics'!$C:$C,0))</f>
        <v>Fixed Energy Prices</v>
      </c>
      <c r="C979" s="190" t="str">
        <f t="shared" si="50"/>
        <v>Toggle Whether Policies Affect Energy Prices</v>
      </c>
      <c r="D979" s="192" t="s">
        <v>1047</v>
      </c>
      <c r="E979" s="185"/>
      <c r="F979" s="192" t="s">
        <v>1048</v>
      </c>
      <c r="G979" s="192"/>
      <c r="H979" s="184">
        <v>842</v>
      </c>
      <c r="I979" s="362" t="s">
        <v>332</v>
      </c>
      <c r="J979" s="190" t="str">
        <f>INDEX('Policy Characteristics'!D:D,MATCH(PolicyLevers!$C979,'Policy Characteristics'!$C:$C,0))</f>
        <v>Fixed Energy Prices</v>
      </c>
      <c r="K979" s="190" t="str">
        <f>INDEX('Policy Characteristics'!E:E,MATCH(PolicyLevers!$C979,'Policy Characteristics'!$C:$C,0))</f>
        <v>cross toggle whether policies affect energy prices</v>
      </c>
      <c r="L979" s="182">
        <f>INDEX('Policy Characteristics'!F:F,MATCH(PolicyLevers!$C979,'Policy Characteristics'!$C:$C,0))</f>
        <v>0</v>
      </c>
      <c r="M979" s="182">
        <f>INDEX('Policy Characteristics'!G:G,MATCH(PolicyLevers!$C979,'Policy Characteristics'!$C:$C,0))</f>
        <v>0</v>
      </c>
      <c r="N979" s="182">
        <f>INDEX('Policy Characteristics'!H:H,MATCH(PolicyLevers!$C979,'Policy Characteristics'!$C:$C,0))</f>
        <v>0</v>
      </c>
      <c r="O979" s="192">
        <f>INDEX('Policy Characteristics'!I:I,MATCH(PolicyLevers!$C979,'Policy Characteristics'!$C:$C,0))</f>
        <v>0</v>
      </c>
      <c r="P979" s="214" t="str">
        <f>INDEX('Policy Characteristics'!J:J,MATCH(PolicyLevers!$C979,'Policy Characteristics'!$C:$C,0))</f>
        <v>**Description:**0</v>
      </c>
      <c r="Q979" s="192">
        <f>INDEX('Policy Characteristics'!K:K,MATCH(PolicyLevers!$C979,'Policy Characteristics'!$C:$C,0))</f>
        <v>0</v>
      </c>
      <c r="R979" s="192">
        <f>INDEX('Policy Characteristics'!L:L,MATCH(PolicyLevers!$C979,'Policy Characteristics'!$C:$C,0))</f>
        <v>0</v>
      </c>
      <c r="S979" s="206">
        <f>INDEX('Policy Characteristics'!M:M,MATCH(PolicyLevers!$C979,'Policy Characteristics'!$C:$C,0))</f>
        <v>0</v>
      </c>
      <c r="T979" s="192">
        <f>INDEX('Policy Characteristics'!N:N,MATCH(PolicyLevers!$C979,'Policy Characteristics'!$C:$C,0))</f>
        <v>0</v>
      </c>
      <c r="U979" s="183">
        <f>INDEX('Policy Characteristics'!O:O,MATCH(PolicyLevers!$C979,'Policy Characteristics'!$C:$C,0))</f>
        <v>0</v>
      </c>
    </row>
    <row r="980" spans="1:21" s="183" customFormat="1" x14ac:dyDescent="0.35">
      <c r="A980" s="351" t="str">
        <f>INDEX('Policy Characteristics'!A:A,MATCH(PolicyLevers!$C980,'Policy Characteristics'!$C:$C,0))</f>
        <v>Cross-Sector</v>
      </c>
      <c r="B980" s="355" t="str">
        <f>INDEX('Policy Characteristics'!B:B,MATCH(PolicyLevers!$C980,'Policy Characteristics'!$C:$C,0))</f>
        <v>Fixed Energy Prices</v>
      </c>
      <c r="C980" s="190" t="str">
        <f t="shared" si="50"/>
        <v>Toggle Whether Policies Affect Energy Prices</v>
      </c>
      <c r="D980" s="192" t="s">
        <v>253</v>
      </c>
      <c r="E980" s="185"/>
      <c r="F980" s="192" t="s">
        <v>925</v>
      </c>
      <c r="G980" s="192"/>
      <c r="H980" s="43">
        <v>843</v>
      </c>
      <c r="I980" s="362" t="s">
        <v>332</v>
      </c>
      <c r="J980" s="190" t="str">
        <f>INDEX('Policy Characteristics'!D:D,MATCH(PolicyLevers!$C980,'Policy Characteristics'!$C:$C,0))</f>
        <v>Fixed Energy Prices</v>
      </c>
      <c r="K980" s="190" t="str">
        <f>INDEX('Policy Characteristics'!E:E,MATCH(PolicyLevers!$C980,'Policy Characteristics'!$C:$C,0))</f>
        <v>cross toggle whether policies affect energy prices</v>
      </c>
      <c r="L980" s="182">
        <f>INDEX('Policy Characteristics'!F:F,MATCH(PolicyLevers!$C980,'Policy Characteristics'!$C:$C,0))</f>
        <v>0</v>
      </c>
      <c r="M980" s="182">
        <f>INDEX('Policy Characteristics'!G:G,MATCH(PolicyLevers!$C980,'Policy Characteristics'!$C:$C,0))</f>
        <v>0</v>
      </c>
      <c r="N980" s="182">
        <f>INDEX('Policy Characteristics'!H:H,MATCH(PolicyLevers!$C980,'Policy Characteristics'!$C:$C,0))</f>
        <v>0</v>
      </c>
      <c r="O980" s="192">
        <f>INDEX('Policy Characteristics'!I:I,MATCH(PolicyLevers!$C980,'Policy Characteristics'!$C:$C,0))</f>
        <v>0</v>
      </c>
      <c r="P980" s="214" t="str">
        <f>INDEX('Policy Characteristics'!J:J,MATCH(PolicyLevers!$C980,'Policy Characteristics'!$C:$C,0))</f>
        <v>**Description:**0</v>
      </c>
      <c r="Q980" s="192">
        <f>INDEX('Policy Characteristics'!K:K,MATCH(PolicyLevers!$C980,'Policy Characteristics'!$C:$C,0))</f>
        <v>0</v>
      </c>
      <c r="R980" s="192">
        <f>INDEX('Policy Characteristics'!L:L,MATCH(PolicyLevers!$C980,'Policy Characteristics'!$C:$C,0))</f>
        <v>0</v>
      </c>
      <c r="S980" s="206">
        <f>INDEX('Policy Characteristics'!M:M,MATCH(PolicyLevers!$C980,'Policy Characteristics'!$C:$C,0))</f>
        <v>0</v>
      </c>
      <c r="T980" s="192">
        <f>INDEX('Policy Characteristics'!N:N,MATCH(PolicyLevers!$C980,'Policy Characteristics'!$C:$C,0))</f>
        <v>0</v>
      </c>
      <c r="U980" s="183">
        <f>INDEX('Policy Characteristics'!O:O,MATCH(PolicyLevers!$C980,'Policy Characteristics'!$C:$C,0))</f>
        <v>0</v>
      </c>
    </row>
    <row r="981" spans="1:21" s="183" customFormat="1" x14ac:dyDescent="0.35">
      <c r="A981" s="351" t="str">
        <f>INDEX('Policy Characteristics'!A:A,MATCH(PolicyLevers!$C981,'Policy Characteristics'!$C:$C,0))</f>
        <v>Cross-Sector</v>
      </c>
      <c r="B981" s="355" t="str">
        <f>INDEX('Policy Characteristics'!B:B,MATCH(PolicyLevers!$C981,'Policy Characteristics'!$C:$C,0))</f>
        <v>Fixed Energy Prices</v>
      </c>
      <c r="C981" s="190" t="str">
        <f t="shared" si="50"/>
        <v>Toggle Whether Policies Affect Energy Prices</v>
      </c>
      <c r="D981" s="192" t="s">
        <v>926</v>
      </c>
      <c r="E981" s="185"/>
      <c r="F981" s="192" t="s">
        <v>609</v>
      </c>
      <c r="G981" s="192"/>
      <c r="H981" s="184">
        <v>844</v>
      </c>
      <c r="I981" s="362" t="s">
        <v>332</v>
      </c>
      <c r="J981" s="190" t="str">
        <f>INDEX('Policy Characteristics'!D:D,MATCH(PolicyLevers!$C981,'Policy Characteristics'!$C:$C,0))</f>
        <v>Fixed Energy Prices</v>
      </c>
      <c r="K981" s="190" t="str">
        <f>INDEX('Policy Characteristics'!E:E,MATCH(PolicyLevers!$C981,'Policy Characteristics'!$C:$C,0))</f>
        <v>cross toggle whether policies affect energy prices</v>
      </c>
      <c r="L981" s="182">
        <f>INDEX('Policy Characteristics'!F:F,MATCH(PolicyLevers!$C981,'Policy Characteristics'!$C:$C,0))</f>
        <v>0</v>
      </c>
      <c r="M981" s="182">
        <f>INDEX('Policy Characteristics'!G:G,MATCH(PolicyLevers!$C981,'Policy Characteristics'!$C:$C,0))</f>
        <v>0</v>
      </c>
      <c r="N981" s="182">
        <f>INDEX('Policy Characteristics'!H:H,MATCH(PolicyLevers!$C981,'Policy Characteristics'!$C:$C,0))</f>
        <v>0</v>
      </c>
      <c r="O981" s="192">
        <f>INDEX('Policy Characteristics'!I:I,MATCH(PolicyLevers!$C981,'Policy Characteristics'!$C:$C,0))</f>
        <v>0</v>
      </c>
      <c r="P981" s="214" t="str">
        <f>INDEX('Policy Characteristics'!J:J,MATCH(PolicyLevers!$C981,'Policy Characteristics'!$C:$C,0))</f>
        <v>**Description:**0</v>
      </c>
      <c r="Q981" s="192">
        <f>INDEX('Policy Characteristics'!K:K,MATCH(PolicyLevers!$C981,'Policy Characteristics'!$C:$C,0))</f>
        <v>0</v>
      </c>
      <c r="R981" s="192">
        <f>INDEX('Policy Characteristics'!L:L,MATCH(PolicyLevers!$C981,'Policy Characteristics'!$C:$C,0))</f>
        <v>0</v>
      </c>
      <c r="S981" s="206">
        <f>INDEX('Policy Characteristics'!M:M,MATCH(PolicyLevers!$C981,'Policy Characteristics'!$C:$C,0))</f>
        <v>0</v>
      </c>
      <c r="T981" s="192">
        <f>INDEX('Policy Characteristics'!N:N,MATCH(PolicyLevers!$C981,'Policy Characteristics'!$C:$C,0))</f>
        <v>0</v>
      </c>
      <c r="U981" s="183">
        <f>INDEX('Policy Characteristics'!O:O,MATCH(PolicyLevers!$C981,'Policy Characteristics'!$C:$C,0))</f>
        <v>0</v>
      </c>
    </row>
    <row r="982" spans="1:21" s="183" customFormat="1" x14ac:dyDescent="0.35">
      <c r="A982" s="351" t="str">
        <f>INDEX('Policy Characteristics'!A:A,MATCH(PolicyLevers!$C982,'Policy Characteristics'!$C:$C,0))</f>
        <v>Cross-Sector</v>
      </c>
      <c r="B982" s="355" t="str">
        <f>INDEX('Policy Characteristics'!B:B,MATCH(PolicyLevers!$C982,'Policy Characteristics'!$C:$C,0))</f>
        <v>Fixed Energy Prices</v>
      </c>
      <c r="C982" s="190" t="str">
        <f t="shared" si="50"/>
        <v>Toggle Whether Policies Affect Energy Prices</v>
      </c>
      <c r="D982" s="192" t="s">
        <v>250</v>
      </c>
      <c r="E982" s="185"/>
      <c r="F982" s="192" t="s">
        <v>614</v>
      </c>
      <c r="G982" s="192"/>
      <c r="H982" s="43">
        <v>845</v>
      </c>
      <c r="I982" s="362" t="s">
        <v>332</v>
      </c>
      <c r="J982" s="190" t="str">
        <f>INDEX('Policy Characteristics'!D:D,MATCH(PolicyLevers!$C982,'Policy Characteristics'!$C:$C,0))</f>
        <v>Fixed Energy Prices</v>
      </c>
      <c r="K982" s="190" t="str">
        <f>INDEX('Policy Characteristics'!E:E,MATCH(PolicyLevers!$C982,'Policy Characteristics'!$C:$C,0))</f>
        <v>cross toggle whether policies affect energy prices</v>
      </c>
      <c r="L982" s="182">
        <f>INDEX('Policy Characteristics'!F:F,MATCH(PolicyLevers!$C982,'Policy Characteristics'!$C:$C,0))</f>
        <v>0</v>
      </c>
      <c r="M982" s="182">
        <f>INDEX('Policy Characteristics'!G:G,MATCH(PolicyLevers!$C982,'Policy Characteristics'!$C:$C,0))</f>
        <v>0</v>
      </c>
      <c r="N982" s="182">
        <f>INDEX('Policy Characteristics'!H:H,MATCH(PolicyLevers!$C982,'Policy Characteristics'!$C:$C,0))</f>
        <v>0</v>
      </c>
      <c r="O982" s="192">
        <f>INDEX('Policy Characteristics'!I:I,MATCH(PolicyLevers!$C982,'Policy Characteristics'!$C:$C,0))</f>
        <v>0</v>
      </c>
      <c r="P982" s="214" t="str">
        <f>INDEX('Policy Characteristics'!J:J,MATCH(PolicyLevers!$C982,'Policy Characteristics'!$C:$C,0))</f>
        <v>**Description:**0</v>
      </c>
      <c r="Q982" s="192">
        <f>INDEX('Policy Characteristics'!K:K,MATCH(PolicyLevers!$C982,'Policy Characteristics'!$C:$C,0))</f>
        <v>0</v>
      </c>
      <c r="R982" s="192">
        <f>INDEX('Policy Characteristics'!L:L,MATCH(PolicyLevers!$C982,'Policy Characteristics'!$C:$C,0))</f>
        <v>0</v>
      </c>
      <c r="S982" s="206">
        <f>INDEX('Policy Characteristics'!M:M,MATCH(PolicyLevers!$C982,'Policy Characteristics'!$C:$C,0))</f>
        <v>0</v>
      </c>
      <c r="T982" s="192">
        <f>INDEX('Policy Characteristics'!N:N,MATCH(PolicyLevers!$C982,'Policy Characteristics'!$C:$C,0))</f>
        <v>0</v>
      </c>
      <c r="U982" s="183">
        <f>INDEX('Policy Characteristics'!O:O,MATCH(PolicyLevers!$C982,'Policy Characteristics'!$C:$C,0))</f>
        <v>0</v>
      </c>
    </row>
    <row r="983" spans="1:21" s="183" customFormat="1" x14ac:dyDescent="0.35">
      <c r="A983" s="351" t="str">
        <f>INDEX('Policy Characteristics'!A:A,MATCH(PolicyLevers!$C983,'Policy Characteristics'!$C:$C,0))</f>
        <v>Cross-Sector</v>
      </c>
      <c r="B983" s="355" t="str">
        <f>INDEX('Policy Characteristics'!B:B,MATCH(PolicyLevers!$C983,'Policy Characteristics'!$C:$C,0))</f>
        <v>Fixed Energy Prices</v>
      </c>
      <c r="C983" s="190" t="str">
        <f t="shared" si="50"/>
        <v>Toggle Whether Policies Affect Energy Prices</v>
      </c>
      <c r="D983" s="192" t="s">
        <v>927</v>
      </c>
      <c r="E983" s="185"/>
      <c r="F983" s="192" t="s">
        <v>928</v>
      </c>
      <c r="G983" s="192"/>
      <c r="H983" s="184">
        <v>846</v>
      </c>
      <c r="I983" s="362" t="s">
        <v>332</v>
      </c>
      <c r="J983" s="190" t="str">
        <f>INDEX('Policy Characteristics'!D:D,MATCH(PolicyLevers!$C983,'Policy Characteristics'!$C:$C,0))</f>
        <v>Fixed Energy Prices</v>
      </c>
      <c r="K983" s="190" t="str">
        <f>INDEX('Policy Characteristics'!E:E,MATCH(PolicyLevers!$C983,'Policy Characteristics'!$C:$C,0))</f>
        <v>cross toggle whether policies affect energy prices</v>
      </c>
      <c r="L983" s="182">
        <f>INDEX('Policy Characteristics'!F:F,MATCH(PolicyLevers!$C983,'Policy Characteristics'!$C:$C,0))</f>
        <v>0</v>
      </c>
      <c r="M983" s="182">
        <f>INDEX('Policy Characteristics'!G:G,MATCH(PolicyLevers!$C983,'Policy Characteristics'!$C:$C,0))</f>
        <v>0</v>
      </c>
      <c r="N983" s="182">
        <f>INDEX('Policy Characteristics'!H:H,MATCH(PolicyLevers!$C983,'Policy Characteristics'!$C:$C,0))</f>
        <v>0</v>
      </c>
      <c r="O983" s="192">
        <f>INDEX('Policy Characteristics'!I:I,MATCH(PolicyLevers!$C983,'Policy Characteristics'!$C:$C,0))</f>
        <v>0</v>
      </c>
      <c r="P983" s="214" t="str">
        <f>INDEX('Policy Characteristics'!J:J,MATCH(PolicyLevers!$C983,'Policy Characteristics'!$C:$C,0))</f>
        <v>**Description:**0</v>
      </c>
      <c r="Q983" s="192">
        <f>INDEX('Policy Characteristics'!K:K,MATCH(PolicyLevers!$C983,'Policy Characteristics'!$C:$C,0))</f>
        <v>0</v>
      </c>
      <c r="R983" s="192">
        <f>INDEX('Policy Characteristics'!L:L,MATCH(PolicyLevers!$C983,'Policy Characteristics'!$C:$C,0))</f>
        <v>0</v>
      </c>
      <c r="S983" s="206">
        <f>INDEX('Policy Characteristics'!M:M,MATCH(PolicyLevers!$C983,'Policy Characteristics'!$C:$C,0))</f>
        <v>0</v>
      </c>
      <c r="T983" s="192">
        <f>INDEX('Policy Characteristics'!N:N,MATCH(PolicyLevers!$C983,'Policy Characteristics'!$C:$C,0))</f>
        <v>0</v>
      </c>
      <c r="U983" s="183">
        <f>INDEX('Policy Characteristics'!O:O,MATCH(PolicyLevers!$C983,'Policy Characteristics'!$C:$C,0))</f>
        <v>0</v>
      </c>
    </row>
    <row r="984" spans="1:21" s="183" customFormat="1" x14ac:dyDescent="0.35">
      <c r="A984" s="351" t="str">
        <f>INDEX('Policy Characteristics'!A:A,MATCH(PolicyLevers!$C984,'Policy Characteristics'!$C:$C,0))</f>
        <v>Cross-Sector</v>
      </c>
      <c r="B984" s="355" t="str">
        <f>INDEX('Policy Characteristics'!B:B,MATCH(PolicyLevers!$C984,'Policy Characteristics'!$C:$C,0))</f>
        <v>Fixed Energy Prices</v>
      </c>
      <c r="C984" s="190" t="str">
        <f t="shared" si="50"/>
        <v>Toggle Whether Policies Affect Energy Prices</v>
      </c>
      <c r="D984" s="192" t="s">
        <v>254</v>
      </c>
      <c r="E984" s="185"/>
      <c r="F984" s="192" t="s">
        <v>929</v>
      </c>
      <c r="G984" s="192"/>
      <c r="H984" s="43">
        <v>847</v>
      </c>
      <c r="I984" s="362" t="s">
        <v>332</v>
      </c>
      <c r="J984" s="190" t="str">
        <f>INDEX('Policy Characteristics'!D:D,MATCH(PolicyLevers!$C984,'Policy Characteristics'!$C:$C,0))</f>
        <v>Fixed Energy Prices</v>
      </c>
      <c r="K984" s="190" t="str">
        <f>INDEX('Policy Characteristics'!E:E,MATCH(PolicyLevers!$C984,'Policy Characteristics'!$C:$C,0))</f>
        <v>cross toggle whether policies affect energy prices</v>
      </c>
      <c r="L984" s="182">
        <f>INDEX('Policy Characteristics'!F:F,MATCH(PolicyLevers!$C984,'Policy Characteristics'!$C:$C,0))</f>
        <v>0</v>
      </c>
      <c r="M984" s="182">
        <f>INDEX('Policy Characteristics'!G:G,MATCH(PolicyLevers!$C984,'Policy Characteristics'!$C:$C,0))</f>
        <v>0</v>
      </c>
      <c r="N984" s="182">
        <f>INDEX('Policy Characteristics'!H:H,MATCH(PolicyLevers!$C984,'Policy Characteristics'!$C:$C,0))</f>
        <v>0</v>
      </c>
      <c r="O984" s="192">
        <f>INDEX('Policy Characteristics'!I:I,MATCH(PolicyLevers!$C984,'Policy Characteristics'!$C:$C,0))</f>
        <v>0</v>
      </c>
      <c r="P984" s="214" t="str">
        <f>INDEX('Policy Characteristics'!J:J,MATCH(PolicyLevers!$C984,'Policy Characteristics'!$C:$C,0))</f>
        <v>**Description:**0</v>
      </c>
      <c r="Q984" s="192">
        <f>INDEX('Policy Characteristics'!K:K,MATCH(PolicyLevers!$C984,'Policy Characteristics'!$C:$C,0))</f>
        <v>0</v>
      </c>
      <c r="R984" s="192">
        <f>INDEX('Policy Characteristics'!L:L,MATCH(PolicyLevers!$C984,'Policy Characteristics'!$C:$C,0))</f>
        <v>0</v>
      </c>
      <c r="S984" s="206">
        <f>INDEX('Policy Characteristics'!M:M,MATCH(PolicyLevers!$C984,'Policy Characteristics'!$C:$C,0))</f>
        <v>0</v>
      </c>
      <c r="T984" s="192">
        <f>INDEX('Policy Characteristics'!N:N,MATCH(PolicyLevers!$C984,'Policy Characteristics'!$C:$C,0))</f>
        <v>0</v>
      </c>
      <c r="U984" s="183">
        <f>INDEX('Policy Characteristics'!O:O,MATCH(PolicyLevers!$C984,'Policy Characteristics'!$C:$C,0))</f>
        <v>0</v>
      </c>
    </row>
    <row r="985" spans="1:21" s="183" customFormat="1" x14ac:dyDescent="0.35">
      <c r="A985" s="351" t="str">
        <f>INDEX('Policy Characteristics'!A:A,MATCH(PolicyLevers!$C985,'Policy Characteristics'!$C:$C,0))</f>
        <v>Cross-Sector</v>
      </c>
      <c r="B985" s="354" t="str">
        <f>INDEX('Policy Characteristics'!B:B,MATCH(PolicyLevers!$C985,'Policy Characteristics'!$C:$C,0))</f>
        <v>Fuel Price Deregulation</v>
      </c>
      <c r="C985" s="183" t="s">
        <v>1069</v>
      </c>
      <c r="D985" s="192" t="s">
        <v>251</v>
      </c>
      <c r="E985" s="185"/>
      <c r="F985" s="192" t="s">
        <v>579</v>
      </c>
      <c r="G985" s="192"/>
      <c r="H985" s="43">
        <v>723</v>
      </c>
      <c r="I985" s="362" t="s">
        <v>332</v>
      </c>
      <c r="J985" s="183" t="str">
        <f>INDEX('Policy Characteristics'!D:D,MATCH(PolicyLevers!$C985,'Policy Characteristics'!$C:$C,0))</f>
        <v>Fuel Price Deregulation</v>
      </c>
      <c r="K985" s="183" t="str">
        <f>INDEX('Policy Characteristics'!E:E,MATCH(PolicyLevers!$C985,'Policy Characteristics'!$C:$C,0))</f>
        <v>cross fuel price deregulation</v>
      </c>
      <c r="L985" s="186">
        <f>INDEX('Policy Characteristics'!F:F,MATCH(PolicyLevers!$C985,'Policy Characteristics'!$C:$C,0))</f>
        <v>0</v>
      </c>
      <c r="M985" s="186">
        <f>INDEX('Policy Characteristics'!G:G,MATCH(PolicyLevers!$C985,'Policy Characteristics'!$C:$C,0))</f>
        <v>1</v>
      </c>
      <c r="N985" s="186">
        <f>INDEX('Policy Characteristics'!H:H,MATCH(PolicyLevers!$C985,'Policy Characteristics'!$C:$C,0))</f>
        <v>0.01</v>
      </c>
      <c r="O985" s="185" t="str">
        <f>INDEX('Policy Characteristics'!I:I,MATCH(PolicyLevers!$C985,'Policy Characteristics'!$C:$C,0))</f>
        <v>% of price deregulated</v>
      </c>
      <c r="P985" s="187">
        <f>INDEX('Policy Characteristics'!J:J,MATCH(PolicyLevers!$C985,'Policy Characteristics'!$C:$C,0))</f>
        <v>0</v>
      </c>
      <c r="Q985" s="192" t="str">
        <f>INDEX('Policy Characteristics'!K:K,MATCH(PolicyLevers!$C985,'Policy Characteristics'!$C:$C,0))</f>
        <v>fuels.html#fuel-price-deregulation</v>
      </c>
      <c r="R985" s="192">
        <f>INDEX('Policy Characteristics'!L:L,MATCH(PolicyLevers!$C985,'Policy Characteristics'!$C:$C,0))</f>
        <v>0</v>
      </c>
      <c r="S985" s="206">
        <f>INDEX('Policy Characteristics'!M:M,MATCH(PolicyLevers!$C985,'Policy Characteristics'!$C:$C,0))</f>
        <v>0</v>
      </c>
      <c r="T985" s="192">
        <f>INDEX('Policy Characteristics'!N:N,MATCH(PolicyLevers!$C985,'Policy Characteristics'!$C:$C,0))</f>
        <v>0</v>
      </c>
      <c r="U985" s="183">
        <f>INDEX('Policy Characteristics'!O:O,MATCH(PolicyLevers!$C985,'Policy Characteristics'!$C:$C,0))</f>
        <v>0</v>
      </c>
    </row>
    <row r="986" spans="1:21" s="183" customFormat="1" x14ac:dyDescent="0.35">
      <c r="A986" s="351" t="str">
        <f>INDEX('Policy Characteristics'!A:A,MATCH(PolicyLevers!$C986,'Policy Characteristics'!$C:$C,0))</f>
        <v>Cross-Sector</v>
      </c>
      <c r="B986" s="355" t="str">
        <f>INDEX('Policy Characteristics'!B:B,MATCH(PolicyLevers!$C986,'Policy Characteristics'!$C:$C,0))</f>
        <v>Fuel Price Deregulation</v>
      </c>
      <c r="C986" s="190" t="str">
        <f t="shared" ref="C986:C999" si="51">C$985</f>
        <v>Fuel Price Deregulation</v>
      </c>
      <c r="D986" s="192" t="s">
        <v>255</v>
      </c>
      <c r="E986" s="185"/>
      <c r="F986" s="192" t="s">
        <v>741</v>
      </c>
      <c r="G986" s="192"/>
      <c r="H986" s="43">
        <v>724</v>
      </c>
      <c r="I986" s="362" t="s">
        <v>332</v>
      </c>
      <c r="J986" s="190" t="str">
        <f>INDEX('Policy Characteristics'!D:D,MATCH(PolicyLevers!$C986,'Policy Characteristics'!$C:$C,0))</f>
        <v>Fuel Price Deregulation</v>
      </c>
      <c r="K986" s="190" t="str">
        <f>INDEX('Policy Characteristics'!E:E,MATCH(PolicyLevers!$C986,'Policy Characteristics'!$C:$C,0))</f>
        <v>cross fuel price deregulation</v>
      </c>
      <c r="L986" s="182">
        <f>INDEX('Policy Characteristics'!F:F,MATCH(PolicyLevers!$C986,'Policy Characteristics'!$C:$C,0))</f>
        <v>0</v>
      </c>
      <c r="M986" s="182">
        <f>INDEX('Policy Characteristics'!G:G,MATCH(PolicyLevers!$C986,'Policy Characteristics'!$C:$C,0))</f>
        <v>1</v>
      </c>
      <c r="N986" s="182">
        <f>INDEX('Policy Characteristics'!H:H,MATCH(PolicyLevers!$C986,'Policy Characteristics'!$C:$C,0))</f>
        <v>0.01</v>
      </c>
      <c r="O986" s="192" t="str">
        <f>INDEX('Policy Characteristics'!I:I,MATCH(PolicyLevers!$C986,'Policy Characteristics'!$C:$C,0))</f>
        <v>% of price deregulated</v>
      </c>
      <c r="P986" s="187">
        <f>INDEX('Policy Characteristics'!J:J,MATCH(PolicyLevers!$C986,'Policy Characteristics'!$C:$C,0))</f>
        <v>0</v>
      </c>
      <c r="Q986" s="192" t="str">
        <f>INDEX('Policy Characteristics'!K:K,MATCH(PolicyLevers!$C986,'Policy Characteristics'!$C:$C,0))</f>
        <v>fuels.html#fuel-price-deregulation</v>
      </c>
      <c r="R986" s="192">
        <f>INDEX('Policy Characteristics'!L:L,MATCH(PolicyLevers!$C986,'Policy Characteristics'!$C:$C,0))</f>
        <v>0</v>
      </c>
      <c r="S986" s="206">
        <f>INDEX('Policy Characteristics'!M:M,MATCH(PolicyLevers!$C986,'Policy Characteristics'!$C:$C,0))</f>
        <v>0</v>
      </c>
      <c r="T986" s="192">
        <f>INDEX('Policy Characteristics'!N:N,MATCH(PolicyLevers!$C986,'Policy Characteristics'!$C:$C,0))</f>
        <v>0</v>
      </c>
      <c r="U986" s="183">
        <f>INDEX('Policy Characteristics'!O:O,MATCH(PolicyLevers!$C986,'Policy Characteristics'!$C:$C,0))</f>
        <v>0</v>
      </c>
    </row>
    <row r="987" spans="1:21" s="183" customFormat="1" x14ac:dyDescent="0.35">
      <c r="A987" s="351" t="str">
        <f>INDEX('Policy Characteristics'!A:A,MATCH(PolicyLevers!$C987,'Policy Characteristics'!$C:$C,0))</f>
        <v>Cross-Sector</v>
      </c>
      <c r="B987" s="355" t="str">
        <f>INDEX('Policy Characteristics'!B:B,MATCH(PolicyLevers!$C987,'Policy Characteristics'!$C:$C,0))</f>
        <v>Fuel Price Deregulation</v>
      </c>
      <c r="C987" s="190" t="str">
        <f t="shared" si="51"/>
        <v>Fuel Price Deregulation</v>
      </c>
      <c r="D987" s="192" t="s">
        <v>1035</v>
      </c>
      <c r="E987" s="185"/>
      <c r="F987" s="192" t="s">
        <v>589</v>
      </c>
      <c r="G987" s="192"/>
      <c r="H987" s="43">
        <v>725</v>
      </c>
      <c r="I987" s="362" t="s">
        <v>332</v>
      </c>
      <c r="J987" s="190" t="str">
        <f>INDEX('Policy Characteristics'!D:D,MATCH(PolicyLevers!$C987,'Policy Characteristics'!$C:$C,0))</f>
        <v>Fuel Price Deregulation</v>
      </c>
      <c r="K987" s="190" t="str">
        <f>INDEX('Policy Characteristics'!E:E,MATCH(PolicyLevers!$C987,'Policy Characteristics'!$C:$C,0))</f>
        <v>cross fuel price deregulation</v>
      </c>
      <c r="L987" s="182">
        <f>INDEX('Policy Characteristics'!F:F,MATCH(PolicyLevers!$C987,'Policy Characteristics'!$C:$C,0))</f>
        <v>0</v>
      </c>
      <c r="M987" s="182">
        <f>INDEX('Policy Characteristics'!G:G,MATCH(PolicyLevers!$C987,'Policy Characteristics'!$C:$C,0))</f>
        <v>1</v>
      </c>
      <c r="N987" s="182">
        <f>INDEX('Policy Characteristics'!H:H,MATCH(PolicyLevers!$C987,'Policy Characteristics'!$C:$C,0))</f>
        <v>0.01</v>
      </c>
      <c r="O987" s="192" t="str">
        <f>INDEX('Policy Characteristics'!I:I,MATCH(PolicyLevers!$C987,'Policy Characteristics'!$C:$C,0))</f>
        <v>% of price deregulated</v>
      </c>
      <c r="P987" s="187">
        <f>INDEX('Policy Characteristics'!J:J,MATCH(PolicyLevers!$C987,'Policy Characteristics'!$C:$C,0))</f>
        <v>0</v>
      </c>
      <c r="Q987" s="192" t="str">
        <f>INDEX('Policy Characteristics'!K:K,MATCH(PolicyLevers!$C987,'Policy Characteristics'!$C:$C,0))</f>
        <v>fuels.html#fuel-price-deregulation</v>
      </c>
      <c r="R987" s="192">
        <f>INDEX('Policy Characteristics'!L:L,MATCH(PolicyLevers!$C987,'Policy Characteristics'!$C:$C,0))</f>
        <v>0</v>
      </c>
      <c r="S987" s="206">
        <f>INDEX('Policy Characteristics'!M:M,MATCH(PolicyLevers!$C987,'Policy Characteristics'!$C:$C,0))</f>
        <v>0</v>
      </c>
      <c r="T987" s="192">
        <f>INDEX('Policy Characteristics'!N:N,MATCH(PolicyLevers!$C987,'Policy Characteristics'!$C:$C,0))</f>
        <v>0</v>
      </c>
      <c r="U987" s="183">
        <f>INDEX('Policy Characteristics'!O:O,MATCH(PolicyLevers!$C987,'Policy Characteristics'!$C:$C,0))</f>
        <v>0</v>
      </c>
    </row>
    <row r="988" spans="1:21" s="183" customFormat="1" x14ac:dyDescent="0.35">
      <c r="A988" s="351" t="str">
        <f>INDEX('Policy Characteristics'!A:A,MATCH(PolicyLevers!$C988,'Policy Characteristics'!$C:$C,0))</f>
        <v>Cross-Sector</v>
      </c>
      <c r="B988" s="355" t="str">
        <f>INDEX('Policy Characteristics'!B:B,MATCH(PolicyLevers!$C988,'Policy Characteristics'!$C:$C,0))</f>
        <v>Fuel Price Deregulation</v>
      </c>
      <c r="C988" s="190" t="str">
        <f t="shared" si="51"/>
        <v>Fuel Price Deregulation</v>
      </c>
      <c r="D988" s="192" t="s">
        <v>1042</v>
      </c>
      <c r="E988" s="185"/>
      <c r="F988" s="192" t="s">
        <v>601</v>
      </c>
      <c r="G988" s="192"/>
      <c r="H988" s="43">
        <v>726</v>
      </c>
      <c r="I988" s="362" t="s">
        <v>332</v>
      </c>
      <c r="J988" s="190" t="str">
        <f>INDEX('Policy Characteristics'!D:D,MATCH(PolicyLevers!$C988,'Policy Characteristics'!$C:$C,0))</f>
        <v>Fuel Price Deregulation</v>
      </c>
      <c r="K988" s="190" t="str">
        <f>INDEX('Policy Characteristics'!E:E,MATCH(PolicyLevers!$C988,'Policy Characteristics'!$C:$C,0))</f>
        <v>cross fuel price deregulation</v>
      </c>
      <c r="L988" s="182">
        <f>INDEX('Policy Characteristics'!F:F,MATCH(PolicyLevers!$C988,'Policy Characteristics'!$C:$C,0))</f>
        <v>0</v>
      </c>
      <c r="M988" s="182">
        <f>INDEX('Policy Characteristics'!G:G,MATCH(PolicyLevers!$C988,'Policy Characteristics'!$C:$C,0))</f>
        <v>1</v>
      </c>
      <c r="N988" s="182">
        <f>INDEX('Policy Characteristics'!H:H,MATCH(PolicyLevers!$C988,'Policy Characteristics'!$C:$C,0))</f>
        <v>0.01</v>
      </c>
      <c r="O988" s="192" t="str">
        <f>INDEX('Policy Characteristics'!I:I,MATCH(PolicyLevers!$C988,'Policy Characteristics'!$C:$C,0))</f>
        <v>% of price deregulated</v>
      </c>
      <c r="P988" s="187">
        <f>INDEX('Policy Characteristics'!J:J,MATCH(PolicyLevers!$C988,'Policy Characteristics'!$C:$C,0))</f>
        <v>0</v>
      </c>
      <c r="Q988" s="192" t="str">
        <f>INDEX('Policy Characteristics'!K:K,MATCH(PolicyLevers!$C988,'Policy Characteristics'!$C:$C,0))</f>
        <v>fuels.html#fuel-price-deregulation</v>
      </c>
      <c r="R988" s="192">
        <f>INDEX('Policy Characteristics'!L:L,MATCH(PolicyLevers!$C988,'Policy Characteristics'!$C:$C,0))</f>
        <v>0</v>
      </c>
      <c r="S988" s="206">
        <f>INDEX('Policy Characteristics'!M:M,MATCH(PolicyLevers!$C988,'Policy Characteristics'!$C:$C,0))</f>
        <v>0</v>
      </c>
      <c r="T988" s="192">
        <f>INDEX('Policy Characteristics'!N:N,MATCH(PolicyLevers!$C988,'Policy Characteristics'!$C:$C,0))</f>
        <v>0</v>
      </c>
      <c r="U988" s="183">
        <f>INDEX('Policy Characteristics'!O:O,MATCH(PolicyLevers!$C988,'Policy Characteristics'!$C:$C,0))</f>
        <v>0</v>
      </c>
    </row>
    <row r="989" spans="1:21" s="183" customFormat="1" x14ac:dyDescent="0.35">
      <c r="A989" s="351" t="str">
        <f>INDEX('Policy Characteristics'!A:A,MATCH(PolicyLevers!$C989,'Policy Characteristics'!$C:$C,0))</f>
        <v>Cross-Sector</v>
      </c>
      <c r="B989" s="355" t="str">
        <f>INDEX('Policy Characteristics'!B:B,MATCH(PolicyLevers!$C989,'Policy Characteristics'!$C:$C,0))</f>
        <v>Fuel Price Deregulation</v>
      </c>
      <c r="C989" s="190" t="str">
        <f t="shared" si="51"/>
        <v>Fuel Price Deregulation</v>
      </c>
      <c r="D989" s="192" t="s">
        <v>257</v>
      </c>
      <c r="E989" s="185"/>
      <c r="F989" s="192" t="s">
        <v>923</v>
      </c>
      <c r="G989" s="192"/>
      <c r="H989" s="43">
        <v>727</v>
      </c>
      <c r="I989" s="362" t="s">
        <v>332</v>
      </c>
      <c r="J989" s="190" t="str">
        <f>INDEX('Policy Characteristics'!D:D,MATCH(PolicyLevers!$C989,'Policy Characteristics'!$C:$C,0))</f>
        <v>Fuel Price Deregulation</v>
      </c>
      <c r="K989" s="190" t="str">
        <f>INDEX('Policy Characteristics'!E:E,MATCH(PolicyLevers!$C989,'Policy Characteristics'!$C:$C,0))</f>
        <v>cross fuel price deregulation</v>
      </c>
      <c r="L989" s="182">
        <f>INDEX('Policy Characteristics'!F:F,MATCH(PolicyLevers!$C989,'Policy Characteristics'!$C:$C,0))</f>
        <v>0</v>
      </c>
      <c r="M989" s="182">
        <f>INDEX('Policy Characteristics'!G:G,MATCH(PolicyLevers!$C989,'Policy Characteristics'!$C:$C,0))</f>
        <v>1</v>
      </c>
      <c r="N989" s="182">
        <f>INDEX('Policy Characteristics'!H:H,MATCH(PolicyLevers!$C989,'Policy Characteristics'!$C:$C,0))</f>
        <v>0.01</v>
      </c>
      <c r="O989" s="192" t="str">
        <f>INDEX('Policy Characteristics'!I:I,MATCH(PolicyLevers!$C989,'Policy Characteristics'!$C:$C,0))</f>
        <v>% of price deregulated</v>
      </c>
      <c r="P989" s="187">
        <f>INDEX('Policy Characteristics'!J:J,MATCH(PolicyLevers!$C989,'Policy Characteristics'!$C:$C,0))</f>
        <v>0</v>
      </c>
      <c r="Q989" s="192" t="str">
        <f>INDEX('Policy Characteristics'!K:K,MATCH(PolicyLevers!$C989,'Policy Characteristics'!$C:$C,0))</f>
        <v>fuels.html#fuel-price-deregulation</v>
      </c>
      <c r="R989" s="192">
        <f>INDEX('Policy Characteristics'!L:L,MATCH(PolicyLevers!$C989,'Policy Characteristics'!$C:$C,0))</f>
        <v>0</v>
      </c>
      <c r="S989" s="206">
        <f>INDEX('Policy Characteristics'!M:M,MATCH(PolicyLevers!$C989,'Policy Characteristics'!$C:$C,0))</f>
        <v>0</v>
      </c>
      <c r="T989" s="192">
        <f>INDEX('Policy Characteristics'!N:N,MATCH(PolicyLevers!$C989,'Policy Characteristics'!$C:$C,0))</f>
        <v>0</v>
      </c>
      <c r="U989" s="183">
        <f>INDEX('Policy Characteristics'!O:O,MATCH(PolicyLevers!$C989,'Policy Characteristics'!$C:$C,0))</f>
        <v>0</v>
      </c>
    </row>
    <row r="990" spans="1:21" s="183" customFormat="1" x14ac:dyDescent="0.35">
      <c r="A990" s="351" t="str">
        <f>INDEX('Policy Characteristics'!A:A,MATCH(PolicyLevers!$C990,'Policy Characteristics'!$C:$C,0))</f>
        <v>Cross-Sector</v>
      </c>
      <c r="B990" s="355" t="str">
        <f>INDEX('Policy Characteristics'!B:B,MATCH(PolicyLevers!$C990,'Policy Characteristics'!$C:$C,0))</f>
        <v>Fuel Price Deregulation</v>
      </c>
      <c r="C990" s="190" t="str">
        <f t="shared" si="51"/>
        <v>Fuel Price Deregulation</v>
      </c>
      <c r="D990" s="192" t="s">
        <v>256</v>
      </c>
      <c r="E990" s="185"/>
      <c r="F990" s="192" t="s">
        <v>924</v>
      </c>
      <c r="G990" s="192"/>
      <c r="H990" s="43">
        <v>728</v>
      </c>
      <c r="I990" s="362" t="s">
        <v>332</v>
      </c>
      <c r="J990" s="190" t="str">
        <f>INDEX('Policy Characteristics'!D:D,MATCH(PolicyLevers!$C990,'Policy Characteristics'!$C:$C,0))</f>
        <v>Fuel Price Deregulation</v>
      </c>
      <c r="K990" s="190" t="str">
        <f>INDEX('Policy Characteristics'!E:E,MATCH(PolicyLevers!$C990,'Policy Characteristics'!$C:$C,0))</f>
        <v>cross fuel price deregulation</v>
      </c>
      <c r="L990" s="182">
        <f>INDEX('Policy Characteristics'!F:F,MATCH(PolicyLevers!$C990,'Policy Characteristics'!$C:$C,0))</f>
        <v>0</v>
      </c>
      <c r="M990" s="182">
        <f>INDEX('Policy Characteristics'!G:G,MATCH(PolicyLevers!$C990,'Policy Characteristics'!$C:$C,0))</f>
        <v>1</v>
      </c>
      <c r="N990" s="182">
        <f>INDEX('Policy Characteristics'!H:H,MATCH(PolicyLevers!$C990,'Policy Characteristics'!$C:$C,0))</f>
        <v>0.01</v>
      </c>
      <c r="O990" s="192" t="str">
        <f>INDEX('Policy Characteristics'!I:I,MATCH(PolicyLevers!$C990,'Policy Characteristics'!$C:$C,0))</f>
        <v>% of price deregulated</v>
      </c>
      <c r="P990" s="187">
        <f>INDEX('Policy Characteristics'!J:J,MATCH(PolicyLevers!$C990,'Policy Characteristics'!$C:$C,0))</f>
        <v>0</v>
      </c>
      <c r="Q990" s="192" t="str">
        <f>INDEX('Policy Characteristics'!K:K,MATCH(PolicyLevers!$C990,'Policy Characteristics'!$C:$C,0))</f>
        <v>fuels.html#fuel-price-deregulation</v>
      </c>
      <c r="R990" s="192">
        <f>INDEX('Policy Characteristics'!L:L,MATCH(PolicyLevers!$C990,'Policy Characteristics'!$C:$C,0))</f>
        <v>0</v>
      </c>
      <c r="S990" s="206">
        <f>INDEX('Policy Characteristics'!M:M,MATCH(PolicyLevers!$C990,'Policy Characteristics'!$C:$C,0))</f>
        <v>0</v>
      </c>
      <c r="T990" s="192">
        <f>INDEX('Policy Characteristics'!N:N,MATCH(PolicyLevers!$C990,'Policy Characteristics'!$C:$C,0))</f>
        <v>0</v>
      </c>
      <c r="U990" s="183">
        <f>INDEX('Policy Characteristics'!O:O,MATCH(PolicyLevers!$C990,'Policy Characteristics'!$C:$C,0))</f>
        <v>0</v>
      </c>
    </row>
    <row r="991" spans="1:21" s="183" customFormat="1" x14ac:dyDescent="0.35">
      <c r="A991" s="351" t="str">
        <f>INDEX('Policy Characteristics'!A:A,MATCH(PolicyLevers!$C991,'Policy Characteristics'!$C:$C,0))</f>
        <v>Cross-Sector</v>
      </c>
      <c r="B991" s="355" t="str">
        <f>INDEX('Policy Characteristics'!B:B,MATCH(PolicyLevers!$C991,'Policy Characteristics'!$C:$C,0))</f>
        <v>Fuel Price Deregulation</v>
      </c>
      <c r="C991" s="190" t="str">
        <f t="shared" si="51"/>
        <v>Fuel Price Deregulation</v>
      </c>
      <c r="D991" s="192" t="s">
        <v>1045</v>
      </c>
      <c r="E991" s="185"/>
      <c r="F991" s="192" t="s">
        <v>1046</v>
      </c>
      <c r="G991" s="192"/>
      <c r="H991" s="43">
        <v>729</v>
      </c>
      <c r="I991" s="362" t="s">
        <v>332</v>
      </c>
      <c r="J991" s="190" t="str">
        <f>INDEX('Policy Characteristics'!D:D,MATCH(PolicyLevers!$C991,'Policy Characteristics'!$C:$C,0))</f>
        <v>Fuel Price Deregulation</v>
      </c>
      <c r="K991" s="190" t="str">
        <f>INDEX('Policy Characteristics'!E:E,MATCH(PolicyLevers!$C991,'Policy Characteristics'!$C:$C,0))</f>
        <v>cross fuel price deregulation</v>
      </c>
      <c r="L991" s="182">
        <f>INDEX('Policy Characteristics'!F:F,MATCH(PolicyLevers!$C991,'Policy Characteristics'!$C:$C,0))</f>
        <v>0</v>
      </c>
      <c r="M991" s="182">
        <f>INDEX('Policy Characteristics'!G:G,MATCH(PolicyLevers!$C991,'Policy Characteristics'!$C:$C,0))</f>
        <v>1</v>
      </c>
      <c r="N991" s="182">
        <f>INDEX('Policy Characteristics'!H:H,MATCH(PolicyLevers!$C991,'Policy Characteristics'!$C:$C,0))</f>
        <v>0.01</v>
      </c>
      <c r="O991" s="192" t="str">
        <f>INDEX('Policy Characteristics'!I:I,MATCH(PolicyLevers!$C991,'Policy Characteristics'!$C:$C,0))</f>
        <v>% of price deregulated</v>
      </c>
      <c r="P991" s="187">
        <f>INDEX('Policy Characteristics'!J:J,MATCH(PolicyLevers!$C991,'Policy Characteristics'!$C:$C,0))</f>
        <v>0</v>
      </c>
      <c r="Q991" s="192" t="str">
        <f>INDEX('Policy Characteristics'!K:K,MATCH(PolicyLevers!$C991,'Policy Characteristics'!$C:$C,0))</f>
        <v>fuels.html#fuel-price-deregulation</v>
      </c>
      <c r="R991" s="192">
        <f>INDEX('Policy Characteristics'!L:L,MATCH(PolicyLevers!$C991,'Policy Characteristics'!$C:$C,0))</f>
        <v>0</v>
      </c>
      <c r="S991" s="206">
        <f>INDEX('Policy Characteristics'!M:M,MATCH(PolicyLevers!$C991,'Policy Characteristics'!$C:$C,0))</f>
        <v>0</v>
      </c>
      <c r="T991" s="192">
        <f>INDEX('Policy Characteristics'!N:N,MATCH(PolicyLevers!$C991,'Policy Characteristics'!$C:$C,0))</f>
        <v>0</v>
      </c>
      <c r="U991" s="183">
        <f>INDEX('Policy Characteristics'!O:O,MATCH(PolicyLevers!$C991,'Policy Characteristics'!$C:$C,0))</f>
        <v>0</v>
      </c>
    </row>
    <row r="992" spans="1:21" s="183" customFormat="1" x14ac:dyDescent="0.35">
      <c r="A992" s="351" t="str">
        <f>INDEX('Policy Characteristics'!A:A,MATCH(PolicyLevers!$C992,'Policy Characteristics'!$C:$C,0))</f>
        <v>Cross-Sector</v>
      </c>
      <c r="B992" s="355" t="str">
        <f>INDEX('Policy Characteristics'!B:B,MATCH(PolicyLevers!$C992,'Policy Characteristics'!$C:$C,0))</f>
        <v>Fuel Price Deregulation</v>
      </c>
      <c r="C992" s="190" t="str">
        <f t="shared" si="51"/>
        <v>Fuel Price Deregulation</v>
      </c>
      <c r="D992" s="192" t="s">
        <v>1047</v>
      </c>
      <c r="E992" s="185"/>
      <c r="F992" s="192" t="s">
        <v>1048</v>
      </c>
      <c r="G992" s="192"/>
      <c r="H992" s="43">
        <v>730</v>
      </c>
      <c r="I992" s="362" t="s">
        <v>332</v>
      </c>
      <c r="J992" s="190" t="str">
        <f>INDEX('Policy Characteristics'!D:D,MATCH(PolicyLevers!$C992,'Policy Characteristics'!$C:$C,0))</f>
        <v>Fuel Price Deregulation</v>
      </c>
      <c r="K992" s="190" t="str">
        <f>INDEX('Policy Characteristics'!E:E,MATCH(PolicyLevers!$C992,'Policy Characteristics'!$C:$C,0))</f>
        <v>cross fuel price deregulation</v>
      </c>
      <c r="L992" s="182">
        <f>INDEX('Policy Characteristics'!F:F,MATCH(PolicyLevers!$C992,'Policy Characteristics'!$C:$C,0))</f>
        <v>0</v>
      </c>
      <c r="M992" s="182">
        <f>INDEX('Policy Characteristics'!G:G,MATCH(PolicyLevers!$C992,'Policy Characteristics'!$C:$C,0))</f>
        <v>1</v>
      </c>
      <c r="N992" s="182">
        <f>INDEX('Policy Characteristics'!H:H,MATCH(PolicyLevers!$C992,'Policy Characteristics'!$C:$C,0))</f>
        <v>0.01</v>
      </c>
      <c r="O992" s="192" t="str">
        <f>INDEX('Policy Characteristics'!I:I,MATCH(PolicyLevers!$C992,'Policy Characteristics'!$C:$C,0))</f>
        <v>% of price deregulated</v>
      </c>
      <c r="P992" s="187">
        <f>INDEX('Policy Characteristics'!J:J,MATCH(PolicyLevers!$C992,'Policy Characteristics'!$C:$C,0))</f>
        <v>0</v>
      </c>
      <c r="Q992" s="192" t="str">
        <f>INDEX('Policy Characteristics'!K:K,MATCH(PolicyLevers!$C992,'Policy Characteristics'!$C:$C,0))</f>
        <v>fuels.html#fuel-price-deregulation</v>
      </c>
      <c r="R992" s="192">
        <f>INDEX('Policy Characteristics'!L:L,MATCH(PolicyLevers!$C992,'Policy Characteristics'!$C:$C,0))</f>
        <v>0</v>
      </c>
      <c r="S992" s="206">
        <f>INDEX('Policy Characteristics'!M:M,MATCH(PolicyLevers!$C992,'Policy Characteristics'!$C:$C,0))</f>
        <v>0</v>
      </c>
      <c r="T992" s="192">
        <f>INDEX('Policy Characteristics'!N:N,MATCH(PolicyLevers!$C992,'Policy Characteristics'!$C:$C,0))</f>
        <v>0</v>
      </c>
      <c r="U992" s="183">
        <f>INDEX('Policy Characteristics'!O:O,MATCH(PolicyLevers!$C992,'Policy Characteristics'!$C:$C,0))</f>
        <v>0</v>
      </c>
    </row>
    <row r="993" spans="1:21" s="183" customFormat="1" x14ac:dyDescent="0.35">
      <c r="A993" s="351" t="str">
        <f>INDEX('Policy Characteristics'!A:A,MATCH(PolicyLevers!$C993,'Policy Characteristics'!$C:$C,0))</f>
        <v>Cross-Sector</v>
      </c>
      <c r="B993" s="355" t="str">
        <f>INDEX('Policy Characteristics'!B:B,MATCH(PolicyLevers!$C993,'Policy Characteristics'!$C:$C,0))</f>
        <v>Fuel Price Deregulation</v>
      </c>
      <c r="C993" s="190" t="str">
        <f t="shared" si="51"/>
        <v>Fuel Price Deregulation</v>
      </c>
      <c r="D993" s="192" t="s">
        <v>253</v>
      </c>
      <c r="E993" s="185"/>
      <c r="F993" s="192" t="s">
        <v>925</v>
      </c>
      <c r="G993" s="192"/>
      <c r="H993" s="43">
        <v>731</v>
      </c>
      <c r="I993" s="362" t="s">
        <v>332</v>
      </c>
      <c r="J993" s="190" t="str">
        <f>INDEX('Policy Characteristics'!D:D,MATCH(PolicyLevers!$C993,'Policy Characteristics'!$C:$C,0))</f>
        <v>Fuel Price Deregulation</v>
      </c>
      <c r="K993" s="190" t="str">
        <f>INDEX('Policy Characteristics'!E:E,MATCH(PolicyLevers!$C993,'Policy Characteristics'!$C:$C,0))</f>
        <v>cross fuel price deregulation</v>
      </c>
      <c r="L993" s="182">
        <f>INDEX('Policy Characteristics'!F:F,MATCH(PolicyLevers!$C993,'Policy Characteristics'!$C:$C,0))</f>
        <v>0</v>
      </c>
      <c r="M993" s="182">
        <f>INDEX('Policy Characteristics'!G:G,MATCH(PolicyLevers!$C993,'Policy Characteristics'!$C:$C,0))</f>
        <v>1</v>
      </c>
      <c r="N993" s="182">
        <f>INDEX('Policy Characteristics'!H:H,MATCH(PolicyLevers!$C993,'Policy Characteristics'!$C:$C,0))</f>
        <v>0.01</v>
      </c>
      <c r="O993" s="192" t="str">
        <f>INDEX('Policy Characteristics'!I:I,MATCH(PolicyLevers!$C993,'Policy Characteristics'!$C:$C,0))</f>
        <v>% of price deregulated</v>
      </c>
      <c r="P993" s="187">
        <f>INDEX('Policy Characteristics'!J:J,MATCH(PolicyLevers!$C993,'Policy Characteristics'!$C:$C,0))</f>
        <v>0</v>
      </c>
      <c r="Q993" s="192" t="str">
        <f>INDEX('Policy Characteristics'!K:K,MATCH(PolicyLevers!$C993,'Policy Characteristics'!$C:$C,0))</f>
        <v>fuels.html#fuel-price-deregulation</v>
      </c>
      <c r="R993" s="192">
        <f>INDEX('Policy Characteristics'!L:L,MATCH(PolicyLevers!$C993,'Policy Characteristics'!$C:$C,0))</f>
        <v>0</v>
      </c>
      <c r="S993" s="206">
        <f>INDEX('Policy Characteristics'!M:M,MATCH(PolicyLevers!$C993,'Policy Characteristics'!$C:$C,0))</f>
        <v>0</v>
      </c>
      <c r="T993" s="192">
        <f>INDEX('Policy Characteristics'!N:N,MATCH(PolicyLevers!$C993,'Policy Characteristics'!$C:$C,0))</f>
        <v>0</v>
      </c>
      <c r="U993" s="183">
        <f>INDEX('Policy Characteristics'!O:O,MATCH(PolicyLevers!$C993,'Policy Characteristics'!$C:$C,0))</f>
        <v>0</v>
      </c>
    </row>
    <row r="994" spans="1:21" s="183" customFormat="1" x14ac:dyDescent="0.35">
      <c r="A994" s="351" t="str">
        <f>INDEX('Policy Characteristics'!A:A,MATCH(PolicyLevers!$C994,'Policy Characteristics'!$C:$C,0))</f>
        <v>Cross-Sector</v>
      </c>
      <c r="B994" s="355" t="str">
        <f>INDEX('Policy Characteristics'!B:B,MATCH(PolicyLevers!$C994,'Policy Characteristics'!$C:$C,0))</f>
        <v>Fuel Price Deregulation</v>
      </c>
      <c r="C994" s="190" t="str">
        <f t="shared" si="51"/>
        <v>Fuel Price Deregulation</v>
      </c>
      <c r="D994" s="192" t="s">
        <v>926</v>
      </c>
      <c r="E994" s="185"/>
      <c r="F994" s="192" t="s">
        <v>609</v>
      </c>
      <c r="G994" s="192"/>
      <c r="H994" s="43">
        <v>732</v>
      </c>
      <c r="I994" s="362" t="s">
        <v>332</v>
      </c>
      <c r="J994" s="190" t="str">
        <f>INDEX('Policy Characteristics'!D:D,MATCH(PolicyLevers!$C994,'Policy Characteristics'!$C:$C,0))</f>
        <v>Fuel Price Deregulation</v>
      </c>
      <c r="K994" s="190" t="str">
        <f>INDEX('Policy Characteristics'!E:E,MATCH(PolicyLevers!$C994,'Policy Characteristics'!$C:$C,0))</f>
        <v>cross fuel price deregulation</v>
      </c>
      <c r="L994" s="182">
        <f>INDEX('Policy Characteristics'!F:F,MATCH(PolicyLevers!$C994,'Policy Characteristics'!$C:$C,0))</f>
        <v>0</v>
      </c>
      <c r="M994" s="182">
        <f>INDEX('Policy Characteristics'!G:G,MATCH(PolicyLevers!$C994,'Policy Characteristics'!$C:$C,0))</f>
        <v>1</v>
      </c>
      <c r="N994" s="182">
        <f>INDEX('Policy Characteristics'!H:H,MATCH(PolicyLevers!$C994,'Policy Characteristics'!$C:$C,0))</f>
        <v>0.01</v>
      </c>
      <c r="O994" s="192" t="str">
        <f>INDEX('Policy Characteristics'!I:I,MATCH(PolicyLevers!$C994,'Policy Characteristics'!$C:$C,0))</f>
        <v>% of price deregulated</v>
      </c>
      <c r="P994" s="187">
        <f>INDEX('Policy Characteristics'!J:J,MATCH(PolicyLevers!$C994,'Policy Characteristics'!$C:$C,0))</f>
        <v>0</v>
      </c>
      <c r="Q994" s="192" t="str">
        <f>INDEX('Policy Characteristics'!K:K,MATCH(PolicyLevers!$C994,'Policy Characteristics'!$C:$C,0))</f>
        <v>fuels.html#fuel-price-deregulation</v>
      </c>
      <c r="R994" s="192">
        <f>INDEX('Policy Characteristics'!L:L,MATCH(PolicyLevers!$C994,'Policy Characteristics'!$C:$C,0))</f>
        <v>0</v>
      </c>
      <c r="S994" s="206">
        <f>INDEX('Policy Characteristics'!M:M,MATCH(PolicyLevers!$C994,'Policy Characteristics'!$C:$C,0))</f>
        <v>0</v>
      </c>
      <c r="T994" s="192">
        <f>INDEX('Policy Characteristics'!N:N,MATCH(PolicyLevers!$C994,'Policy Characteristics'!$C:$C,0))</f>
        <v>0</v>
      </c>
      <c r="U994" s="183">
        <f>INDEX('Policy Characteristics'!O:O,MATCH(PolicyLevers!$C994,'Policy Characteristics'!$C:$C,0))</f>
        <v>0</v>
      </c>
    </row>
    <row r="995" spans="1:21" s="183" customFormat="1" x14ac:dyDescent="0.35">
      <c r="A995" s="351" t="str">
        <f>INDEX('Policy Characteristics'!A:A,MATCH(PolicyLevers!$C995,'Policy Characteristics'!$C:$C,0))</f>
        <v>Cross-Sector</v>
      </c>
      <c r="B995" s="355" t="str">
        <f>INDEX('Policy Characteristics'!B:B,MATCH(PolicyLevers!$C995,'Policy Characteristics'!$C:$C,0))</f>
        <v>Fuel Price Deregulation</v>
      </c>
      <c r="C995" s="190" t="str">
        <f t="shared" si="51"/>
        <v>Fuel Price Deregulation</v>
      </c>
      <c r="D995" s="192" t="s">
        <v>250</v>
      </c>
      <c r="E995" s="185"/>
      <c r="F995" s="192" t="s">
        <v>614</v>
      </c>
      <c r="G995" s="192"/>
      <c r="H995" s="43">
        <v>733</v>
      </c>
      <c r="I995" s="362" t="s">
        <v>332</v>
      </c>
      <c r="J995" s="190" t="str">
        <f>INDEX('Policy Characteristics'!D:D,MATCH(PolicyLevers!$C995,'Policy Characteristics'!$C:$C,0))</f>
        <v>Fuel Price Deregulation</v>
      </c>
      <c r="K995" s="190" t="str">
        <f>INDEX('Policy Characteristics'!E:E,MATCH(PolicyLevers!$C995,'Policy Characteristics'!$C:$C,0))</f>
        <v>cross fuel price deregulation</v>
      </c>
      <c r="L995" s="182">
        <f>INDEX('Policy Characteristics'!F:F,MATCH(PolicyLevers!$C995,'Policy Characteristics'!$C:$C,0))</f>
        <v>0</v>
      </c>
      <c r="M995" s="182">
        <f>INDEX('Policy Characteristics'!G:G,MATCH(PolicyLevers!$C995,'Policy Characteristics'!$C:$C,0))</f>
        <v>1</v>
      </c>
      <c r="N995" s="182">
        <f>INDEX('Policy Characteristics'!H:H,MATCH(PolicyLevers!$C995,'Policy Characteristics'!$C:$C,0))</f>
        <v>0.01</v>
      </c>
      <c r="O995" s="192" t="str">
        <f>INDEX('Policy Characteristics'!I:I,MATCH(PolicyLevers!$C995,'Policy Characteristics'!$C:$C,0))</f>
        <v>% of price deregulated</v>
      </c>
      <c r="P995" s="187">
        <f>INDEX('Policy Characteristics'!J:J,MATCH(PolicyLevers!$C995,'Policy Characteristics'!$C:$C,0))</f>
        <v>0</v>
      </c>
      <c r="Q995" s="192" t="str">
        <f>INDEX('Policy Characteristics'!K:K,MATCH(PolicyLevers!$C995,'Policy Characteristics'!$C:$C,0))</f>
        <v>fuels.html#fuel-price-deregulation</v>
      </c>
      <c r="R995" s="192">
        <f>INDEX('Policy Characteristics'!L:L,MATCH(PolicyLevers!$C995,'Policy Characteristics'!$C:$C,0))</f>
        <v>0</v>
      </c>
      <c r="S995" s="206">
        <f>INDEX('Policy Characteristics'!M:M,MATCH(PolicyLevers!$C995,'Policy Characteristics'!$C:$C,0))</f>
        <v>0</v>
      </c>
      <c r="T995" s="192">
        <f>INDEX('Policy Characteristics'!N:N,MATCH(PolicyLevers!$C995,'Policy Characteristics'!$C:$C,0))</f>
        <v>0</v>
      </c>
      <c r="U995" s="183">
        <f>INDEX('Policy Characteristics'!O:O,MATCH(PolicyLevers!$C995,'Policy Characteristics'!$C:$C,0))</f>
        <v>0</v>
      </c>
    </row>
    <row r="996" spans="1:21" s="183" customFormat="1" x14ac:dyDescent="0.35">
      <c r="A996" s="351" t="str">
        <f>INDEX('Policy Characteristics'!A:A,MATCH(PolicyLevers!$C996,'Policy Characteristics'!$C:$C,0))</f>
        <v>Cross-Sector</v>
      </c>
      <c r="B996" s="355" t="str">
        <f>INDEX('Policy Characteristics'!B:B,MATCH(PolicyLevers!$C996,'Policy Characteristics'!$C:$C,0))</f>
        <v>Fuel Price Deregulation</v>
      </c>
      <c r="C996" s="190" t="str">
        <f t="shared" si="51"/>
        <v>Fuel Price Deregulation</v>
      </c>
      <c r="D996" s="192" t="s">
        <v>927</v>
      </c>
      <c r="E996" s="185"/>
      <c r="F996" s="192" t="s">
        <v>928</v>
      </c>
      <c r="G996" s="192"/>
      <c r="H996" s="43">
        <v>734</v>
      </c>
      <c r="I996" s="362" t="s">
        <v>332</v>
      </c>
      <c r="J996" s="190" t="str">
        <f>INDEX('Policy Characteristics'!D:D,MATCH(PolicyLevers!$C996,'Policy Characteristics'!$C:$C,0))</f>
        <v>Fuel Price Deregulation</v>
      </c>
      <c r="K996" s="190" t="str">
        <f>INDEX('Policy Characteristics'!E:E,MATCH(PolicyLevers!$C996,'Policy Characteristics'!$C:$C,0))</f>
        <v>cross fuel price deregulation</v>
      </c>
      <c r="L996" s="182">
        <f>INDEX('Policy Characteristics'!F:F,MATCH(PolicyLevers!$C996,'Policy Characteristics'!$C:$C,0))</f>
        <v>0</v>
      </c>
      <c r="M996" s="182">
        <f>INDEX('Policy Characteristics'!G:G,MATCH(PolicyLevers!$C996,'Policy Characteristics'!$C:$C,0))</f>
        <v>1</v>
      </c>
      <c r="N996" s="182">
        <f>INDEX('Policy Characteristics'!H:H,MATCH(PolicyLevers!$C996,'Policy Characteristics'!$C:$C,0))</f>
        <v>0.01</v>
      </c>
      <c r="O996" s="192" t="str">
        <f>INDEX('Policy Characteristics'!I:I,MATCH(PolicyLevers!$C996,'Policy Characteristics'!$C:$C,0))</f>
        <v>% of price deregulated</v>
      </c>
      <c r="P996" s="187">
        <f>INDEX('Policy Characteristics'!J:J,MATCH(PolicyLevers!$C996,'Policy Characteristics'!$C:$C,0))</f>
        <v>0</v>
      </c>
      <c r="Q996" s="192" t="str">
        <f>INDEX('Policy Characteristics'!K:K,MATCH(PolicyLevers!$C996,'Policy Characteristics'!$C:$C,0))</f>
        <v>fuels.html#fuel-price-deregulation</v>
      </c>
      <c r="R996" s="192">
        <f>INDEX('Policy Characteristics'!L:L,MATCH(PolicyLevers!$C996,'Policy Characteristics'!$C:$C,0))</f>
        <v>0</v>
      </c>
      <c r="S996" s="206">
        <f>INDEX('Policy Characteristics'!M:M,MATCH(PolicyLevers!$C996,'Policy Characteristics'!$C:$C,0))</f>
        <v>0</v>
      </c>
      <c r="T996" s="192">
        <f>INDEX('Policy Characteristics'!N:N,MATCH(PolicyLevers!$C996,'Policy Characteristics'!$C:$C,0))</f>
        <v>0</v>
      </c>
      <c r="U996" s="183">
        <f>INDEX('Policy Characteristics'!O:O,MATCH(PolicyLevers!$C996,'Policy Characteristics'!$C:$C,0))</f>
        <v>0</v>
      </c>
    </row>
    <row r="997" spans="1:21" s="183" customFormat="1" x14ac:dyDescent="0.35">
      <c r="A997" s="351" t="str">
        <f>INDEX('Policy Characteristics'!A:A,MATCH(PolicyLevers!$C997,'Policy Characteristics'!$C:$C,0))</f>
        <v>Cross-Sector</v>
      </c>
      <c r="B997" s="355" t="str">
        <f>INDEX('Policy Characteristics'!B:B,MATCH(PolicyLevers!$C997,'Policy Characteristics'!$C:$C,0))</f>
        <v>Fuel Price Deregulation</v>
      </c>
      <c r="C997" s="190" t="str">
        <f t="shared" si="51"/>
        <v>Fuel Price Deregulation</v>
      </c>
      <c r="D997" s="192" t="s">
        <v>254</v>
      </c>
      <c r="E997" s="185"/>
      <c r="F997" s="192" t="s">
        <v>929</v>
      </c>
      <c r="G997" s="192"/>
      <c r="H997" s="43">
        <v>735</v>
      </c>
      <c r="I997" s="362" t="s">
        <v>332</v>
      </c>
      <c r="J997" s="190" t="str">
        <f>INDEX('Policy Characteristics'!D:D,MATCH(PolicyLevers!$C997,'Policy Characteristics'!$C:$C,0))</f>
        <v>Fuel Price Deregulation</v>
      </c>
      <c r="K997" s="190" t="str">
        <f>INDEX('Policy Characteristics'!E:E,MATCH(PolicyLevers!$C997,'Policy Characteristics'!$C:$C,0))</f>
        <v>cross fuel price deregulation</v>
      </c>
      <c r="L997" s="182">
        <f>INDEX('Policy Characteristics'!F:F,MATCH(PolicyLevers!$C997,'Policy Characteristics'!$C:$C,0))</f>
        <v>0</v>
      </c>
      <c r="M997" s="182">
        <f>INDEX('Policy Characteristics'!G:G,MATCH(PolicyLevers!$C997,'Policy Characteristics'!$C:$C,0))</f>
        <v>1</v>
      </c>
      <c r="N997" s="182">
        <f>INDEX('Policy Characteristics'!H:H,MATCH(PolicyLevers!$C997,'Policy Characteristics'!$C:$C,0))</f>
        <v>0.01</v>
      </c>
      <c r="O997" s="192" t="str">
        <f>INDEX('Policy Characteristics'!I:I,MATCH(PolicyLevers!$C997,'Policy Characteristics'!$C:$C,0))</f>
        <v>% of price deregulated</v>
      </c>
      <c r="P997" s="187">
        <f>INDEX('Policy Characteristics'!J:J,MATCH(PolicyLevers!$C997,'Policy Characteristics'!$C:$C,0))</f>
        <v>0</v>
      </c>
      <c r="Q997" s="192" t="str">
        <f>INDEX('Policy Characteristics'!K:K,MATCH(PolicyLevers!$C997,'Policy Characteristics'!$C:$C,0))</f>
        <v>fuels.html#fuel-price-deregulation</v>
      </c>
      <c r="R997" s="192">
        <f>INDEX('Policy Characteristics'!L:L,MATCH(PolicyLevers!$C997,'Policy Characteristics'!$C:$C,0))</f>
        <v>0</v>
      </c>
      <c r="S997" s="206">
        <f>INDEX('Policy Characteristics'!M:M,MATCH(PolicyLevers!$C997,'Policy Characteristics'!$C:$C,0))</f>
        <v>0</v>
      </c>
      <c r="T997" s="192">
        <f>INDEX('Policy Characteristics'!N:N,MATCH(PolicyLevers!$C997,'Policy Characteristics'!$C:$C,0))</f>
        <v>0</v>
      </c>
      <c r="U997" s="183">
        <f>INDEX('Policy Characteristics'!O:O,MATCH(PolicyLevers!$C997,'Policy Characteristics'!$C:$C,0))</f>
        <v>0</v>
      </c>
    </row>
    <row r="998" spans="1:21" s="183" customFormat="1" x14ac:dyDescent="0.35">
      <c r="A998" s="351" t="str">
        <f>INDEX('Policy Characteristics'!A:A,MATCH(PolicyLevers!$C998,'Policy Characteristics'!$C:$C,0))</f>
        <v>Cross-Sector</v>
      </c>
      <c r="B998" s="355" t="str">
        <f>INDEX('Policy Characteristics'!B:B,MATCH(PolicyLevers!$C998,'Policy Characteristics'!$C:$C,0))</f>
        <v>Fuel Price Deregulation</v>
      </c>
      <c r="C998" s="190" t="str">
        <f t="shared" si="51"/>
        <v>Fuel Price Deregulation</v>
      </c>
      <c r="D998" s="192" t="s">
        <v>1053</v>
      </c>
      <c r="E998" s="185"/>
      <c r="F998" s="192" t="s">
        <v>618</v>
      </c>
      <c r="G998" s="192"/>
      <c r="H998" s="43">
        <v>736</v>
      </c>
      <c r="I998" s="362" t="s">
        <v>332</v>
      </c>
      <c r="J998" s="190" t="str">
        <f>INDEX('Policy Characteristics'!D:D,MATCH(PolicyLevers!$C998,'Policy Characteristics'!$C:$C,0))</f>
        <v>Fuel Price Deregulation</v>
      </c>
      <c r="K998" s="190" t="str">
        <f>INDEX('Policy Characteristics'!E:E,MATCH(PolicyLevers!$C998,'Policy Characteristics'!$C:$C,0))</f>
        <v>cross fuel price deregulation</v>
      </c>
      <c r="L998" s="182">
        <f>INDEX('Policy Characteristics'!F:F,MATCH(PolicyLevers!$C998,'Policy Characteristics'!$C:$C,0))</f>
        <v>0</v>
      </c>
      <c r="M998" s="182">
        <f>INDEX('Policy Characteristics'!G:G,MATCH(PolicyLevers!$C998,'Policy Characteristics'!$C:$C,0))</f>
        <v>1</v>
      </c>
      <c r="N998" s="182">
        <f>INDEX('Policy Characteristics'!H:H,MATCH(PolicyLevers!$C998,'Policy Characteristics'!$C:$C,0))</f>
        <v>0.01</v>
      </c>
      <c r="O998" s="192" t="str">
        <f>INDEX('Policy Characteristics'!I:I,MATCH(PolicyLevers!$C998,'Policy Characteristics'!$C:$C,0))</f>
        <v>% of price deregulated</v>
      </c>
      <c r="P998" s="187">
        <f>INDEX('Policy Characteristics'!J:J,MATCH(PolicyLevers!$C998,'Policy Characteristics'!$C:$C,0))</f>
        <v>0</v>
      </c>
      <c r="Q998" s="192" t="str">
        <f>INDEX('Policy Characteristics'!K:K,MATCH(PolicyLevers!$C998,'Policy Characteristics'!$C:$C,0))</f>
        <v>fuels.html#fuel-price-deregulation</v>
      </c>
      <c r="R998" s="192">
        <f>INDEX('Policy Characteristics'!L:L,MATCH(PolicyLevers!$C998,'Policy Characteristics'!$C:$C,0))</f>
        <v>0</v>
      </c>
      <c r="S998" s="206">
        <f>INDEX('Policy Characteristics'!M:M,MATCH(PolicyLevers!$C998,'Policy Characteristics'!$C:$C,0))</f>
        <v>0</v>
      </c>
      <c r="T998" s="192">
        <f>INDEX('Policy Characteristics'!N:N,MATCH(PolicyLevers!$C998,'Policy Characteristics'!$C:$C,0))</f>
        <v>0</v>
      </c>
      <c r="U998" s="183">
        <f>INDEX('Policy Characteristics'!O:O,MATCH(PolicyLevers!$C998,'Policy Characteristics'!$C:$C,0))</f>
        <v>0</v>
      </c>
    </row>
    <row r="999" spans="1:21" s="183" customFormat="1" x14ac:dyDescent="0.35">
      <c r="A999" s="351" t="str">
        <f>INDEX('Policy Characteristics'!A:A,MATCH(PolicyLevers!$C999,'Policy Characteristics'!$C:$C,0))</f>
        <v>Cross-Sector</v>
      </c>
      <c r="B999" s="355" t="str">
        <f>INDEX('Policy Characteristics'!B:B,MATCH(PolicyLevers!$C999,'Policy Characteristics'!$C:$C,0))</f>
        <v>Fuel Price Deregulation</v>
      </c>
      <c r="C999" s="190" t="str">
        <f t="shared" si="51"/>
        <v>Fuel Price Deregulation</v>
      </c>
      <c r="D999" s="192" t="s">
        <v>1054</v>
      </c>
      <c r="E999" s="185"/>
      <c r="F999" s="192" t="s">
        <v>1055</v>
      </c>
      <c r="G999" s="192"/>
      <c r="H999" s="43">
        <v>737</v>
      </c>
      <c r="I999" s="362" t="s">
        <v>332</v>
      </c>
      <c r="J999" s="190" t="str">
        <f>INDEX('Policy Characteristics'!D:D,MATCH(PolicyLevers!$C999,'Policy Characteristics'!$C:$C,0))</f>
        <v>Fuel Price Deregulation</v>
      </c>
      <c r="K999" s="190" t="str">
        <f>INDEX('Policy Characteristics'!E:E,MATCH(PolicyLevers!$C999,'Policy Characteristics'!$C:$C,0))</f>
        <v>cross fuel price deregulation</v>
      </c>
      <c r="L999" s="182">
        <f>INDEX('Policy Characteristics'!F:F,MATCH(PolicyLevers!$C999,'Policy Characteristics'!$C:$C,0))</f>
        <v>0</v>
      </c>
      <c r="M999" s="182">
        <f>INDEX('Policy Characteristics'!G:G,MATCH(PolicyLevers!$C999,'Policy Characteristics'!$C:$C,0))</f>
        <v>1</v>
      </c>
      <c r="N999" s="182">
        <f>INDEX('Policy Characteristics'!H:H,MATCH(PolicyLevers!$C999,'Policy Characteristics'!$C:$C,0))</f>
        <v>0.01</v>
      </c>
      <c r="O999" s="192" t="str">
        <f>INDEX('Policy Characteristics'!I:I,MATCH(PolicyLevers!$C999,'Policy Characteristics'!$C:$C,0))</f>
        <v>% of price deregulated</v>
      </c>
      <c r="P999" s="187">
        <f>INDEX('Policy Characteristics'!J:J,MATCH(PolicyLevers!$C999,'Policy Characteristics'!$C:$C,0))</f>
        <v>0</v>
      </c>
      <c r="Q999" s="192" t="str">
        <f>INDEX('Policy Characteristics'!K:K,MATCH(PolicyLevers!$C999,'Policy Characteristics'!$C:$C,0))</f>
        <v>fuels.html#fuel-price-deregulation</v>
      </c>
      <c r="R999" s="192">
        <f>INDEX('Policy Characteristics'!L:L,MATCH(PolicyLevers!$C999,'Policy Characteristics'!$C:$C,0))</f>
        <v>0</v>
      </c>
      <c r="S999" s="206">
        <f>INDEX('Policy Characteristics'!M:M,MATCH(PolicyLevers!$C999,'Policy Characteristics'!$C:$C,0))</f>
        <v>0</v>
      </c>
      <c r="T999" s="192">
        <f>INDEX('Policy Characteristics'!N:N,MATCH(PolicyLevers!$C999,'Policy Characteristics'!$C:$C,0))</f>
        <v>0</v>
      </c>
      <c r="U999" s="183">
        <f>INDEX('Policy Characteristics'!O:O,MATCH(PolicyLevers!$C999,'Policy Characteristics'!$C:$C,0))</f>
        <v>0</v>
      </c>
    </row>
    <row r="1000" spans="1:21" s="190" customFormat="1" x14ac:dyDescent="0.35">
      <c r="A1000" s="351" t="str">
        <f>INDEX('Policy Characteristics'!A:A,MATCH(PolicyLevers!$C1000,'Policy Characteristics'!$C:$C,0))</f>
        <v>Cross-Sector</v>
      </c>
      <c r="B1000" s="356" t="str">
        <f>INDEX('Policy Characteristics'!B:B,MATCH(PolicyLevers!$C1000,'Policy Characteristics'!$C:$C,0))</f>
        <v>Fuel Taxes</v>
      </c>
      <c r="C1000" s="182" t="s">
        <v>1075</v>
      </c>
      <c r="D1000" s="185" t="s">
        <v>1027</v>
      </c>
      <c r="E1000" s="185"/>
      <c r="F1000" s="185" t="s">
        <v>1028</v>
      </c>
      <c r="G1000" s="185"/>
      <c r="H1000" s="43">
        <v>78</v>
      </c>
      <c r="I1000" s="357" t="s">
        <v>310</v>
      </c>
      <c r="J1000" s="182" t="str">
        <f>INDEX('Policy Characteristics'!D:D,MATCH(PolicyLevers!$C1000,'Policy Characteristics'!$C:$C,0))</f>
        <v>Fuel Taxes</v>
      </c>
      <c r="K1000" s="182" t="str">
        <f>INDEX('Policy Characteristics'!E:E,MATCH(PolicyLevers!$C1000,'Policy Characteristics'!$C:$C,0))</f>
        <v>cross fuel tax</v>
      </c>
      <c r="L1000" s="204">
        <f>INDEX('Policy Characteristics'!F:F,MATCH(PolicyLevers!$C1000,'Policy Characteristics'!$C:$C,0))</f>
        <v>0</v>
      </c>
      <c r="M1000" s="204">
        <f>INDEX('Policy Characteristics'!G:G,MATCH(PolicyLevers!$C1000,'Policy Characteristics'!$C:$C,0))</f>
        <v>0.2</v>
      </c>
      <c r="N1000" s="236">
        <f>INDEX('Policy Characteristics'!H:H,MATCH(PolicyLevers!$C1000,'Policy Characteristics'!$C:$C,0))</f>
        <v>5.0000000000000001E-3</v>
      </c>
      <c r="O1000" s="185" t="str">
        <f>INDEX('Policy Characteristics'!I:I,MATCH(PolicyLevers!$C1000,'Policy Characteristics'!$C:$C,0))</f>
        <v>% of BAU price</v>
      </c>
      <c r="P1000" s="237"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2" t="str">
        <f>INDEX('Policy Characteristics'!K:K,MATCH(PolicyLevers!$C1000,'Policy Characteristics'!$C:$C,0))</f>
        <v>fuels.html#fuel-taxes</v>
      </c>
      <c r="R1000" s="192" t="str">
        <f>INDEX('Policy Characteristics'!L:L,MATCH(PolicyLevers!$C1000,'Policy Characteristics'!$C:$C,0))</f>
        <v>fuel-taxes.html</v>
      </c>
      <c r="S1000" s="213"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0">
        <f>INDEX('Policy Characteristics'!N:N,MATCH(PolicyLevers!$C1000,'Policy Characteristics'!$C:$C,0))</f>
        <v>0</v>
      </c>
      <c r="U1000" s="190">
        <f>INDEX('Policy Characteristics'!O:O,MATCH(PolicyLevers!$C1000,'Policy Characteristics'!$C:$C,0))</f>
        <v>0</v>
      </c>
    </row>
    <row r="1001" spans="1:21" s="190" customFormat="1" x14ac:dyDescent="0.35">
      <c r="A1001" s="351" t="str">
        <f>INDEX('Policy Characteristics'!A:A,MATCH(PolicyLevers!$C1001,'Policy Characteristics'!$C:$C,0))</f>
        <v>Cross-Sector</v>
      </c>
      <c r="B1001" s="360" t="str">
        <f>INDEX('Policy Characteristics'!B:B,MATCH(PolicyLevers!$C1001,'Policy Characteristics'!$C:$C,0))</f>
        <v>Fuel Taxes</v>
      </c>
      <c r="C1001" s="250" t="str">
        <f t="shared" ref="C1001:C1016" si="52">C$1000</f>
        <v>Additional Fuel Tax Rate by Fuel</v>
      </c>
      <c r="D1001" s="192" t="s">
        <v>251</v>
      </c>
      <c r="E1001" s="192"/>
      <c r="F1001" s="192" t="s">
        <v>579</v>
      </c>
      <c r="G1001" s="200"/>
      <c r="H1001" s="43">
        <v>79</v>
      </c>
      <c r="I1001" s="362" t="s">
        <v>310</v>
      </c>
      <c r="J1001" s="250" t="str">
        <f>INDEX('Policy Characteristics'!D:D,MATCH(PolicyLevers!$C1001,'Policy Characteristics'!$C:$C,0))</f>
        <v>Fuel Taxes</v>
      </c>
      <c r="K1001" s="252" t="str">
        <f>INDEX('Policy Characteristics'!E:E,MATCH(PolicyLevers!$C1001,'Policy Characteristics'!$C:$C,0))</f>
        <v>cross fuel tax</v>
      </c>
      <c r="L1001" s="191">
        <f>INDEX('Policy Characteristics'!F:F,MATCH(PolicyLevers!$C1001,'Policy Characteristics'!$C:$C,0))</f>
        <v>0</v>
      </c>
      <c r="M1001" s="191">
        <f>INDEX('Policy Characteristics'!G:G,MATCH(PolicyLevers!$C1001,'Policy Characteristics'!$C:$C,0))</f>
        <v>0.2</v>
      </c>
      <c r="N1001" s="257">
        <f>INDEX('Policy Characteristics'!H:H,MATCH(PolicyLevers!$C1001,'Policy Characteristics'!$C:$C,0))</f>
        <v>5.0000000000000001E-3</v>
      </c>
      <c r="O1001" s="253" t="str">
        <f>INDEX('Policy Characteristics'!I:I,MATCH(PolicyLevers!$C1001,'Policy Characteristics'!$C:$C,0))</f>
        <v>% of BAU price</v>
      </c>
      <c r="P1001" s="239"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2" t="str">
        <f>INDEX('Policy Characteristics'!K:K,MATCH(PolicyLevers!$C1001,'Policy Characteristics'!$C:$C,0))</f>
        <v>fuels.html#fuel-taxes</v>
      </c>
      <c r="R1001" s="192" t="str">
        <f>INDEX('Policy Characteristics'!L:L,MATCH(PolicyLevers!$C1001,'Policy Characteristics'!$C:$C,0))</f>
        <v>fuel-taxes.html</v>
      </c>
      <c r="S1001" s="220"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0">
        <f>INDEX('Policy Characteristics'!N:N,MATCH(PolicyLevers!$C1001,'Policy Characteristics'!$C:$C,0))</f>
        <v>0</v>
      </c>
      <c r="U1001" s="190">
        <f>INDEX('Policy Characteristics'!O:O,MATCH(PolicyLevers!$C1001,'Policy Characteristics'!$C:$C,0))</f>
        <v>0</v>
      </c>
    </row>
    <row r="1002" spans="1:21" s="190" customFormat="1" x14ac:dyDescent="0.35">
      <c r="A1002" s="351" t="str">
        <f>INDEX('Policy Characteristics'!A:A,MATCH(PolicyLevers!$C1002,'Policy Characteristics'!$C:$C,0))</f>
        <v>Cross-Sector</v>
      </c>
      <c r="B1002" s="360" t="str">
        <f>INDEX('Policy Characteristics'!B:B,MATCH(PolicyLevers!$C1002,'Policy Characteristics'!$C:$C,0))</f>
        <v>Fuel Taxes</v>
      </c>
      <c r="C1002" s="250" t="str">
        <f t="shared" si="52"/>
        <v>Additional Fuel Tax Rate by Fuel</v>
      </c>
      <c r="D1002" s="192" t="s">
        <v>255</v>
      </c>
      <c r="E1002" s="192"/>
      <c r="F1002" s="192" t="s">
        <v>741</v>
      </c>
      <c r="G1002" s="200"/>
      <c r="H1002" s="43">
        <v>80</v>
      </c>
      <c r="I1002" s="362" t="s">
        <v>310</v>
      </c>
      <c r="J1002" s="250" t="str">
        <f>INDEX('Policy Characteristics'!D:D,MATCH(PolicyLevers!$C1002,'Policy Characteristics'!$C:$C,0))</f>
        <v>Fuel Taxes</v>
      </c>
      <c r="K1002" s="252" t="str">
        <f>INDEX('Policy Characteristics'!E:E,MATCH(PolicyLevers!$C1002,'Policy Characteristics'!$C:$C,0))</f>
        <v>cross fuel tax</v>
      </c>
      <c r="L1002" s="191">
        <f>INDEX('Policy Characteristics'!F:F,MATCH(PolicyLevers!$C1002,'Policy Characteristics'!$C:$C,0))</f>
        <v>0</v>
      </c>
      <c r="M1002" s="191">
        <f>INDEX('Policy Characteristics'!G:G,MATCH(PolicyLevers!$C1002,'Policy Characteristics'!$C:$C,0))</f>
        <v>0.2</v>
      </c>
      <c r="N1002" s="257">
        <f>INDEX('Policy Characteristics'!H:H,MATCH(PolicyLevers!$C1002,'Policy Characteristics'!$C:$C,0))</f>
        <v>5.0000000000000001E-3</v>
      </c>
      <c r="O1002" s="253" t="str">
        <f>INDEX('Policy Characteristics'!I:I,MATCH(PolicyLevers!$C1002,'Policy Characteristics'!$C:$C,0))</f>
        <v>% of BAU price</v>
      </c>
      <c r="P1002" s="239"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2" t="str">
        <f>INDEX('Policy Characteristics'!K:K,MATCH(PolicyLevers!$C1002,'Policy Characteristics'!$C:$C,0))</f>
        <v>fuels.html#fuel-taxes</v>
      </c>
      <c r="R1002" s="192" t="str">
        <f>INDEX('Policy Characteristics'!L:L,MATCH(PolicyLevers!$C1002,'Policy Characteristics'!$C:$C,0))</f>
        <v>fuel-taxes.html</v>
      </c>
      <c r="S1002" s="220"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0">
        <f>INDEX('Policy Characteristics'!N:N,MATCH(PolicyLevers!$C1002,'Policy Characteristics'!$C:$C,0))</f>
        <v>0</v>
      </c>
      <c r="U1002" s="190">
        <f>INDEX('Policy Characteristics'!O:O,MATCH(PolicyLevers!$C1002,'Policy Characteristics'!$C:$C,0))</f>
        <v>0</v>
      </c>
    </row>
    <row r="1003" spans="1:21" s="190" customFormat="1" x14ac:dyDescent="0.35">
      <c r="A1003" s="351" t="str">
        <f>INDEX('Policy Characteristics'!A:A,MATCH(PolicyLevers!$C1003,'Policy Characteristics'!$C:$C,0))</f>
        <v>Cross-Sector</v>
      </c>
      <c r="B1003" s="360" t="str">
        <f>INDEX('Policy Characteristics'!B:B,MATCH(PolicyLevers!$C1003,'Policy Characteristics'!$C:$C,0))</f>
        <v>Fuel Taxes</v>
      </c>
      <c r="C1003" s="250" t="str">
        <f t="shared" si="52"/>
        <v>Additional Fuel Tax Rate by Fuel</v>
      </c>
      <c r="D1003" s="192" t="s">
        <v>1035</v>
      </c>
      <c r="E1003" s="192"/>
      <c r="F1003" s="192" t="s">
        <v>589</v>
      </c>
      <c r="G1003" s="200"/>
      <c r="H1003" s="43">
        <v>738</v>
      </c>
      <c r="I1003" s="362" t="s">
        <v>332</v>
      </c>
      <c r="J1003" s="250" t="str">
        <f>INDEX('Policy Characteristics'!D:D,MATCH(PolicyLevers!$C1003,'Policy Characteristics'!$C:$C,0))</f>
        <v>Fuel Taxes</v>
      </c>
      <c r="K1003" s="252" t="str">
        <f>INDEX('Policy Characteristics'!E:E,MATCH(PolicyLevers!$C1003,'Policy Characteristics'!$C:$C,0))</f>
        <v>cross fuel tax</v>
      </c>
      <c r="L1003" s="191">
        <f>INDEX('Policy Characteristics'!F:F,MATCH(PolicyLevers!$C1003,'Policy Characteristics'!$C:$C,0))</f>
        <v>0</v>
      </c>
      <c r="M1003" s="191">
        <f>INDEX('Policy Characteristics'!G:G,MATCH(PolicyLevers!$C1003,'Policy Characteristics'!$C:$C,0))</f>
        <v>0.2</v>
      </c>
      <c r="N1003" s="257">
        <f>INDEX('Policy Characteristics'!H:H,MATCH(PolicyLevers!$C1003,'Policy Characteristics'!$C:$C,0))</f>
        <v>5.0000000000000001E-3</v>
      </c>
      <c r="O1003" s="253" t="str">
        <f>INDEX('Policy Characteristics'!I:I,MATCH(PolicyLevers!$C1003,'Policy Characteristics'!$C:$C,0))</f>
        <v>% of BAU price</v>
      </c>
      <c r="P1003" s="187"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0" t="str">
        <f>INDEX('Policy Characteristics'!K:K,MATCH(PolicyLevers!$C1003,'Policy Characteristics'!$C:$C,0))</f>
        <v>fuels.html#fuel-taxes</v>
      </c>
      <c r="R1003" s="192" t="str">
        <f>INDEX('Policy Characteristics'!L:L,MATCH(PolicyLevers!$C1003,'Policy Characteristics'!$C:$C,0))</f>
        <v>fuel-taxes.html</v>
      </c>
      <c r="S1003" s="220"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0">
        <f>INDEX('Policy Characteristics'!N:N,MATCH(PolicyLevers!$C1003,'Policy Characteristics'!$C:$C,0))</f>
        <v>0</v>
      </c>
      <c r="U1003" s="190">
        <f>INDEX('Policy Characteristics'!O:O,MATCH(PolicyLevers!$C1003,'Policy Characteristics'!$C:$C,0))</f>
        <v>0</v>
      </c>
    </row>
    <row r="1004" spans="1:21" s="190" customFormat="1" x14ac:dyDescent="0.35">
      <c r="A1004" s="351" t="str">
        <f>INDEX('Policy Characteristics'!A:A,MATCH(PolicyLevers!$C1004,'Policy Characteristics'!$C:$C,0))</f>
        <v>Cross-Sector</v>
      </c>
      <c r="B1004" s="360" t="str">
        <f>INDEX('Policy Characteristics'!B:B,MATCH(PolicyLevers!$C1004,'Policy Characteristics'!$C:$C,0))</f>
        <v>Fuel Taxes</v>
      </c>
      <c r="C1004" s="250" t="str">
        <f t="shared" si="52"/>
        <v>Additional Fuel Tax Rate by Fuel</v>
      </c>
      <c r="D1004" s="192" t="s">
        <v>1042</v>
      </c>
      <c r="E1004" s="192"/>
      <c r="F1004" s="192" t="s">
        <v>601</v>
      </c>
      <c r="G1004" s="200"/>
      <c r="H1004" s="43">
        <v>739</v>
      </c>
      <c r="I1004" s="362" t="s">
        <v>332</v>
      </c>
      <c r="J1004" s="250" t="str">
        <f>INDEX('Policy Characteristics'!D:D,MATCH(PolicyLevers!$C1004,'Policy Characteristics'!$C:$C,0))</f>
        <v>Fuel Taxes</v>
      </c>
      <c r="K1004" s="252" t="str">
        <f>INDEX('Policy Characteristics'!E:E,MATCH(PolicyLevers!$C1004,'Policy Characteristics'!$C:$C,0))</f>
        <v>cross fuel tax</v>
      </c>
      <c r="L1004" s="191">
        <f>INDEX('Policy Characteristics'!F:F,MATCH(PolicyLevers!$C1004,'Policy Characteristics'!$C:$C,0))</f>
        <v>0</v>
      </c>
      <c r="M1004" s="191">
        <f>INDEX('Policy Characteristics'!G:G,MATCH(PolicyLevers!$C1004,'Policy Characteristics'!$C:$C,0))</f>
        <v>0.2</v>
      </c>
      <c r="N1004" s="257">
        <f>INDEX('Policy Characteristics'!H:H,MATCH(PolicyLevers!$C1004,'Policy Characteristics'!$C:$C,0))</f>
        <v>5.0000000000000001E-3</v>
      </c>
      <c r="O1004" s="253" t="str">
        <f>INDEX('Policy Characteristics'!I:I,MATCH(PolicyLevers!$C1004,'Policy Characteristics'!$C:$C,0))</f>
        <v>% of BAU price</v>
      </c>
      <c r="P1004" s="187"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0" t="str">
        <f>INDEX('Policy Characteristics'!K:K,MATCH(PolicyLevers!$C1004,'Policy Characteristics'!$C:$C,0))</f>
        <v>fuels.html#fuel-taxes</v>
      </c>
      <c r="R1004" s="192" t="str">
        <f>INDEX('Policy Characteristics'!L:L,MATCH(PolicyLevers!$C1004,'Policy Characteristics'!$C:$C,0))</f>
        <v>fuel-taxes.html</v>
      </c>
      <c r="S1004" s="220"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0">
        <f>INDEX('Policy Characteristics'!N:N,MATCH(PolicyLevers!$C1004,'Policy Characteristics'!$C:$C,0))</f>
        <v>0</v>
      </c>
      <c r="U1004" s="190">
        <f>INDEX('Policy Characteristics'!O:O,MATCH(PolicyLevers!$C1004,'Policy Characteristics'!$C:$C,0))</f>
        <v>0</v>
      </c>
    </row>
    <row r="1005" spans="1:21" s="190" customFormat="1" x14ac:dyDescent="0.35">
      <c r="A1005" s="351" t="str">
        <f>INDEX('Policy Characteristics'!A:A,MATCH(PolicyLevers!$C1005,'Policy Characteristics'!$C:$C,0))</f>
        <v>Cross-Sector</v>
      </c>
      <c r="B1005" s="360" t="str">
        <f>INDEX('Policy Characteristics'!B:B,MATCH(PolicyLevers!$C1005,'Policy Characteristics'!$C:$C,0))</f>
        <v>Fuel Taxes</v>
      </c>
      <c r="C1005" s="250" t="str">
        <f t="shared" si="52"/>
        <v>Additional Fuel Tax Rate by Fuel</v>
      </c>
      <c r="D1005" s="192" t="s">
        <v>257</v>
      </c>
      <c r="E1005" s="192"/>
      <c r="F1005" s="192" t="s">
        <v>923</v>
      </c>
      <c r="G1005" s="200"/>
      <c r="H1005" s="43">
        <v>81</v>
      </c>
      <c r="I1005" s="362" t="s">
        <v>310</v>
      </c>
      <c r="J1005" s="250" t="str">
        <f>INDEX('Policy Characteristics'!D:D,MATCH(PolicyLevers!$C1005,'Policy Characteristics'!$C:$C,0))</f>
        <v>Fuel Taxes</v>
      </c>
      <c r="K1005" s="252" t="str">
        <f>INDEX('Policy Characteristics'!E:E,MATCH(PolicyLevers!$C1005,'Policy Characteristics'!$C:$C,0))</f>
        <v>cross fuel tax</v>
      </c>
      <c r="L1005" s="191">
        <f>INDEX('Policy Characteristics'!F:F,MATCH(PolicyLevers!$C1005,'Policy Characteristics'!$C:$C,0))</f>
        <v>0</v>
      </c>
      <c r="M1005" s="191">
        <f>INDEX('Policy Characteristics'!G:G,MATCH(PolicyLevers!$C1005,'Policy Characteristics'!$C:$C,0))</f>
        <v>0.2</v>
      </c>
      <c r="N1005" s="257">
        <f>INDEX('Policy Characteristics'!H:H,MATCH(PolicyLevers!$C1005,'Policy Characteristics'!$C:$C,0))</f>
        <v>5.0000000000000001E-3</v>
      </c>
      <c r="O1005" s="253" t="str">
        <f>INDEX('Policy Characteristics'!I:I,MATCH(PolicyLevers!$C1005,'Policy Characteristics'!$C:$C,0))</f>
        <v>% of BAU price</v>
      </c>
      <c r="P1005" s="237"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2" t="str">
        <f>INDEX('Policy Characteristics'!K:K,MATCH(PolicyLevers!$C1005,'Policy Characteristics'!$C:$C,0))</f>
        <v>fuels.html#fuel-taxes</v>
      </c>
      <c r="R1005" s="192" t="str">
        <f>INDEX('Policy Characteristics'!L:L,MATCH(PolicyLevers!$C1005,'Policy Characteristics'!$C:$C,0))</f>
        <v>fuel-taxes.html</v>
      </c>
      <c r="S1005" s="220"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0">
        <f>INDEX('Policy Characteristics'!N:N,MATCH(PolicyLevers!$C1005,'Policy Characteristics'!$C:$C,0))</f>
        <v>0</v>
      </c>
      <c r="U1005" s="190">
        <f>INDEX('Policy Characteristics'!O:O,MATCH(PolicyLevers!$C1005,'Policy Characteristics'!$C:$C,0))</f>
        <v>0</v>
      </c>
    </row>
    <row r="1006" spans="1:21" s="190" customFormat="1" x14ac:dyDescent="0.35">
      <c r="A1006" s="351" t="str">
        <f>INDEX('Policy Characteristics'!A:A,MATCH(PolicyLevers!$C1006,'Policy Characteristics'!$C:$C,0))</f>
        <v>Cross-Sector</v>
      </c>
      <c r="B1006" s="360" t="str">
        <f>INDEX('Policy Characteristics'!B:B,MATCH(PolicyLevers!$C1006,'Policy Characteristics'!$C:$C,0))</f>
        <v>Fuel Taxes</v>
      </c>
      <c r="C1006" s="250" t="str">
        <f t="shared" si="52"/>
        <v>Additional Fuel Tax Rate by Fuel</v>
      </c>
      <c r="D1006" s="192" t="s">
        <v>256</v>
      </c>
      <c r="E1006" s="192"/>
      <c r="F1006" s="192" t="s">
        <v>924</v>
      </c>
      <c r="G1006" s="200"/>
      <c r="H1006" s="43">
        <v>82</v>
      </c>
      <c r="I1006" s="362" t="s">
        <v>310</v>
      </c>
      <c r="J1006" s="250" t="str">
        <f>INDEX('Policy Characteristics'!D:D,MATCH(PolicyLevers!$C1006,'Policy Characteristics'!$C:$C,0))</f>
        <v>Fuel Taxes</v>
      </c>
      <c r="K1006" s="252" t="str">
        <f>INDEX('Policy Characteristics'!E:E,MATCH(PolicyLevers!$C1006,'Policy Characteristics'!$C:$C,0))</f>
        <v>cross fuel tax</v>
      </c>
      <c r="L1006" s="191">
        <f>INDEX('Policy Characteristics'!F:F,MATCH(PolicyLevers!$C1006,'Policy Characteristics'!$C:$C,0))</f>
        <v>0</v>
      </c>
      <c r="M1006" s="191">
        <f>INDEX('Policy Characteristics'!G:G,MATCH(PolicyLevers!$C1006,'Policy Characteristics'!$C:$C,0))</f>
        <v>0.2</v>
      </c>
      <c r="N1006" s="257">
        <f>INDEX('Policy Characteristics'!H:H,MATCH(PolicyLevers!$C1006,'Policy Characteristics'!$C:$C,0))</f>
        <v>5.0000000000000001E-3</v>
      </c>
      <c r="O1006" s="253" t="str">
        <f>INDEX('Policy Characteristics'!I:I,MATCH(PolicyLevers!$C1006,'Policy Characteristics'!$C:$C,0))</f>
        <v>% of BAU price</v>
      </c>
      <c r="P1006" s="239"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2" t="str">
        <f>INDEX('Policy Characteristics'!K:K,MATCH(PolicyLevers!$C1006,'Policy Characteristics'!$C:$C,0))</f>
        <v>fuels.html#fuel-taxes</v>
      </c>
      <c r="R1006" s="192" t="str">
        <f>INDEX('Policy Characteristics'!L:L,MATCH(PolicyLevers!$C1006,'Policy Characteristics'!$C:$C,0))</f>
        <v>fuel-taxes.html</v>
      </c>
      <c r="S1006" s="220"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0">
        <f>INDEX('Policy Characteristics'!N:N,MATCH(PolicyLevers!$C1006,'Policy Characteristics'!$C:$C,0))</f>
        <v>0</v>
      </c>
      <c r="U1006" s="190">
        <f>INDEX('Policy Characteristics'!O:O,MATCH(PolicyLevers!$C1006,'Policy Characteristics'!$C:$C,0))</f>
        <v>0</v>
      </c>
    </row>
    <row r="1007" spans="1:21" s="190" customFormat="1" x14ac:dyDescent="0.35">
      <c r="A1007" s="351" t="str">
        <f>INDEX('Policy Characteristics'!A:A,MATCH(PolicyLevers!$C1007,'Policy Characteristics'!$C:$C,0))</f>
        <v>Cross-Sector</v>
      </c>
      <c r="B1007" s="360" t="str">
        <f>INDEX('Policy Characteristics'!B:B,MATCH(PolicyLevers!$C1007,'Policy Characteristics'!$C:$C,0))</f>
        <v>Fuel Taxes</v>
      </c>
      <c r="C1007" s="250" t="str">
        <f t="shared" si="52"/>
        <v>Additional Fuel Tax Rate by Fuel</v>
      </c>
      <c r="D1007" s="192" t="s">
        <v>1045</v>
      </c>
      <c r="E1007" s="192"/>
      <c r="F1007" s="192" t="s">
        <v>1046</v>
      </c>
      <c r="G1007" s="200"/>
      <c r="H1007" s="43">
        <v>740</v>
      </c>
      <c r="I1007" s="362" t="s">
        <v>332</v>
      </c>
      <c r="J1007" s="250" t="str">
        <f>INDEX('Policy Characteristics'!D:D,MATCH(PolicyLevers!$C1007,'Policy Characteristics'!$C:$C,0))</f>
        <v>Fuel Taxes</v>
      </c>
      <c r="K1007" s="252" t="str">
        <f>INDEX('Policy Characteristics'!E:E,MATCH(PolicyLevers!$C1007,'Policy Characteristics'!$C:$C,0))</f>
        <v>cross fuel tax</v>
      </c>
      <c r="L1007" s="191">
        <f>INDEX('Policy Characteristics'!F:F,MATCH(PolicyLevers!$C1007,'Policy Characteristics'!$C:$C,0))</f>
        <v>0</v>
      </c>
      <c r="M1007" s="191">
        <f>INDEX('Policy Characteristics'!G:G,MATCH(PolicyLevers!$C1007,'Policy Characteristics'!$C:$C,0))</f>
        <v>0.2</v>
      </c>
      <c r="N1007" s="257">
        <f>INDEX('Policy Characteristics'!H:H,MATCH(PolicyLevers!$C1007,'Policy Characteristics'!$C:$C,0))</f>
        <v>5.0000000000000001E-3</v>
      </c>
      <c r="O1007" s="253" t="str">
        <f>INDEX('Policy Characteristics'!I:I,MATCH(PolicyLevers!$C1007,'Policy Characteristics'!$C:$C,0))</f>
        <v>% of BAU price</v>
      </c>
      <c r="P1007" s="187"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0" t="str">
        <f>INDEX('Policy Characteristics'!K:K,MATCH(PolicyLevers!$C1007,'Policy Characteristics'!$C:$C,0))</f>
        <v>fuels.html#fuel-taxes</v>
      </c>
      <c r="R1007" s="192" t="str">
        <f>INDEX('Policy Characteristics'!L:L,MATCH(PolicyLevers!$C1007,'Policy Characteristics'!$C:$C,0))</f>
        <v>fuel-taxes.html</v>
      </c>
      <c r="S1007" s="220"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0">
        <f>INDEX('Policy Characteristics'!N:N,MATCH(PolicyLevers!$C1007,'Policy Characteristics'!$C:$C,0))</f>
        <v>0</v>
      </c>
      <c r="U1007" s="190">
        <f>INDEX('Policy Characteristics'!O:O,MATCH(PolicyLevers!$C1007,'Policy Characteristics'!$C:$C,0))</f>
        <v>0</v>
      </c>
    </row>
    <row r="1008" spans="1:21" s="190" customFormat="1" x14ac:dyDescent="0.35">
      <c r="A1008" s="351" t="str">
        <f>INDEX('Policy Characteristics'!A:A,MATCH(PolicyLevers!$C1008,'Policy Characteristics'!$C:$C,0))</f>
        <v>Cross-Sector</v>
      </c>
      <c r="B1008" s="360" t="str">
        <f>INDEX('Policy Characteristics'!B:B,MATCH(PolicyLevers!$C1008,'Policy Characteristics'!$C:$C,0))</f>
        <v>Fuel Taxes</v>
      </c>
      <c r="C1008" s="250" t="str">
        <f t="shared" si="52"/>
        <v>Additional Fuel Tax Rate by Fuel</v>
      </c>
      <c r="D1008" s="192" t="s">
        <v>1047</v>
      </c>
      <c r="E1008" s="192"/>
      <c r="F1008" s="192" t="s">
        <v>1048</v>
      </c>
      <c r="G1008" s="200"/>
      <c r="H1008" s="43">
        <v>741</v>
      </c>
      <c r="I1008" s="362" t="s">
        <v>332</v>
      </c>
      <c r="J1008" s="250" t="str">
        <f>INDEX('Policy Characteristics'!D:D,MATCH(PolicyLevers!$C1008,'Policy Characteristics'!$C:$C,0))</f>
        <v>Fuel Taxes</v>
      </c>
      <c r="K1008" s="252" t="str">
        <f>INDEX('Policy Characteristics'!E:E,MATCH(PolicyLevers!$C1008,'Policy Characteristics'!$C:$C,0))</f>
        <v>cross fuel tax</v>
      </c>
      <c r="L1008" s="191">
        <f>INDEX('Policy Characteristics'!F:F,MATCH(PolicyLevers!$C1008,'Policy Characteristics'!$C:$C,0))</f>
        <v>0</v>
      </c>
      <c r="M1008" s="191">
        <f>INDEX('Policy Characteristics'!G:G,MATCH(PolicyLevers!$C1008,'Policy Characteristics'!$C:$C,0))</f>
        <v>0.2</v>
      </c>
      <c r="N1008" s="257">
        <f>INDEX('Policy Characteristics'!H:H,MATCH(PolicyLevers!$C1008,'Policy Characteristics'!$C:$C,0))</f>
        <v>5.0000000000000001E-3</v>
      </c>
      <c r="O1008" s="253" t="str">
        <f>INDEX('Policy Characteristics'!I:I,MATCH(PolicyLevers!$C1008,'Policy Characteristics'!$C:$C,0))</f>
        <v>% of BAU price</v>
      </c>
      <c r="P1008" s="187"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0" t="str">
        <f>INDEX('Policy Characteristics'!K:K,MATCH(PolicyLevers!$C1008,'Policy Characteristics'!$C:$C,0))</f>
        <v>fuels.html#fuel-taxes</v>
      </c>
      <c r="R1008" s="192" t="str">
        <f>INDEX('Policy Characteristics'!L:L,MATCH(PolicyLevers!$C1008,'Policy Characteristics'!$C:$C,0))</f>
        <v>fuel-taxes.html</v>
      </c>
      <c r="S1008" s="220"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0">
        <f>INDEX('Policy Characteristics'!N:N,MATCH(PolicyLevers!$C1008,'Policy Characteristics'!$C:$C,0))</f>
        <v>0</v>
      </c>
      <c r="U1008" s="190">
        <f>INDEX('Policy Characteristics'!O:O,MATCH(PolicyLevers!$C1008,'Policy Characteristics'!$C:$C,0))</f>
        <v>0</v>
      </c>
    </row>
    <row r="1009" spans="1:21" x14ac:dyDescent="0.35">
      <c r="A1009" s="351" t="str">
        <f>INDEX('Policy Characteristics'!A:A,MATCH(PolicyLevers!$C1009,'Policy Characteristics'!$C:$C,0))</f>
        <v>Cross-Sector</v>
      </c>
      <c r="B1009" s="360" t="str">
        <f>INDEX('Policy Characteristics'!B:B,MATCH(PolicyLevers!$C1009,'Policy Characteristics'!$C:$C,0))</f>
        <v>Fuel Taxes</v>
      </c>
      <c r="C1009" s="250" t="str">
        <f t="shared" si="52"/>
        <v>Additional Fuel Tax Rate by Fuel</v>
      </c>
      <c r="D1009" s="192" t="s">
        <v>253</v>
      </c>
      <c r="E1009" s="192"/>
      <c r="F1009" s="192" t="s">
        <v>925</v>
      </c>
      <c r="G1009" s="200"/>
      <c r="H1009" s="43">
        <v>742</v>
      </c>
      <c r="I1009" s="362" t="s">
        <v>332</v>
      </c>
      <c r="J1009" s="250" t="str">
        <f>INDEX('Policy Characteristics'!D:D,MATCH(PolicyLevers!$C1009,'Policy Characteristics'!$C:$C,0))</f>
        <v>Fuel Taxes</v>
      </c>
      <c r="K1009" s="252" t="str">
        <f>INDEX('Policy Characteristics'!E:E,MATCH(PolicyLevers!$C1009,'Policy Characteristics'!$C:$C,0))</f>
        <v>cross fuel tax</v>
      </c>
      <c r="L1009" s="191">
        <f>INDEX('Policy Characteristics'!F:F,MATCH(PolicyLevers!$C1009,'Policy Characteristics'!$C:$C,0))</f>
        <v>0</v>
      </c>
      <c r="M1009" s="191">
        <f>INDEX('Policy Characteristics'!G:G,MATCH(PolicyLevers!$C1009,'Policy Characteristics'!$C:$C,0))</f>
        <v>0.2</v>
      </c>
      <c r="N1009" s="257">
        <f>INDEX('Policy Characteristics'!H:H,MATCH(PolicyLevers!$C1009,'Policy Characteristics'!$C:$C,0))</f>
        <v>5.0000000000000001E-3</v>
      </c>
      <c r="O1009" s="253" t="str">
        <f>INDEX('Policy Characteristics'!I:I,MATCH(PolicyLevers!$C1009,'Policy Characteristics'!$C:$C,0))</f>
        <v>% of BAU price</v>
      </c>
      <c r="P1009" s="187"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2" t="str">
        <f>INDEX('Policy Characteristics'!K:K,MATCH(PolicyLevers!$C1009,'Policy Characteristics'!$C:$C,0))</f>
        <v>fuels.html#fuel-taxes</v>
      </c>
      <c r="R1009" s="192" t="str">
        <f>INDEX('Policy Characteristics'!L:L,MATCH(PolicyLevers!$C1009,'Policy Characteristics'!$C:$C,0))</f>
        <v>fuel-taxes.html</v>
      </c>
      <c r="S1009" s="220"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5">
        <f>INDEX('Policy Characteristics'!N:N,MATCH(PolicyLevers!$C1009,'Policy Characteristics'!$C:$C,0))</f>
        <v>0</v>
      </c>
      <c r="U1009" s="182">
        <f>INDEX('Policy Characteristics'!O:O,MATCH(PolicyLevers!$C1009,'Policy Characteristics'!$C:$C,0))</f>
        <v>0</v>
      </c>
    </row>
    <row r="1010" spans="1:21" x14ac:dyDescent="0.35">
      <c r="A1010" s="351" t="str">
        <f>INDEX('Policy Characteristics'!A:A,MATCH(PolicyLevers!$C1010,'Policy Characteristics'!$C:$C,0))</f>
        <v>Cross-Sector</v>
      </c>
      <c r="B1010" s="360" t="str">
        <f>INDEX('Policy Characteristics'!B:B,MATCH(PolicyLevers!$C1010,'Policy Characteristics'!$C:$C,0))</f>
        <v>Fuel Taxes</v>
      </c>
      <c r="C1010" s="250" t="str">
        <f t="shared" si="52"/>
        <v>Additional Fuel Tax Rate by Fuel</v>
      </c>
      <c r="D1010" s="192" t="s">
        <v>1050</v>
      </c>
      <c r="E1010" s="192"/>
      <c r="F1010" s="192" t="s">
        <v>1051</v>
      </c>
      <c r="G1010" s="200"/>
      <c r="H1010" s="43">
        <v>743</v>
      </c>
      <c r="I1010" s="362" t="s">
        <v>332</v>
      </c>
      <c r="J1010" s="250" t="str">
        <f>INDEX('Policy Characteristics'!D:D,MATCH(PolicyLevers!$C1010,'Policy Characteristics'!$C:$C,0))</f>
        <v>Fuel Taxes</v>
      </c>
      <c r="K1010" s="252" t="str">
        <f>INDEX('Policy Characteristics'!E:E,MATCH(PolicyLevers!$C1010,'Policy Characteristics'!$C:$C,0))</f>
        <v>cross fuel tax</v>
      </c>
      <c r="L1010" s="191">
        <f>INDEX('Policy Characteristics'!F:F,MATCH(PolicyLevers!$C1010,'Policy Characteristics'!$C:$C,0))</f>
        <v>0</v>
      </c>
      <c r="M1010" s="191">
        <f>INDEX('Policy Characteristics'!G:G,MATCH(PolicyLevers!$C1010,'Policy Characteristics'!$C:$C,0))</f>
        <v>0.2</v>
      </c>
      <c r="N1010" s="257">
        <f>INDEX('Policy Characteristics'!H:H,MATCH(PolicyLevers!$C1010,'Policy Characteristics'!$C:$C,0))</f>
        <v>5.0000000000000001E-3</v>
      </c>
      <c r="O1010" s="253" t="str">
        <f>INDEX('Policy Characteristics'!I:I,MATCH(PolicyLevers!$C1010,'Policy Characteristics'!$C:$C,0))</f>
        <v>% of BAU price</v>
      </c>
      <c r="P1010" s="187"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5" t="str">
        <f>INDEX('Policy Characteristics'!K:K,MATCH(PolicyLevers!$C1010,'Policy Characteristics'!$C:$C,0))</f>
        <v>fuels.html#fuel-taxes</v>
      </c>
      <c r="R1010" s="192" t="str">
        <f>INDEX('Policy Characteristics'!L:L,MATCH(PolicyLevers!$C1010,'Policy Characteristics'!$C:$C,0))</f>
        <v>fuel-taxes.html</v>
      </c>
      <c r="S1010" s="206"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5">
        <f>INDEX('Policy Characteristics'!N:N,MATCH(PolicyLevers!$C1010,'Policy Characteristics'!$C:$C,0))</f>
        <v>0</v>
      </c>
      <c r="U1010" s="182">
        <f>INDEX('Policy Characteristics'!O:O,MATCH(PolicyLevers!$C1010,'Policy Characteristics'!$C:$C,0))</f>
        <v>0</v>
      </c>
    </row>
    <row r="1011" spans="1:21" x14ac:dyDescent="0.35">
      <c r="A1011" s="351" t="str">
        <f>INDEX('Policy Characteristics'!A:A,MATCH(PolicyLevers!$C1011,'Policy Characteristics'!$C:$C,0))</f>
        <v>Cross-Sector</v>
      </c>
      <c r="B1011" s="360" t="str">
        <f>INDEX('Policy Characteristics'!B:B,MATCH(PolicyLevers!$C1011,'Policy Characteristics'!$C:$C,0))</f>
        <v>Fuel Taxes</v>
      </c>
      <c r="C1011" s="250" t="str">
        <f t="shared" si="52"/>
        <v>Additional Fuel Tax Rate by Fuel</v>
      </c>
      <c r="D1011" s="192" t="s">
        <v>926</v>
      </c>
      <c r="E1011" s="192"/>
      <c r="F1011" s="192" t="s">
        <v>609</v>
      </c>
      <c r="G1011" s="200"/>
      <c r="H1011" s="43">
        <v>744</v>
      </c>
      <c r="I1011" s="362" t="s">
        <v>332</v>
      </c>
      <c r="J1011" s="250" t="str">
        <f>INDEX('Policy Characteristics'!D:D,MATCH(PolicyLevers!$C1011,'Policy Characteristics'!$C:$C,0))</f>
        <v>Fuel Taxes</v>
      </c>
      <c r="K1011" s="252" t="str">
        <f>INDEX('Policy Characteristics'!E:E,MATCH(PolicyLevers!$C1011,'Policy Characteristics'!$C:$C,0))</f>
        <v>cross fuel tax</v>
      </c>
      <c r="L1011" s="191">
        <f>INDEX('Policy Characteristics'!F:F,MATCH(PolicyLevers!$C1011,'Policy Characteristics'!$C:$C,0))</f>
        <v>0</v>
      </c>
      <c r="M1011" s="191">
        <f>INDEX('Policy Characteristics'!G:G,MATCH(PolicyLevers!$C1011,'Policy Characteristics'!$C:$C,0))</f>
        <v>0.2</v>
      </c>
      <c r="N1011" s="252">
        <f>INDEX('Policy Characteristics'!H:H,MATCH(PolicyLevers!$C1011,'Policy Characteristics'!$C:$C,0))</f>
        <v>5.0000000000000001E-3</v>
      </c>
      <c r="O1011" s="253" t="str">
        <f>INDEX('Policy Characteristics'!I:I,MATCH(PolicyLevers!$C1011,'Policy Characteristics'!$C:$C,0))</f>
        <v>% of BAU price</v>
      </c>
      <c r="P1011" s="187"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5" t="str">
        <f>INDEX('Policy Characteristics'!K:K,MATCH(PolicyLevers!$C1011,'Policy Characteristics'!$C:$C,0))</f>
        <v>fuels.html#fuel-taxes</v>
      </c>
      <c r="R1011" s="192" t="str">
        <f>INDEX('Policy Characteristics'!L:L,MATCH(PolicyLevers!$C1011,'Policy Characteristics'!$C:$C,0))</f>
        <v>fuel-taxes.html</v>
      </c>
      <c r="S1011" s="206"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5">
        <f>INDEX('Policy Characteristics'!N:N,MATCH(PolicyLevers!$C1011,'Policy Characteristics'!$C:$C,0))</f>
        <v>0</v>
      </c>
      <c r="U1011" s="182">
        <f>INDEX('Policy Characteristics'!O:O,MATCH(PolicyLevers!$C1011,'Policy Characteristics'!$C:$C,0))</f>
        <v>0</v>
      </c>
    </row>
    <row r="1012" spans="1:21" x14ac:dyDescent="0.35">
      <c r="A1012" s="351" t="str">
        <f>INDEX('Policy Characteristics'!A:A,MATCH(PolicyLevers!$C1012,'Policy Characteristics'!$C:$C,0))</f>
        <v>Cross-Sector</v>
      </c>
      <c r="B1012" s="360" t="str">
        <f>INDEX('Policy Characteristics'!B:B,MATCH(PolicyLevers!$C1012,'Policy Characteristics'!$C:$C,0))</f>
        <v>Fuel Taxes</v>
      </c>
      <c r="C1012" s="250" t="str">
        <f t="shared" si="52"/>
        <v>Additional Fuel Tax Rate by Fuel</v>
      </c>
      <c r="D1012" s="192" t="s">
        <v>250</v>
      </c>
      <c r="E1012" s="192"/>
      <c r="F1012" s="192" t="s">
        <v>614</v>
      </c>
      <c r="G1012" s="200"/>
      <c r="H1012" s="43">
        <v>745</v>
      </c>
      <c r="I1012" s="362" t="s">
        <v>332</v>
      </c>
      <c r="J1012" s="250" t="str">
        <f>INDEX('Policy Characteristics'!D:D,MATCH(PolicyLevers!$C1012,'Policy Characteristics'!$C:$C,0))</f>
        <v>Fuel Taxes</v>
      </c>
      <c r="K1012" s="252" t="str">
        <f>INDEX('Policy Characteristics'!E:E,MATCH(PolicyLevers!$C1012,'Policy Characteristics'!$C:$C,0))</f>
        <v>cross fuel tax</v>
      </c>
      <c r="L1012" s="191">
        <f>INDEX('Policy Characteristics'!F:F,MATCH(PolicyLevers!$C1012,'Policy Characteristics'!$C:$C,0))</f>
        <v>0</v>
      </c>
      <c r="M1012" s="191">
        <f>INDEX('Policy Characteristics'!G:G,MATCH(PolicyLevers!$C1012,'Policy Characteristics'!$C:$C,0))</f>
        <v>0.2</v>
      </c>
      <c r="N1012" s="252">
        <f>INDEX('Policy Characteristics'!H:H,MATCH(PolicyLevers!$C1012,'Policy Characteristics'!$C:$C,0))</f>
        <v>5.0000000000000001E-3</v>
      </c>
      <c r="O1012" s="253" t="str">
        <f>INDEX('Policy Characteristics'!I:I,MATCH(PolicyLevers!$C1012,'Policy Characteristics'!$C:$C,0))</f>
        <v>% of BAU price</v>
      </c>
      <c r="P1012" s="187"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5" t="str">
        <f>INDEX('Policy Characteristics'!K:K,MATCH(PolicyLevers!$C1012,'Policy Characteristics'!$C:$C,0))</f>
        <v>fuels.html#fuel-taxes</v>
      </c>
      <c r="R1012" s="192" t="str">
        <f>INDEX('Policy Characteristics'!L:L,MATCH(PolicyLevers!$C1012,'Policy Characteristics'!$C:$C,0))</f>
        <v>fuel-taxes.html</v>
      </c>
      <c r="S1012" s="206"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5">
        <f>INDEX('Policy Characteristics'!N:N,MATCH(PolicyLevers!$C1012,'Policy Characteristics'!$C:$C,0))</f>
        <v>0</v>
      </c>
      <c r="U1012" s="182">
        <f>INDEX('Policy Characteristics'!O:O,MATCH(PolicyLevers!$C1012,'Policy Characteristics'!$C:$C,0))</f>
        <v>0</v>
      </c>
    </row>
    <row r="1013" spans="1:21" x14ac:dyDescent="0.35">
      <c r="A1013" s="351" t="str">
        <f>INDEX('Policy Characteristics'!A:A,MATCH(PolicyLevers!$C1013,'Policy Characteristics'!$C:$C,0))</f>
        <v>Cross-Sector</v>
      </c>
      <c r="B1013" s="360" t="str">
        <f>INDEX('Policy Characteristics'!B:B,MATCH(PolicyLevers!$C1013,'Policy Characteristics'!$C:$C,0))</f>
        <v>Fuel Taxes</v>
      </c>
      <c r="C1013" s="250" t="str">
        <f t="shared" si="52"/>
        <v>Additional Fuel Tax Rate by Fuel</v>
      </c>
      <c r="D1013" s="192" t="s">
        <v>927</v>
      </c>
      <c r="E1013" s="192"/>
      <c r="F1013" s="192" t="s">
        <v>928</v>
      </c>
      <c r="G1013" s="200"/>
      <c r="H1013" s="43">
        <v>746</v>
      </c>
      <c r="I1013" s="362" t="s">
        <v>332</v>
      </c>
      <c r="J1013" s="250" t="str">
        <f>INDEX('Policy Characteristics'!D:D,MATCH(PolicyLevers!$C1013,'Policy Characteristics'!$C:$C,0))</f>
        <v>Fuel Taxes</v>
      </c>
      <c r="K1013" s="252" t="str">
        <f>INDEX('Policy Characteristics'!E:E,MATCH(PolicyLevers!$C1013,'Policy Characteristics'!$C:$C,0))</f>
        <v>cross fuel tax</v>
      </c>
      <c r="L1013" s="191">
        <f>INDEX('Policy Characteristics'!F:F,MATCH(PolicyLevers!$C1013,'Policy Characteristics'!$C:$C,0))</f>
        <v>0</v>
      </c>
      <c r="M1013" s="191">
        <f>INDEX('Policy Characteristics'!G:G,MATCH(PolicyLevers!$C1013,'Policy Characteristics'!$C:$C,0))</f>
        <v>0.2</v>
      </c>
      <c r="N1013" s="252">
        <f>INDEX('Policy Characteristics'!H:H,MATCH(PolicyLevers!$C1013,'Policy Characteristics'!$C:$C,0))</f>
        <v>5.0000000000000001E-3</v>
      </c>
      <c r="O1013" s="253" t="str">
        <f>INDEX('Policy Characteristics'!I:I,MATCH(PolicyLevers!$C1013,'Policy Characteristics'!$C:$C,0))</f>
        <v>% of BAU price</v>
      </c>
      <c r="P1013" s="187"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5" t="str">
        <f>INDEX('Policy Characteristics'!K:K,MATCH(PolicyLevers!$C1013,'Policy Characteristics'!$C:$C,0))</f>
        <v>fuels.html#fuel-taxes</v>
      </c>
      <c r="R1013" s="192" t="str">
        <f>INDEX('Policy Characteristics'!L:L,MATCH(PolicyLevers!$C1013,'Policy Characteristics'!$C:$C,0))</f>
        <v>fuel-taxes.html</v>
      </c>
      <c r="S1013" s="206"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5">
        <f>INDEX('Policy Characteristics'!N:N,MATCH(PolicyLevers!$C1013,'Policy Characteristics'!$C:$C,0))</f>
        <v>0</v>
      </c>
      <c r="U1013" s="182">
        <f>INDEX('Policy Characteristics'!O:O,MATCH(PolicyLevers!$C1013,'Policy Characteristics'!$C:$C,0))</f>
        <v>0</v>
      </c>
    </row>
    <row r="1014" spans="1:21" x14ac:dyDescent="0.35">
      <c r="A1014" s="351" t="str">
        <f>INDEX('Policy Characteristics'!A:A,MATCH(PolicyLevers!$C1014,'Policy Characteristics'!$C:$C,0))</f>
        <v>Cross-Sector</v>
      </c>
      <c r="B1014" s="360" t="str">
        <f>INDEX('Policy Characteristics'!B:B,MATCH(PolicyLevers!$C1014,'Policy Characteristics'!$C:$C,0))</f>
        <v>Fuel Taxes</v>
      </c>
      <c r="C1014" s="250" t="str">
        <f t="shared" si="52"/>
        <v>Additional Fuel Tax Rate by Fuel</v>
      </c>
      <c r="D1014" s="192" t="s">
        <v>254</v>
      </c>
      <c r="E1014" s="192"/>
      <c r="F1014" s="192" t="s">
        <v>929</v>
      </c>
      <c r="G1014" s="200"/>
      <c r="H1014" s="43">
        <v>747</v>
      </c>
      <c r="I1014" s="362" t="s">
        <v>332</v>
      </c>
      <c r="J1014" s="250" t="str">
        <f>INDEX('Policy Characteristics'!D:D,MATCH(PolicyLevers!$C1014,'Policy Characteristics'!$C:$C,0))</f>
        <v>Fuel Taxes</v>
      </c>
      <c r="K1014" s="252" t="str">
        <f>INDEX('Policy Characteristics'!E:E,MATCH(PolicyLevers!$C1014,'Policy Characteristics'!$C:$C,0))</f>
        <v>cross fuel tax</v>
      </c>
      <c r="L1014" s="191">
        <f>INDEX('Policy Characteristics'!F:F,MATCH(PolicyLevers!$C1014,'Policy Characteristics'!$C:$C,0))</f>
        <v>0</v>
      </c>
      <c r="M1014" s="191">
        <f>INDEX('Policy Characteristics'!G:G,MATCH(PolicyLevers!$C1014,'Policy Characteristics'!$C:$C,0))</f>
        <v>0.2</v>
      </c>
      <c r="N1014" s="252">
        <f>INDEX('Policy Characteristics'!H:H,MATCH(PolicyLevers!$C1014,'Policy Characteristics'!$C:$C,0))</f>
        <v>5.0000000000000001E-3</v>
      </c>
      <c r="O1014" s="253" t="str">
        <f>INDEX('Policy Characteristics'!I:I,MATCH(PolicyLevers!$C1014,'Policy Characteristics'!$C:$C,0))</f>
        <v>% of BAU price</v>
      </c>
      <c r="P1014" s="187"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5" t="str">
        <f>INDEX('Policy Characteristics'!K:K,MATCH(PolicyLevers!$C1014,'Policy Characteristics'!$C:$C,0))</f>
        <v>fuels.html#fuel-taxes</v>
      </c>
      <c r="R1014" s="192" t="str">
        <f>INDEX('Policy Characteristics'!L:L,MATCH(PolicyLevers!$C1014,'Policy Characteristics'!$C:$C,0))</f>
        <v>fuel-taxes.html</v>
      </c>
      <c r="S1014" s="206"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5">
        <f>INDEX('Policy Characteristics'!N:N,MATCH(PolicyLevers!$C1014,'Policy Characteristics'!$C:$C,0))</f>
        <v>0</v>
      </c>
      <c r="U1014" s="182">
        <f>INDEX('Policy Characteristics'!O:O,MATCH(PolicyLevers!$C1014,'Policy Characteristics'!$C:$C,0))</f>
        <v>0</v>
      </c>
    </row>
    <row r="1015" spans="1:21" x14ac:dyDescent="0.35">
      <c r="A1015" s="351" t="str">
        <f>INDEX('Policy Characteristics'!A:A,MATCH(PolicyLevers!$C1015,'Policy Characteristics'!$C:$C,0))</f>
        <v>Cross-Sector</v>
      </c>
      <c r="B1015" s="360" t="str">
        <f>INDEX('Policy Characteristics'!B:B,MATCH(PolicyLevers!$C1015,'Policy Characteristics'!$C:$C,0))</f>
        <v>Fuel Taxes</v>
      </c>
      <c r="C1015" s="250" t="str">
        <f t="shared" si="52"/>
        <v>Additional Fuel Tax Rate by Fuel</v>
      </c>
      <c r="D1015" s="192" t="s">
        <v>1053</v>
      </c>
      <c r="E1015" s="192"/>
      <c r="F1015" s="192" t="s">
        <v>618</v>
      </c>
      <c r="G1015" s="200"/>
      <c r="H1015" s="43">
        <v>748</v>
      </c>
      <c r="I1015" s="362" t="s">
        <v>332</v>
      </c>
      <c r="J1015" s="250" t="str">
        <f>INDEX('Policy Characteristics'!D:D,MATCH(PolicyLevers!$C1015,'Policy Characteristics'!$C:$C,0))</f>
        <v>Fuel Taxes</v>
      </c>
      <c r="K1015" s="252" t="str">
        <f>INDEX('Policy Characteristics'!E:E,MATCH(PolicyLevers!$C1015,'Policy Characteristics'!$C:$C,0))</f>
        <v>cross fuel tax</v>
      </c>
      <c r="L1015" s="191">
        <f>INDEX('Policy Characteristics'!F:F,MATCH(PolicyLevers!$C1015,'Policy Characteristics'!$C:$C,0))</f>
        <v>0</v>
      </c>
      <c r="M1015" s="191">
        <f>INDEX('Policy Characteristics'!G:G,MATCH(PolicyLevers!$C1015,'Policy Characteristics'!$C:$C,0))</f>
        <v>0.2</v>
      </c>
      <c r="N1015" s="252">
        <f>INDEX('Policy Characteristics'!H:H,MATCH(PolicyLevers!$C1015,'Policy Characteristics'!$C:$C,0))</f>
        <v>5.0000000000000001E-3</v>
      </c>
      <c r="O1015" s="253" t="str">
        <f>INDEX('Policy Characteristics'!I:I,MATCH(PolicyLevers!$C1015,'Policy Characteristics'!$C:$C,0))</f>
        <v>% of BAU price</v>
      </c>
      <c r="P1015" s="187"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5" t="str">
        <f>INDEX('Policy Characteristics'!K:K,MATCH(PolicyLevers!$C1015,'Policy Characteristics'!$C:$C,0))</f>
        <v>fuels.html#fuel-taxes</v>
      </c>
      <c r="R1015" s="192" t="str">
        <f>INDEX('Policy Characteristics'!L:L,MATCH(PolicyLevers!$C1015,'Policy Characteristics'!$C:$C,0))</f>
        <v>fuel-taxes.html</v>
      </c>
      <c r="S1015" s="206"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5">
        <f>INDEX('Policy Characteristics'!N:N,MATCH(PolicyLevers!$C1015,'Policy Characteristics'!$C:$C,0))</f>
        <v>0</v>
      </c>
      <c r="U1015" s="182">
        <f>INDEX('Policy Characteristics'!O:O,MATCH(PolicyLevers!$C1015,'Policy Characteristics'!$C:$C,0))</f>
        <v>0</v>
      </c>
    </row>
    <row r="1016" spans="1:21" x14ac:dyDescent="0.35">
      <c r="A1016" s="351" t="str">
        <f>INDEX('Policy Characteristics'!A:A,MATCH(PolicyLevers!$C1016,'Policy Characteristics'!$C:$C,0))</f>
        <v>Cross-Sector</v>
      </c>
      <c r="B1016" s="360" t="str">
        <f>INDEX('Policy Characteristics'!B:B,MATCH(PolicyLevers!$C1016,'Policy Characteristics'!$C:$C,0))</f>
        <v>Fuel Taxes</v>
      </c>
      <c r="C1016" s="250" t="str">
        <f t="shared" si="52"/>
        <v>Additional Fuel Tax Rate by Fuel</v>
      </c>
      <c r="D1016" s="192" t="s">
        <v>1054</v>
      </c>
      <c r="E1016" s="192"/>
      <c r="F1016" s="192" t="s">
        <v>1055</v>
      </c>
      <c r="G1016" s="200"/>
      <c r="H1016" s="43">
        <v>749</v>
      </c>
      <c r="I1016" s="362" t="s">
        <v>332</v>
      </c>
      <c r="J1016" s="250" t="str">
        <f>INDEX('Policy Characteristics'!D:D,MATCH(PolicyLevers!$C1016,'Policy Characteristics'!$C:$C,0))</f>
        <v>Fuel Taxes</v>
      </c>
      <c r="K1016" s="252" t="str">
        <f>INDEX('Policy Characteristics'!E:E,MATCH(PolicyLevers!$C1016,'Policy Characteristics'!$C:$C,0))</f>
        <v>cross fuel tax</v>
      </c>
      <c r="L1016" s="191">
        <f>INDEX('Policy Characteristics'!F:F,MATCH(PolicyLevers!$C1016,'Policy Characteristics'!$C:$C,0))</f>
        <v>0</v>
      </c>
      <c r="M1016" s="191">
        <f>INDEX('Policy Characteristics'!G:G,MATCH(PolicyLevers!$C1016,'Policy Characteristics'!$C:$C,0))</f>
        <v>0.2</v>
      </c>
      <c r="N1016" s="252">
        <f>INDEX('Policy Characteristics'!H:H,MATCH(PolicyLevers!$C1016,'Policy Characteristics'!$C:$C,0))</f>
        <v>5.0000000000000001E-3</v>
      </c>
      <c r="O1016" s="253" t="str">
        <f>INDEX('Policy Characteristics'!I:I,MATCH(PolicyLevers!$C1016,'Policy Characteristics'!$C:$C,0))</f>
        <v>% of BAU price</v>
      </c>
      <c r="P1016" s="187"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5" t="str">
        <f>INDEX('Policy Characteristics'!K:K,MATCH(PolicyLevers!$C1016,'Policy Characteristics'!$C:$C,0))</f>
        <v>fuels.html#fuel-taxes</v>
      </c>
      <c r="R1016" s="192" t="str">
        <f>INDEX('Policy Characteristics'!L:L,MATCH(PolicyLevers!$C1016,'Policy Characteristics'!$C:$C,0))</f>
        <v>fuel-taxes.html</v>
      </c>
      <c r="S1016" s="206"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5">
        <f>INDEX('Policy Characteristics'!N:N,MATCH(PolicyLevers!$C1016,'Policy Characteristics'!$C:$C,0))</f>
        <v>0</v>
      </c>
      <c r="U1016" s="182">
        <f>INDEX('Policy Characteristics'!O:O,MATCH(PolicyLevers!$C1016,'Policy Characteristics'!$C:$C,0))</f>
        <v>0</v>
      </c>
    </row>
    <row r="1017" spans="1:21" ht="116" x14ac:dyDescent="0.35">
      <c r="A1017" s="351" t="str">
        <f>INDEX('Policy Characteristics'!A:A,MATCH(PolicyLevers!$C1017,'Policy Characteristics'!$C:$C,0))</f>
        <v>Research and Development</v>
      </c>
      <c r="B1017" s="356" t="str">
        <f>INDEX('Policy Characteristics'!B:B,MATCH(PolicyLevers!$C1017,'Policy Characteristics'!$C:$C,0))</f>
        <v>Capital Cost Reduction</v>
      </c>
      <c r="C1017" s="182" t="s">
        <v>1088</v>
      </c>
      <c r="D1017" s="185" t="s">
        <v>493</v>
      </c>
      <c r="E1017" s="185"/>
      <c r="F1017" s="185" t="s">
        <v>1089</v>
      </c>
      <c r="G1017" s="185"/>
      <c r="H1017" s="43">
        <v>85</v>
      </c>
      <c r="I1017" s="357" t="s">
        <v>310</v>
      </c>
      <c r="J1017" s="182" t="str">
        <f>INDEX('Policy Characteristics'!D:D,MATCH(PolicyLevers!$C1017,'Policy Characteristics'!$C:$C,0))</f>
        <v>R&amp;D Capital Cost Reductions</v>
      </c>
      <c r="K1017" s="182" t="str">
        <f>INDEX('Policy Characteristics'!E:E,MATCH(PolicyLevers!$C1017,'Policy Characteristics'!$C:$C,0))</f>
        <v>RnD building capital cost reduction</v>
      </c>
      <c r="L1017" s="205">
        <f>INDEX('Policy Characteristics'!F:F,MATCH(PolicyLevers!$C1017,'Policy Characteristics'!$C:$C,0))</f>
        <v>0</v>
      </c>
      <c r="M1017" s="205">
        <f>INDEX('Policy Characteristics'!G:G,MATCH(PolicyLevers!$C1017,'Policy Characteristics'!$C:$C,0))</f>
        <v>0.4</v>
      </c>
      <c r="N1017" s="251">
        <f>INDEX('Policy Characteristics'!H:H,MATCH(PolicyLevers!$C1017,'Policy Characteristics'!$C:$C,0))</f>
        <v>0.01</v>
      </c>
      <c r="O1017" s="185" t="str">
        <f>INDEX('Policy Characteristics'!I:I,MATCH(PolicyLevers!$C1017,'Policy Characteristics'!$C:$C,0))</f>
        <v>% reduction in cost</v>
      </c>
      <c r="P1017" s="376"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5" t="str">
        <f>INDEX('Policy Characteristics'!K:K,MATCH(PolicyLevers!$C1017,'Policy Characteristics'!$C:$C,0))</f>
        <v>architectural-design.html#rnd</v>
      </c>
      <c r="R1017" s="192" t="str">
        <f>INDEX('Policy Characteristics'!L:L,MATCH(PolicyLevers!$C1017,'Policy Characteristics'!$C:$C,0))</f>
        <v>research-and-development.html</v>
      </c>
      <c r="S1017" s="206" t="str">
        <f>INDEX('Policy Characteristics'!M:M,MATCH(PolicyLevers!$C1017,'Policy Characteristics'!$C:$C,0))</f>
        <v>none</v>
      </c>
      <c r="T1017" s="185">
        <f>INDEX('Policy Characteristics'!N:N,MATCH(PolicyLevers!$C1017,'Policy Characteristics'!$C:$C,0))</f>
        <v>0</v>
      </c>
      <c r="U1017" s="182">
        <f>INDEX('Policy Characteristics'!O:O,MATCH(PolicyLevers!$C1017,'Policy Characteristics'!$C:$C,0))</f>
        <v>0</v>
      </c>
    </row>
    <row r="1018" spans="1:21" x14ac:dyDescent="0.35">
      <c r="A1018" s="351" t="str">
        <f>INDEX('Policy Characteristics'!A:A,MATCH(PolicyLevers!$C1018,'Policy Characteristics'!$C:$C,0))</f>
        <v>Research and Development</v>
      </c>
      <c r="B1018" s="355" t="str">
        <f>INDEX('Policy Characteristics'!B:B,MATCH(PolicyLevers!$C1018,'Policy Characteristics'!$C:$C,0))</f>
        <v>Capital Cost Reduction</v>
      </c>
      <c r="C1018" s="190" t="str">
        <f t="shared" ref="C1018:C1022" si="53">C$1017</f>
        <v>RnD Building Capital Cost Perc Reduction</v>
      </c>
      <c r="D1018" s="185" t="s">
        <v>501</v>
      </c>
      <c r="E1018" s="185"/>
      <c r="F1018" s="185" t="s">
        <v>1096</v>
      </c>
      <c r="G1018" s="185"/>
      <c r="H1018" s="43">
        <v>86</v>
      </c>
      <c r="I1018" s="357" t="s">
        <v>310</v>
      </c>
      <c r="J1018" s="190" t="str">
        <f>INDEX('Policy Characteristics'!D:D,MATCH(PolicyLevers!$C1018,'Policy Characteristics'!$C:$C,0))</f>
        <v>R&amp;D Capital Cost Reductions</v>
      </c>
      <c r="K1018" s="252" t="str">
        <f>INDEX('Policy Characteristics'!E:E,MATCH(PolicyLevers!$C1018,'Policy Characteristics'!$C:$C,0))</f>
        <v>RnD building capital cost reduction</v>
      </c>
      <c r="L1018" s="191">
        <f>INDEX('Policy Characteristics'!F:F,MATCH(PolicyLevers!$C1018,'Policy Characteristics'!$C:$C,0))</f>
        <v>0</v>
      </c>
      <c r="M1018" s="191">
        <f>INDEX('Policy Characteristics'!G:G,MATCH(PolicyLevers!$C1018,'Policy Characteristics'!$C:$C,0))</f>
        <v>0.4</v>
      </c>
      <c r="N1018" s="252">
        <f>INDEX('Policy Characteristics'!H:H,MATCH(PolicyLevers!$C1018,'Policy Characteristics'!$C:$C,0))</f>
        <v>0.01</v>
      </c>
      <c r="O1018" s="200" t="str">
        <f>INDEX('Policy Characteristics'!I:I,MATCH(PolicyLevers!$C1018,'Policy Characteristics'!$C:$C,0))</f>
        <v>% reduction in cost</v>
      </c>
      <c r="P1018" s="187"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5" t="str">
        <f>INDEX('Policy Characteristics'!K:K,MATCH(PolicyLevers!$C1018,'Policy Characteristics'!$C:$C,0))</f>
        <v>architectural-design.html#rnd</v>
      </c>
      <c r="R1018" s="192" t="str">
        <f>INDEX('Policy Characteristics'!L:L,MATCH(PolicyLevers!$C1018,'Policy Characteristics'!$C:$C,0))</f>
        <v>research-and-development.html</v>
      </c>
      <c r="S1018" s="206" t="str">
        <f>INDEX('Policy Characteristics'!M:M,MATCH(PolicyLevers!$C1018,'Policy Characteristics'!$C:$C,0))</f>
        <v>none</v>
      </c>
      <c r="T1018" s="185">
        <f>INDEX('Policy Characteristics'!N:N,MATCH(PolicyLevers!$C1018,'Policy Characteristics'!$C:$C,0))</f>
        <v>0</v>
      </c>
      <c r="U1018" s="182">
        <f>INDEX('Policy Characteristics'!O:O,MATCH(PolicyLevers!$C1018,'Policy Characteristics'!$C:$C,0))</f>
        <v>0</v>
      </c>
    </row>
    <row r="1019" spans="1:21" x14ac:dyDescent="0.35">
      <c r="A1019" s="351" t="str">
        <f>INDEX('Policy Characteristics'!A:A,MATCH(PolicyLevers!$C1019,'Policy Characteristics'!$C:$C,0))</f>
        <v>Research and Development</v>
      </c>
      <c r="B1019" s="355" t="str">
        <f>INDEX('Policy Characteristics'!B:B,MATCH(PolicyLevers!$C1019,'Policy Characteristics'!$C:$C,0))</f>
        <v>Capital Cost Reduction</v>
      </c>
      <c r="C1019" s="190" t="str">
        <f t="shared" si="53"/>
        <v>RnD Building Capital Cost Perc Reduction</v>
      </c>
      <c r="D1019" s="185" t="s">
        <v>523</v>
      </c>
      <c r="E1019" s="185"/>
      <c r="F1019" s="185" t="s">
        <v>1098</v>
      </c>
      <c r="G1019" s="185"/>
      <c r="H1019" s="43">
        <v>87</v>
      </c>
      <c r="I1019" s="357" t="s">
        <v>310</v>
      </c>
      <c r="J1019" s="190" t="str">
        <f>INDEX('Policy Characteristics'!D:D,MATCH(PolicyLevers!$C1019,'Policy Characteristics'!$C:$C,0))</f>
        <v>R&amp;D Capital Cost Reductions</v>
      </c>
      <c r="K1019" s="252" t="str">
        <f>INDEX('Policy Characteristics'!E:E,MATCH(PolicyLevers!$C1019,'Policy Characteristics'!$C:$C,0))</f>
        <v>RnD building capital cost reduction</v>
      </c>
      <c r="L1019" s="191">
        <f>INDEX('Policy Characteristics'!F:F,MATCH(PolicyLevers!$C1019,'Policy Characteristics'!$C:$C,0))</f>
        <v>0</v>
      </c>
      <c r="M1019" s="191">
        <f>INDEX('Policy Characteristics'!G:G,MATCH(PolicyLevers!$C1019,'Policy Characteristics'!$C:$C,0))</f>
        <v>0.4</v>
      </c>
      <c r="N1019" s="252">
        <f>INDEX('Policy Characteristics'!H:H,MATCH(PolicyLevers!$C1019,'Policy Characteristics'!$C:$C,0))</f>
        <v>0.01</v>
      </c>
      <c r="O1019" s="200" t="str">
        <f>INDEX('Policy Characteristics'!I:I,MATCH(PolicyLevers!$C1019,'Policy Characteristics'!$C:$C,0))</f>
        <v>% reduction in cost</v>
      </c>
      <c r="P1019" s="187"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5" t="str">
        <f>INDEX('Policy Characteristics'!K:K,MATCH(PolicyLevers!$C1019,'Policy Characteristics'!$C:$C,0))</f>
        <v>architectural-design.html#rnd</v>
      </c>
      <c r="R1019" s="192" t="str">
        <f>INDEX('Policy Characteristics'!L:L,MATCH(PolicyLevers!$C1019,'Policy Characteristics'!$C:$C,0))</f>
        <v>research-and-development.html</v>
      </c>
      <c r="S1019" s="206" t="str">
        <f>INDEX('Policy Characteristics'!M:M,MATCH(PolicyLevers!$C1019,'Policy Characteristics'!$C:$C,0))</f>
        <v>none</v>
      </c>
      <c r="T1019" s="185">
        <f>INDEX('Policy Characteristics'!N:N,MATCH(PolicyLevers!$C1019,'Policy Characteristics'!$C:$C,0))</f>
        <v>0</v>
      </c>
      <c r="U1019" s="182">
        <f>INDEX('Policy Characteristics'!O:O,MATCH(PolicyLevers!$C1019,'Policy Characteristics'!$C:$C,0))</f>
        <v>0</v>
      </c>
    </row>
    <row r="1020" spans="1:21" x14ac:dyDescent="0.35">
      <c r="A1020" s="351" t="str">
        <f>INDEX('Policy Characteristics'!A:A,MATCH(PolicyLevers!$C1020,'Policy Characteristics'!$C:$C,0))</f>
        <v>Research and Development</v>
      </c>
      <c r="B1020" s="355" t="str">
        <f>INDEX('Policy Characteristics'!B:B,MATCH(PolicyLevers!$C1020,'Policy Characteristics'!$C:$C,0))</f>
        <v>Capital Cost Reduction</v>
      </c>
      <c r="C1020" s="190" t="str">
        <f t="shared" si="53"/>
        <v>RnD Building Capital Cost Perc Reduction</v>
      </c>
      <c r="D1020" s="185" t="s">
        <v>503</v>
      </c>
      <c r="E1020" s="185"/>
      <c r="F1020" s="185" t="s">
        <v>1100</v>
      </c>
      <c r="G1020" s="185"/>
      <c r="H1020" s="43">
        <v>88</v>
      </c>
      <c r="I1020" s="357" t="s">
        <v>310</v>
      </c>
      <c r="J1020" s="190" t="str">
        <f>INDEX('Policy Characteristics'!D:D,MATCH(PolicyLevers!$C1020,'Policy Characteristics'!$C:$C,0))</f>
        <v>R&amp;D Capital Cost Reductions</v>
      </c>
      <c r="K1020" s="252" t="str">
        <f>INDEX('Policy Characteristics'!E:E,MATCH(PolicyLevers!$C1020,'Policy Characteristics'!$C:$C,0))</f>
        <v>RnD building capital cost reduction</v>
      </c>
      <c r="L1020" s="191">
        <f>INDEX('Policy Characteristics'!F:F,MATCH(PolicyLevers!$C1020,'Policy Characteristics'!$C:$C,0))</f>
        <v>0</v>
      </c>
      <c r="M1020" s="191">
        <f>INDEX('Policy Characteristics'!G:G,MATCH(PolicyLevers!$C1020,'Policy Characteristics'!$C:$C,0))</f>
        <v>0.4</v>
      </c>
      <c r="N1020" s="252">
        <f>INDEX('Policy Characteristics'!H:H,MATCH(PolicyLevers!$C1020,'Policy Characteristics'!$C:$C,0))</f>
        <v>0.01</v>
      </c>
      <c r="O1020" s="200" t="str">
        <f>INDEX('Policy Characteristics'!I:I,MATCH(PolicyLevers!$C1020,'Policy Characteristics'!$C:$C,0))</f>
        <v>% reduction in cost</v>
      </c>
      <c r="P1020" s="187"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5" t="str">
        <f>INDEX('Policy Characteristics'!K:K,MATCH(PolicyLevers!$C1020,'Policy Characteristics'!$C:$C,0))</f>
        <v>architectural-design.html#rnd</v>
      </c>
      <c r="R1020" s="192" t="str">
        <f>INDEX('Policy Characteristics'!L:L,MATCH(PolicyLevers!$C1020,'Policy Characteristics'!$C:$C,0))</f>
        <v>research-and-development.html</v>
      </c>
      <c r="S1020" s="206" t="str">
        <f>INDEX('Policy Characteristics'!M:M,MATCH(PolicyLevers!$C1020,'Policy Characteristics'!$C:$C,0))</f>
        <v>none</v>
      </c>
      <c r="T1020" s="185">
        <f>INDEX('Policy Characteristics'!N:N,MATCH(PolicyLevers!$C1020,'Policy Characteristics'!$C:$C,0))</f>
        <v>0</v>
      </c>
      <c r="U1020" s="182">
        <f>INDEX('Policy Characteristics'!O:O,MATCH(PolicyLevers!$C1020,'Policy Characteristics'!$C:$C,0))</f>
        <v>0</v>
      </c>
    </row>
    <row r="1021" spans="1:21" x14ac:dyDescent="0.35">
      <c r="A1021" s="351" t="str">
        <f>INDEX('Policy Characteristics'!A:A,MATCH(PolicyLevers!$C1021,'Policy Characteristics'!$C:$C,0))</f>
        <v>Research and Development</v>
      </c>
      <c r="B1021" s="355" t="str">
        <f>INDEX('Policy Characteristics'!B:B,MATCH(PolicyLevers!$C1021,'Policy Characteristics'!$C:$C,0))</f>
        <v>Capital Cost Reduction</v>
      </c>
      <c r="C1021" s="190" t="str">
        <f t="shared" si="53"/>
        <v>RnD Building Capital Cost Perc Reduction</v>
      </c>
      <c r="D1021" s="185" t="s">
        <v>505</v>
      </c>
      <c r="E1021" s="185"/>
      <c r="F1021" s="185" t="s">
        <v>1102</v>
      </c>
      <c r="G1021" s="185"/>
      <c r="H1021" s="43">
        <v>89</v>
      </c>
      <c r="I1021" s="357" t="s">
        <v>310</v>
      </c>
      <c r="J1021" s="190" t="str">
        <f>INDEX('Policy Characteristics'!D:D,MATCH(PolicyLevers!$C1021,'Policy Characteristics'!$C:$C,0))</f>
        <v>R&amp;D Capital Cost Reductions</v>
      </c>
      <c r="K1021" s="252" t="str">
        <f>INDEX('Policy Characteristics'!E:E,MATCH(PolicyLevers!$C1021,'Policy Characteristics'!$C:$C,0))</f>
        <v>RnD building capital cost reduction</v>
      </c>
      <c r="L1021" s="191">
        <f>INDEX('Policy Characteristics'!F:F,MATCH(PolicyLevers!$C1021,'Policy Characteristics'!$C:$C,0))</f>
        <v>0</v>
      </c>
      <c r="M1021" s="191">
        <f>INDEX('Policy Characteristics'!G:G,MATCH(PolicyLevers!$C1021,'Policy Characteristics'!$C:$C,0))</f>
        <v>0.4</v>
      </c>
      <c r="N1021" s="252">
        <f>INDEX('Policy Characteristics'!H:H,MATCH(PolicyLevers!$C1021,'Policy Characteristics'!$C:$C,0))</f>
        <v>0.01</v>
      </c>
      <c r="O1021" s="200" t="str">
        <f>INDEX('Policy Characteristics'!I:I,MATCH(PolicyLevers!$C1021,'Policy Characteristics'!$C:$C,0))</f>
        <v>% reduction in cost</v>
      </c>
      <c r="P1021" s="187"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5" t="str">
        <f>INDEX('Policy Characteristics'!K:K,MATCH(PolicyLevers!$C1021,'Policy Characteristics'!$C:$C,0))</f>
        <v>architectural-design.html#rnd</v>
      </c>
      <c r="R1021" s="192" t="str">
        <f>INDEX('Policy Characteristics'!L:L,MATCH(PolicyLevers!$C1021,'Policy Characteristics'!$C:$C,0))</f>
        <v>research-and-development.html</v>
      </c>
      <c r="S1021" s="206" t="str">
        <f>INDEX('Policy Characteristics'!M:M,MATCH(PolicyLevers!$C1021,'Policy Characteristics'!$C:$C,0))</f>
        <v>none</v>
      </c>
      <c r="T1021" s="185">
        <f>INDEX('Policy Characteristics'!N:N,MATCH(PolicyLevers!$C1021,'Policy Characteristics'!$C:$C,0))</f>
        <v>0</v>
      </c>
      <c r="U1021" s="182">
        <f>INDEX('Policy Characteristics'!O:O,MATCH(PolicyLevers!$C1021,'Policy Characteristics'!$C:$C,0))</f>
        <v>0</v>
      </c>
    </row>
    <row r="1022" spans="1:21" x14ac:dyDescent="0.35">
      <c r="A1022" s="351" t="str">
        <f>INDEX('Policy Characteristics'!A:A,MATCH(PolicyLevers!$C1022,'Policy Characteristics'!$C:$C,0))</f>
        <v>Research and Development</v>
      </c>
      <c r="B1022" s="355" t="str">
        <f>INDEX('Policy Characteristics'!B:B,MATCH(PolicyLevers!$C1022,'Policy Characteristics'!$C:$C,0))</f>
        <v>Capital Cost Reduction</v>
      </c>
      <c r="C1022" s="190" t="str">
        <f t="shared" si="53"/>
        <v>RnD Building Capital Cost Perc Reduction</v>
      </c>
      <c r="D1022" s="185" t="s">
        <v>507</v>
      </c>
      <c r="E1022" s="185"/>
      <c r="F1022" s="185" t="s">
        <v>1104</v>
      </c>
      <c r="G1022" s="185"/>
      <c r="H1022" s="43">
        <v>90</v>
      </c>
      <c r="I1022" s="357" t="s">
        <v>310</v>
      </c>
      <c r="J1022" s="190" t="str">
        <f>INDEX('Policy Characteristics'!D:D,MATCH(PolicyLevers!$C1022,'Policy Characteristics'!$C:$C,0))</f>
        <v>R&amp;D Capital Cost Reductions</v>
      </c>
      <c r="K1022" s="252" t="str">
        <f>INDEX('Policy Characteristics'!E:E,MATCH(PolicyLevers!$C1022,'Policy Characteristics'!$C:$C,0))</f>
        <v>RnD building capital cost reduction</v>
      </c>
      <c r="L1022" s="191">
        <f>INDEX('Policy Characteristics'!F:F,MATCH(PolicyLevers!$C1022,'Policy Characteristics'!$C:$C,0))</f>
        <v>0</v>
      </c>
      <c r="M1022" s="191">
        <f>INDEX('Policy Characteristics'!G:G,MATCH(PolicyLevers!$C1022,'Policy Characteristics'!$C:$C,0))</f>
        <v>0.4</v>
      </c>
      <c r="N1022" s="252">
        <f>INDEX('Policy Characteristics'!H:H,MATCH(PolicyLevers!$C1022,'Policy Characteristics'!$C:$C,0))</f>
        <v>0.01</v>
      </c>
      <c r="O1022" s="200" t="str">
        <f>INDEX('Policy Characteristics'!I:I,MATCH(PolicyLevers!$C1022,'Policy Characteristics'!$C:$C,0))</f>
        <v>% reduction in cost</v>
      </c>
      <c r="P1022" s="187"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5" t="str">
        <f>INDEX('Policy Characteristics'!K:K,MATCH(PolicyLevers!$C1022,'Policy Characteristics'!$C:$C,0))</f>
        <v>architectural-design.html#rnd</v>
      </c>
      <c r="R1022" s="192" t="str">
        <f>INDEX('Policy Characteristics'!L:L,MATCH(PolicyLevers!$C1022,'Policy Characteristics'!$C:$C,0))</f>
        <v>research-and-development.html</v>
      </c>
      <c r="S1022" s="206" t="str">
        <f>INDEX('Policy Characteristics'!M:M,MATCH(PolicyLevers!$C1022,'Policy Characteristics'!$C:$C,0))</f>
        <v>none</v>
      </c>
      <c r="T1022" s="185">
        <f>INDEX('Policy Characteristics'!N:N,MATCH(PolicyLevers!$C1022,'Policy Characteristics'!$C:$C,0))</f>
        <v>0</v>
      </c>
      <c r="U1022" s="182">
        <f>INDEX('Policy Characteristics'!O:O,MATCH(PolicyLevers!$C1022,'Policy Characteristics'!$C:$C,0))</f>
        <v>0</v>
      </c>
    </row>
    <row r="1023" spans="1:21" ht="116" x14ac:dyDescent="0.35">
      <c r="A1023" s="351" t="str">
        <f>INDEX('Policy Characteristics'!A:A,MATCH(PolicyLevers!$C1023,'Policy Characteristics'!$C:$C,0))</f>
        <v>Research and Development</v>
      </c>
      <c r="B1023" s="355" t="str">
        <f>INDEX('Policy Characteristics'!B:B,MATCH(PolicyLevers!$C1023,'Policy Characteristics'!$C:$C,0))</f>
        <v>Capital Cost Reduction</v>
      </c>
      <c r="C1023" s="182" t="s">
        <v>1106</v>
      </c>
      <c r="D1023" s="185"/>
      <c r="E1023" s="185"/>
      <c r="F1023" s="185" t="s">
        <v>619</v>
      </c>
      <c r="G1023" s="185"/>
      <c r="H1023" s="43">
        <v>91</v>
      </c>
      <c r="I1023" s="357" t="s">
        <v>310</v>
      </c>
      <c r="J1023" s="190" t="str">
        <f>INDEX('Policy Characteristics'!D:D,MATCH(PolicyLevers!$C1023,'Policy Characteristics'!$C:$C,0))</f>
        <v>R&amp;D Capital Cost Reductions</v>
      </c>
      <c r="K1023" s="182" t="str">
        <f>INDEX('Policy Characteristics'!E:E,MATCH(PolicyLevers!$C1023,'Policy Characteristics'!$C:$C,0))</f>
        <v>RnD CCS capital cost reduction</v>
      </c>
      <c r="L1023" s="205">
        <f>INDEX('Policy Characteristics'!F:F,MATCH(PolicyLevers!$C1023,'Policy Characteristics'!$C:$C,0))</f>
        <v>0</v>
      </c>
      <c r="M1023" s="205">
        <f>INDEX('Policy Characteristics'!G:G,MATCH(PolicyLevers!$C1023,'Policy Characteristics'!$C:$C,0))</f>
        <v>0.4</v>
      </c>
      <c r="N1023" s="251">
        <f>INDEX('Policy Characteristics'!H:H,MATCH(PolicyLevers!$C1023,'Policy Characteristics'!$C:$C,0))</f>
        <v>0.01</v>
      </c>
      <c r="O1023" s="185" t="str">
        <f>INDEX('Policy Characteristics'!I:I,MATCH(PolicyLevers!$C1023,'Policy Characteristics'!$C:$C,0))</f>
        <v>% reduction in cost</v>
      </c>
      <c r="P1023" s="376"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5" t="str">
        <f>INDEX('Policy Characteristics'!K:K,MATCH(PolicyLevers!$C1023,'Policy Characteristics'!$C:$C,0))</f>
        <v>architectural-design.html#rnd</v>
      </c>
      <c r="R1023" s="192" t="str">
        <f>INDEX('Policy Characteristics'!L:L,MATCH(PolicyLevers!$C1023,'Policy Characteristics'!$C:$C,0))</f>
        <v>research-and-development.html</v>
      </c>
      <c r="S1023" s="206" t="str">
        <f>INDEX('Policy Characteristics'!M:M,MATCH(PolicyLevers!$C1023,'Policy Characteristics'!$C:$C,0))</f>
        <v>none</v>
      </c>
      <c r="T1023" s="185">
        <f>INDEX('Policy Characteristics'!N:N,MATCH(PolicyLevers!$C1023,'Policy Characteristics'!$C:$C,0))</f>
        <v>0</v>
      </c>
      <c r="U1023" s="182">
        <f>INDEX('Policy Characteristics'!O:O,MATCH(PolicyLevers!$C1023,'Policy Characteristics'!$C:$C,0))</f>
        <v>0</v>
      </c>
    </row>
    <row r="1024" spans="1:21" ht="409.5" x14ac:dyDescent="0.35">
      <c r="A1024" s="351" t="str">
        <f>INDEX('Policy Characteristics'!A:A,MATCH(PolicyLevers!$C1024,'Policy Characteristics'!$C:$C,0))</f>
        <v>Research and Development</v>
      </c>
      <c r="B1024" s="355" t="str">
        <f>INDEX('Policy Characteristics'!B:B,MATCH(PolicyLevers!$C1024,'Policy Characteristics'!$C:$C,0))</f>
        <v>Capital Cost Reduction</v>
      </c>
      <c r="C1024" s="182" t="s">
        <v>1109</v>
      </c>
      <c r="D1024" s="185" t="s">
        <v>578</v>
      </c>
      <c r="E1024" s="185"/>
      <c r="F1024" s="192" t="s">
        <v>1110</v>
      </c>
      <c r="G1024" s="185"/>
      <c r="H1024" s="43">
        <v>92</v>
      </c>
      <c r="I1024" s="357" t="s">
        <v>310</v>
      </c>
      <c r="J1024" s="190" t="str">
        <f>INDEX('Policy Characteristics'!D:D,MATCH(PolicyLevers!$C1024,'Policy Characteristics'!$C:$C,0))</f>
        <v>R&amp;D Capital Cost Reductions</v>
      </c>
      <c r="K1024" s="182" t="str">
        <f>INDEX('Policy Characteristics'!E:E,MATCH(PolicyLevers!$C1024,'Policy Characteristics'!$C:$C,0))</f>
        <v>RnD electricity capital cost reduction</v>
      </c>
      <c r="L1024" s="205">
        <f>INDEX('Policy Characteristics'!F:F,MATCH(PolicyLevers!$C1024,'Policy Characteristics'!$C:$C,0))</f>
        <v>0</v>
      </c>
      <c r="M1024" s="205">
        <f>INDEX('Policy Characteristics'!G:G,MATCH(PolicyLevers!$C1024,'Policy Characteristics'!$C:$C,0))</f>
        <v>0.4</v>
      </c>
      <c r="N1024" s="251">
        <f>INDEX('Policy Characteristics'!H:H,MATCH(PolicyLevers!$C1024,'Policy Characteristics'!$C:$C,0))</f>
        <v>0.01</v>
      </c>
      <c r="O1024" s="185" t="str">
        <f>INDEX('Policy Characteristics'!I:I,MATCH(PolicyLevers!$C1024,'Policy Characteristics'!$C:$C,0))</f>
        <v>% reduction in cost</v>
      </c>
      <c r="P1024" s="376"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5" t="str">
        <f>INDEX('Policy Characteristics'!K:K,MATCH(PolicyLevers!$C1024,'Policy Characteristics'!$C:$C,0))</f>
        <v>architectural-design.html#rnd</v>
      </c>
      <c r="R1024" s="192" t="str">
        <f>INDEX('Policy Characteristics'!L:L,MATCH(PolicyLevers!$C1024,'Policy Characteristics'!$C:$C,0))</f>
        <v>research-and-development.html</v>
      </c>
      <c r="S1024" s="206" t="str">
        <f>INDEX('Policy Characteristics'!M:M,MATCH(PolicyLevers!$C1024,'Policy Characteristics'!$C:$C,0))</f>
        <v>none</v>
      </c>
      <c r="T1024" s="185">
        <f>INDEX('Policy Characteristics'!N:N,MATCH(PolicyLevers!$C1024,'Policy Characteristics'!$C:$C,0))</f>
        <v>0</v>
      </c>
      <c r="U1024" s="182">
        <f>INDEX('Policy Characteristics'!O:O,MATCH(PolicyLevers!$C1024,'Policy Characteristics'!$C:$C,0))</f>
        <v>0</v>
      </c>
    </row>
    <row r="1025" spans="1:21" x14ac:dyDescent="0.35">
      <c r="A1025" s="351" t="str">
        <f>INDEX('Policy Characteristics'!A:A,MATCH(PolicyLevers!$C1025,'Policy Characteristics'!$C:$C,0))</f>
        <v>Research and Development</v>
      </c>
      <c r="B1025" s="355" t="str">
        <f>INDEX('Policy Characteristics'!B:B,MATCH(PolicyLevers!$C1025,'Policy Characteristics'!$C:$C,0))</f>
        <v>Capital Cost Reduction</v>
      </c>
      <c r="C1025" s="190" t="str">
        <f t="shared" ref="C1025:C1032" si="54">C$1024</f>
        <v>RnD Electricity Capital Cost Perc Reduction</v>
      </c>
      <c r="D1025" s="192" t="s">
        <v>585</v>
      </c>
      <c r="E1025" s="200"/>
      <c r="F1025" s="192" t="s">
        <v>1113</v>
      </c>
      <c r="G1025" s="185"/>
      <c r="H1025" s="43">
        <v>93</v>
      </c>
      <c r="I1025" s="357" t="s">
        <v>310</v>
      </c>
      <c r="J1025" s="190" t="str">
        <f>INDEX('Policy Characteristics'!D:D,MATCH(PolicyLevers!$C1025,'Policy Characteristics'!$C:$C,0))</f>
        <v>R&amp;D Capital Cost Reductions</v>
      </c>
      <c r="K1025" s="252" t="str">
        <f>INDEX('Policy Characteristics'!E:E,MATCH(PolicyLevers!$C1025,'Policy Characteristics'!$C:$C,0))</f>
        <v>RnD electricity capital cost reduction</v>
      </c>
      <c r="L1025" s="191">
        <f>INDEX('Policy Characteristics'!F:F,MATCH(PolicyLevers!$C1025,'Policy Characteristics'!$C:$C,0))</f>
        <v>0</v>
      </c>
      <c r="M1025" s="198">
        <f>INDEX('Policy Characteristics'!G:G,MATCH(PolicyLevers!$C1025,'Policy Characteristics'!$C:$C,0))</f>
        <v>0.4</v>
      </c>
      <c r="N1025" s="198">
        <f>INDEX('Policy Characteristics'!H:H,MATCH(PolicyLevers!$C1025,'Policy Characteristics'!$C:$C,0))</f>
        <v>0.01</v>
      </c>
      <c r="O1025" s="200" t="str">
        <f>INDEX('Policy Characteristics'!I:I,MATCH(PolicyLevers!$C1025,'Policy Characteristics'!$C:$C,0))</f>
        <v>% reduction in cost</v>
      </c>
      <c r="P1025" s="187"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5" t="str">
        <f>INDEX('Policy Characteristics'!K:K,MATCH(PolicyLevers!$C1025,'Policy Characteristics'!$C:$C,0))</f>
        <v>architectural-design.html#rnd</v>
      </c>
      <c r="R1025" s="192" t="str">
        <f>INDEX('Policy Characteristics'!L:L,MATCH(PolicyLevers!$C1025,'Policy Characteristics'!$C:$C,0))</f>
        <v>research-and-development.html</v>
      </c>
      <c r="S1025" s="206" t="str">
        <f>INDEX('Policy Characteristics'!M:M,MATCH(PolicyLevers!$C1025,'Policy Characteristics'!$C:$C,0))</f>
        <v>none</v>
      </c>
      <c r="T1025" s="185">
        <f>INDEX('Policy Characteristics'!N:N,MATCH(PolicyLevers!$C1025,'Policy Characteristics'!$C:$C,0))</f>
        <v>0</v>
      </c>
      <c r="U1025" s="182">
        <f>INDEX('Policy Characteristics'!O:O,MATCH(PolicyLevers!$C1025,'Policy Characteristics'!$C:$C,0))</f>
        <v>0</v>
      </c>
    </row>
    <row r="1026" spans="1:21" x14ac:dyDescent="0.35">
      <c r="A1026" s="351" t="str">
        <f>INDEX('Policy Characteristics'!A:A,MATCH(PolicyLevers!$C1026,'Policy Characteristics'!$C:$C,0))</f>
        <v>Research and Development</v>
      </c>
      <c r="B1026" s="355" t="str">
        <f>INDEX('Policy Characteristics'!B:B,MATCH(PolicyLevers!$C1026,'Policy Characteristics'!$C:$C,0))</f>
        <v>Capital Cost Reduction</v>
      </c>
      <c r="C1026" s="190" t="str">
        <f t="shared" si="54"/>
        <v>RnD Electricity Capital Cost Perc Reduction</v>
      </c>
      <c r="D1026" s="192" t="s">
        <v>588</v>
      </c>
      <c r="E1026" s="200"/>
      <c r="F1026" s="192" t="s">
        <v>1115</v>
      </c>
      <c r="G1026" s="185"/>
      <c r="H1026" s="43">
        <v>94</v>
      </c>
      <c r="I1026" s="357" t="s">
        <v>310</v>
      </c>
      <c r="J1026" s="190" t="str">
        <f>INDEX('Policy Characteristics'!D:D,MATCH(PolicyLevers!$C1026,'Policy Characteristics'!$C:$C,0))</f>
        <v>R&amp;D Capital Cost Reductions</v>
      </c>
      <c r="K1026" s="252" t="str">
        <f>INDEX('Policy Characteristics'!E:E,MATCH(PolicyLevers!$C1026,'Policy Characteristics'!$C:$C,0))</f>
        <v>RnD electricity capital cost reduction</v>
      </c>
      <c r="L1026" s="191">
        <f>INDEX('Policy Characteristics'!F:F,MATCH(PolicyLevers!$C1026,'Policy Characteristics'!$C:$C,0))</f>
        <v>0</v>
      </c>
      <c r="M1026" s="198">
        <f>INDEX('Policy Characteristics'!G:G,MATCH(PolicyLevers!$C1026,'Policy Characteristics'!$C:$C,0))</f>
        <v>0.4</v>
      </c>
      <c r="N1026" s="198">
        <f>INDEX('Policy Characteristics'!H:H,MATCH(PolicyLevers!$C1026,'Policy Characteristics'!$C:$C,0))</f>
        <v>0.01</v>
      </c>
      <c r="O1026" s="200" t="str">
        <f>INDEX('Policy Characteristics'!I:I,MATCH(PolicyLevers!$C1026,'Policy Characteristics'!$C:$C,0))</f>
        <v>% reduction in cost</v>
      </c>
      <c r="P1026" s="187"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5" t="str">
        <f>INDEX('Policy Characteristics'!K:K,MATCH(PolicyLevers!$C1026,'Policy Characteristics'!$C:$C,0))</f>
        <v>architectural-design.html#rnd</v>
      </c>
      <c r="R1026" s="192" t="str">
        <f>INDEX('Policy Characteristics'!L:L,MATCH(PolicyLevers!$C1026,'Policy Characteristics'!$C:$C,0))</f>
        <v>research-and-development.html</v>
      </c>
      <c r="S1026" s="206" t="str">
        <f>INDEX('Policy Characteristics'!M:M,MATCH(PolicyLevers!$C1026,'Policy Characteristics'!$C:$C,0))</f>
        <v>none</v>
      </c>
      <c r="T1026" s="185">
        <f>INDEX('Policy Characteristics'!N:N,MATCH(PolicyLevers!$C1026,'Policy Characteristics'!$C:$C,0))</f>
        <v>0</v>
      </c>
      <c r="U1026" s="182">
        <f>INDEX('Policy Characteristics'!O:O,MATCH(PolicyLevers!$C1026,'Policy Characteristics'!$C:$C,0))</f>
        <v>0</v>
      </c>
    </row>
    <row r="1027" spans="1:21" x14ac:dyDescent="0.35">
      <c r="A1027" s="351" t="str">
        <f>INDEX('Policy Characteristics'!A:A,MATCH(PolicyLevers!$C1027,'Policy Characteristics'!$C:$C,0))</f>
        <v>Research and Development</v>
      </c>
      <c r="B1027" s="355" t="str">
        <f>INDEX('Policy Characteristics'!B:B,MATCH(PolicyLevers!$C1027,'Policy Characteristics'!$C:$C,0))</f>
        <v>Capital Cost Reduction</v>
      </c>
      <c r="C1027" s="190" t="str">
        <f t="shared" si="54"/>
        <v>RnD Electricity Capital Cost Perc Reduction</v>
      </c>
      <c r="D1027" s="192" t="s">
        <v>591</v>
      </c>
      <c r="E1027" s="200"/>
      <c r="F1027" s="192" t="s">
        <v>1117</v>
      </c>
      <c r="G1027" s="185"/>
      <c r="H1027" s="43">
        <v>95</v>
      </c>
      <c r="I1027" s="357" t="s">
        <v>310</v>
      </c>
      <c r="J1027" s="190" t="str">
        <f>INDEX('Policy Characteristics'!D:D,MATCH(PolicyLevers!$C1027,'Policy Characteristics'!$C:$C,0))</f>
        <v>R&amp;D Capital Cost Reductions</v>
      </c>
      <c r="K1027" s="252" t="str">
        <f>INDEX('Policy Characteristics'!E:E,MATCH(PolicyLevers!$C1027,'Policy Characteristics'!$C:$C,0))</f>
        <v>RnD electricity capital cost reduction</v>
      </c>
      <c r="L1027" s="191">
        <f>INDEX('Policy Characteristics'!F:F,MATCH(PolicyLevers!$C1027,'Policy Characteristics'!$C:$C,0))</f>
        <v>0</v>
      </c>
      <c r="M1027" s="198">
        <f>INDEX('Policy Characteristics'!G:G,MATCH(PolicyLevers!$C1027,'Policy Characteristics'!$C:$C,0))</f>
        <v>0.4</v>
      </c>
      <c r="N1027" s="198">
        <f>INDEX('Policy Characteristics'!H:H,MATCH(PolicyLevers!$C1027,'Policy Characteristics'!$C:$C,0))</f>
        <v>0.01</v>
      </c>
      <c r="O1027" s="200" t="str">
        <f>INDEX('Policy Characteristics'!I:I,MATCH(PolicyLevers!$C1027,'Policy Characteristics'!$C:$C,0))</f>
        <v>% reduction in cost</v>
      </c>
      <c r="P1027" s="187"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5" t="str">
        <f>INDEX('Policy Characteristics'!K:K,MATCH(PolicyLevers!$C1027,'Policy Characteristics'!$C:$C,0))</f>
        <v>architectural-design.html#rnd</v>
      </c>
      <c r="R1027" s="192" t="str">
        <f>INDEX('Policy Characteristics'!L:L,MATCH(PolicyLevers!$C1027,'Policy Characteristics'!$C:$C,0))</f>
        <v>research-and-development.html</v>
      </c>
      <c r="S1027" s="206" t="str">
        <f>INDEX('Policy Characteristics'!M:M,MATCH(PolicyLevers!$C1027,'Policy Characteristics'!$C:$C,0))</f>
        <v>none</v>
      </c>
      <c r="T1027" s="185">
        <f>INDEX('Policy Characteristics'!N:N,MATCH(PolicyLevers!$C1027,'Policy Characteristics'!$C:$C,0))</f>
        <v>0</v>
      </c>
      <c r="U1027" s="182">
        <f>INDEX('Policy Characteristics'!O:O,MATCH(PolicyLevers!$C1027,'Policy Characteristics'!$C:$C,0))</f>
        <v>0</v>
      </c>
    </row>
    <row r="1028" spans="1:21" x14ac:dyDescent="0.35">
      <c r="A1028" s="351" t="str">
        <f>INDEX('Policy Characteristics'!A:A,MATCH(PolicyLevers!$C1028,'Policy Characteristics'!$C:$C,0))</f>
        <v>Research and Development</v>
      </c>
      <c r="B1028" s="355" t="str">
        <f>INDEX('Policy Characteristics'!B:B,MATCH(PolicyLevers!$C1028,'Policy Characteristics'!$C:$C,0))</f>
        <v>Capital Cost Reduction</v>
      </c>
      <c r="C1028" s="190" t="str">
        <f t="shared" si="54"/>
        <v>RnD Electricity Capital Cost Perc Reduction</v>
      </c>
      <c r="D1028" s="192" t="s">
        <v>594</v>
      </c>
      <c r="E1028" s="200"/>
      <c r="F1028" s="192" t="s">
        <v>1119</v>
      </c>
      <c r="G1028" s="185"/>
      <c r="H1028" s="43">
        <v>96</v>
      </c>
      <c r="I1028" s="357" t="s">
        <v>310</v>
      </c>
      <c r="J1028" s="190" t="str">
        <f>INDEX('Policy Characteristics'!D:D,MATCH(PolicyLevers!$C1028,'Policy Characteristics'!$C:$C,0))</f>
        <v>R&amp;D Capital Cost Reductions</v>
      </c>
      <c r="K1028" s="252" t="str">
        <f>INDEX('Policy Characteristics'!E:E,MATCH(PolicyLevers!$C1028,'Policy Characteristics'!$C:$C,0))</f>
        <v>RnD electricity capital cost reduction</v>
      </c>
      <c r="L1028" s="191">
        <f>INDEX('Policy Characteristics'!F:F,MATCH(PolicyLevers!$C1028,'Policy Characteristics'!$C:$C,0))</f>
        <v>0</v>
      </c>
      <c r="M1028" s="198">
        <f>INDEX('Policy Characteristics'!G:G,MATCH(PolicyLevers!$C1028,'Policy Characteristics'!$C:$C,0))</f>
        <v>0.4</v>
      </c>
      <c r="N1028" s="198">
        <f>INDEX('Policy Characteristics'!H:H,MATCH(PolicyLevers!$C1028,'Policy Characteristics'!$C:$C,0))</f>
        <v>0.01</v>
      </c>
      <c r="O1028" s="200" t="str">
        <f>INDEX('Policy Characteristics'!I:I,MATCH(PolicyLevers!$C1028,'Policy Characteristics'!$C:$C,0))</f>
        <v>% reduction in cost</v>
      </c>
      <c r="P1028" s="187"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5" t="str">
        <f>INDEX('Policy Characteristics'!K:K,MATCH(PolicyLevers!$C1028,'Policy Characteristics'!$C:$C,0))</f>
        <v>architectural-design.html#rnd</v>
      </c>
      <c r="R1028" s="192" t="str">
        <f>INDEX('Policy Characteristics'!L:L,MATCH(PolicyLevers!$C1028,'Policy Characteristics'!$C:$C,0))</f>
        <v>research-and-development.html</v>
      </c>
      <c r="S1028" s="206" t="str">
        <f>INDEX('Policy Characteristics'!M:M,MATCH(PolicyLevers!$C1028,'Policy Characteristics'!$C:$C,0))</f>
        <v>none</v>
      </c>
      <c r="T1028" s="185">
        <f>INDEX('Policy Characteristics'!N:N,MATCH(PolicyLevers!$C1028,'Policy Characteristics'!$C:$C,0))</f>
        <v>0</v>
      </c>
      <c r="U1028" s="182">
        <f>INDEX('Policy Characteristics'!O:O,MATCH(PolicyLevers!$C1028,'Policy Characteristics'!$C:$C,0))</f>
        <v>0</v>
      </c>
    </row>
    <row r="1029" spans="1:21" x14ac:dyDescent="0.35">
      <c r="A1029" s="351" t="str">
        <f>INDEX('Policy Characteristics'!A:A,MATCH(PolicyLevers!$C1029,'Policy Characteristics'!$C:$C,0))</f>
        <v>Research and Development</v>
      </c>
      <c r="B1029" s="355" t="str">
        <f>INDEX('Policy Characteristics'!B:B,MATCH(PolicyLevers!$C1029,'Policy Characteristics'!$C:$C,0))</f>
        <v>Capital Cost Reduction</v>
      </c>
      <c r="C1029" s="190" t="str">
        <f t="shared" si="54"/>
        <v>RnD Electricity Capital Cost Perc Reduction</v>
      </c>
      <c r="D1029" s="192" t="s">
        <v>596</v>
      </c>
      <c r="E1029" s="200"/>
      <c r="F1029" s="192" t="s">
        <v>1121</v>
      </c>
      <c r="G1029" s="185"/>
      <c r="H1029" s="43">
        <v>97</v>
      </c>
      <c r="I1029" s="357" t="s">
        <v>310</v>
      </c>
      <c r="J1029" s="190" t="str">
        <f>INDEX('Policy Characteristics'!D:D,MATCH(PolicyLevers!$C1029,'Policy Characteristics'!$C:$C,0))</f>
        <v>R&amp;D Capital Cost Reductions</v>
      </c>
      <c r="K1029" s="252" t="str">
        <f>INDEX('Policy Characteristics'!E:E,MATCH(PolicyLevers!$C1029,'Policy Characteristics'!$C:$C,0))</f>
        <v>RnD electricity capital cost reduction</v>
      </c>
      <c r="L1029" s="191">
        <f>INDEX('Policy Characteristics'!F:F,MATCH(PolicyLevers!$C1029,'Policy Characteristics'!$C:$C,0))</f>
        <v>0</v>
      </c>
      <c r="M1029" s="198">
        <f>INDEX('Policy Characteristics'!G:G,MATCH(PolicyLevers!$C1029,'Policy Characteristics'!$C:$C,0))</f>
        <v>0.4</v>
      </c>
      <c r="N1029" s="198">
        <f>INDEX('Policy Characteristics'!H:H,MATCH(PolicyLevers!$C1029,'Policy Characteristics'!$C:$C,0))</f>
        <v>0.01</v>
      </c>
      <c r="O1029" s="200" t="str">
        <f>INDEX('Policy Characteristics'!I:I,MATCH(PolicyLevers!$C1029,'Policy Characteristics'!$C:$C,0))</f>
        <v>% reduction in cost</v>
      </c>
      <c r="P1029" s="187"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5" t="str">
        <f>INDEX('Policy Characteristics'!K:K,MATCH(PolicyLevers!$C1029,'Policy Characteristics'!$C:$C,0))</f>
        <v>architectural-design.html#rnd</v>
      </c>
      <c r="R1029" s="192" t="str">
        <f>INDEX('Policy Characteristics'!L:L,MATCH(PolicyLevers!$C1029,'Policy Characteristics'!$C:$C,0))</f>
        <v>research-and-development.html</v>
      </c>
      <c r="S1029" s="206" t="str">
        <f>INDEX('Policy Characteristics'!M:M,MATCH(PolicyLevers!$C1029,'Policy Characteristics'!$C:$C,0))</f>
        <v>none</v>
      </c>
      <c r="T1029" s="185">
        <f>INDEX('Policy Characteristics'!N:N,MATCH(PolicyLevers!$C1029,'Policy Characteristics'!$C:$C,0))</f>
        <v>0</v>
      </c>
      <c r="U1029" s="182">
        <f>INDEX('Policy Characteristics'!O:O,MATCH(PolicyLevers!$C1029,'Policy Characteristics'!$C:$C,0))</f>
        <v>0</v>
      </c>
    </row>
    <row r="1030" spans="1:21" x14ac:dyDescent="0.35">
      <c r="A1030" s="351" t="str">
        <f>INDEX('Policy Characteristics'!A:A,MATCH(PolicyLevers!$C1030,'Policy Characteristics'!$C:$C,0))</f>
        <v>Research and Development</v>
      </c>
      <c r="B1030" s="355" t="str">
        <f>INDEX('Policy Characteristics'!B:B,MATCH(PolicyLevers!$C1030,'Policy Characteristics'!$C:$C,0))</f>
        <v>Capital Cost Reduction</v>
      </c>
      <c r="C1030" s="190" t="str">
        <f t="shared" si="54"/>
        <v>RnD Electricity Capital Cost Perc Reduction</v>
      </c>
      <c r="D1030" s="192" t="s">
        <v>598</v>
      </c>
      <c r="E1030" s="200"/>
      <c r="F1030" s="192" t="s">
        <v>1123</v>
      </c>
      <c r="G1030" s="185"/>
      <c r="H1030" s="43">
        <v>98</v>
      </c>
      <c r="I1030" s="357" t="s">
        <v>310</v>
      </c>
      <c r="J1030" s="190" t="str">
        <f>INDEX('Policy Characteristics'!D:D,MATCH(PolicyLevers!$C1030,'Policy Characteristics'!$C:$C,0))</f>
        <v>R&amp;D Capital Cost Reductions</v>
      </c>
      <c r="K1030" s="252" t="str">
        <f>INDEX('Policy Characteristics'!E:E,MATCH(PolicyLevers!$C1030,'Policy Characteristics'!$C:$C,0))</f>
        <v>RnD electricity capital cost reduction</v>
      </c>
      <c r="L1030" s="191">
        <f>INDEX('Policy Characteristics'!F:F,MATCH(PolicyLevers!$C1030,'Policy Characteristics'!$C:$C,0))</f>
        <v>0</v>
      </c>
      <c r="M1030" s="198">
        <f>INDEX('Policy Characteristics'!G:G,MATCH(PolicyLevers!$C1030,'Policy Characteristics'!$C:$C,0))</f>
        <v>0.4</v>
      </c>
      <c r="N1030" s="198">
        <f>INDEX('Policy Characteristics'!H:H,MATCH(PolicyLevers!$C1030,'Policy Characteristics'!$C:$C,0))</f>
        <v>0.01</v>
      </c>
      <c r="O1030" s="200" t="str">
        <f>INDEX('Policy Characteristics'!I:I,MATCH(PolicyLevers!$C1030,'Policy Characteristics'!$C:$C,0))</f>
        <v>% reduction in cost</v>
      </c>
      <c r="P1030" s="187"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5" t="str">
        <f>INDEX('Policy Characteristics'!K:K,MATCH(PolicyLevers!$C1030,'Policy Characteristics'!$C:$C,0))</f>
        <v>architectural-design.html#rnd</v>
      </c>
      <c r="R1030" s="192" t="str">
        <f>INDEX('Policy Characteristics'!L:L,MATCH(PolicyLevers!$C1030,'Policy Characteristics'!$C:$C,0))</f>
        <v>research-and-development.html</v>
      </c>
      <c r="S1030" s="206" t="str">
        <f>INDEX('Policy Characteristics'!M:M,MATCH(PolicyLevers!$C1030,'Policy Characteristics'!$C:$C,0))</f>
        <v>none</v>
      </c>
      <c r="T1030" s="185">
        <f>INDEX('Policy Characteristics'!N:N,MATCH(PolicyLevers!$C1030,'Policy Characteristics'!$C:$C,0))</f>
        <v>0</v>
      </c>
      <c r="U1030" s="182">
        <f>INDEX('Policy Characteristics'!O:O,MATCH(PolicyLevers!$C1030,'Policy Characteristics'!$C:$C,0))</f>
        <v>0</v>
      </c>
    </row>
    <row r="1031" spans="1:21" x14ac:dyDescent="0.35">
      <c r="A1031" s="351" t="str">
        <f>INDEX('Policy Characteristics'!A:A,MATCH(PolicyLevers!$C1031,'Policy Characteristics'!$C:$C,0))</f>
        <v>Research and Development</v>
      </c>
      <c r="B1031" s="355" t="str">
        <f>INDEX('Policy Characteristics'!B:B,MATCH(PolicyLevers!$C1031,'Policy Characteristics'!$C:$C,0))</f>
        <v>Capital Cost Reduction</v>
      </c>
      <c r="C1031" s="190" t="str">
        <f t="shared" si="54"/>
        <v>RnD Electricity Capital Cost Perc Reduction</v>
      </c>
      <c r="D1031" s="192" t="s">
        <v>600</v>
      </c>
      <c r="E1031" s="200"/>
      <c r="F1031" s="192" t="s">
        <v>1125</v>
      </c>
      <c r="G1031" s="185"/>
      <c r="H1031" s="43">
        <v>99</v>
      </c>
      <c r="I1031" s="357" t="s">
        <v>310</v>
      </c>
      <c r="J1031" s="190" t="str">
        <f>INDEX('Policy Characteristics'!D:D,MATCH(PolicyLevers!$C1031,'Policy Characteristics'!$C:$C,0))</f>
        <v>R&amp;D Capital Cost Reductions</v>
      </c>
      <c r="K1031" s="252" t="str">
        <f>INDEX('Policy Characteristics'!E:E,MATCH(PolicyLevers!$C1031,'Policy Characteristics'!$C:$C,0))</f>
        <v>RnD electricity capital cost reduction</v>
      </c>
      <c r="L1031" s="191">
        <f>INDEX('Policy Characteristics'!F:F,MATCH(PolicyLevers!$C1031,'Policy Characteristics'!$C:$C,0))</f>
        <v>0</v>
      </c>
      <c r="M1031" s="198">
        <f>INDEX('Policy Characteristics'!G:G,MATCH(PolicyLevers!$C1031,'Policy Characteristics'!$C:$C,0))</f>
        <v>0.4</v>
      </c>
      <c r="N1031" s="198">
        <f>INDEX('Policy Characteristics'!H:H,MATCH(PolicyLevers!$C1031,'Policy Characteristics'!$C:$C,0))</f>
        <v>0.01</v>
      </c>
      <c r="O1031" s="200" t="str">
        <f>INDEX('Policy Characteristics'!I:I,MATCH(PolicyLevers!$C1031,'Policy Characteristics'!$C:$C,0))</f>
        <v>% reduction in cost</v>
      </c>
      <c r="P1031" s="187"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5" t="str">
        <f>INDEX('Policy Characteristics'!K:K,MATCH(PolicyLevers!$C1031,'Policy Characteristics'!$C:$C,0))</f>
        <v>architectural-design.html#rnd</v>
      </c>
      <c r="R1031" s="192" t="str">
        <f>INDEX('Policy Characteristics'!L:L,MATCH(PolicyLevers!$C1031,'Policy Characteristics'!$C:$C,0))</f>
        <v>research-and-development.html</v>
      </c>
      <c r="S1031" s="206" t="str">
        <f>INDEX('Policy Characteristics'!M:M,MATCH(PolicyLevers!$C1031,'Policy Characteristics'!$C:$C,0))</f>
        <v>none</v>
      </c>
      <c r="T1031" s="185">
        <f>INDEX('Policy Characteristics'!N:N,MATCH(PolicyLevers!$C1031,'Policy Characteristics'!$C:$C,0))</f>
        <v>0</v>
      </c>
      <c r="U1031" s="182">
        <f>INDEX('Policy Characteristics'!O:O,MATCH(PolicyLevers!$C1031,'Policy Characteristics'!$C:$C,0))</f>
        <v>0</v>
      </c>
    </row>
    <row r="1032" spans="1:21" x14ac:dyDescent="0.35">
      <c r="A1032" s="351" t="str">
        <f>INDEX('Policy Characteristics'!A:A,MATCH(PolicyLevers!$C1032,'Policy Characteristics'!$C:$C,0))</f>
        <v>Research and Development</v>
      </c>
      <c r="B1032" s="355" t="str">
        <f>INDEX('Policy Characteristics'!B:B,MATCH(PolicyLevers!$C1032,'Policy Characteristics'!$C:$C,0))</f>
        <v>Capital Cost Reduction</v>
      </c>
      <c r="C1032" s="190" t="str">
        <f t="shared" si="54"/>
        <v>RnD Electricity Capital Cost Perc Reduction</v>
      </c>
      <c r="D1032" s="192" t="s">
        <v>606</v>
      </c>
      <c r="E1032" s="200"/>
      <c r="F1032" s="192" t="s">
        <v>1127</v>
      </c>
      <c r="G1032" s="185"/>
      <c r="H1032" s="43">
        <v>192</v>
      </c>
      <c r="I1032" s="357" t="s">
        <v>310</v>
      </c>
      <c r="J1032" s="190" t="str">
        <f>INDEX('Policy Characteristics'!D:D,MATCH(PolicyLevers!$C1032,'Policy Characteristics'!$C:$C,0))</f>
        <v>R&amp;D Capital Cost Reductions</v>
      </c>
      <c r="K1032" s="252" t="str">
        <f>INDEX('Policy Characteristics'!E:E,MATCH(PolicyLevers!$C1032,'Policy Characteristics'!$C:$C,0))</f>
        <v>RnD electricity capital cost reduction</v>
      </c>
      <c r="L1032" s="191">
        <f>INDEX('Policy Characteristics'!F:F,MATCH(PolicyLevers!$C1032,'Policy Characteristics'!$C:$C,0))</f>
        <v>0</v>
      </c>
      <c r="M1032" s="198">
        <f>INDEX('Policy Characteristics'!G:G,MATCH(PolicyLevers!$C1032,'Policy Characteristics'!$C:$C,0))</f>
        <v>0.4</v>
      </c>
      <c r="N1032" s="198">
        <f>INDEX('Policy Characteristics'!H:H,MATCH(PolicyLevers!$C1032,'Policy Characteristics'!$C:$C,0))</f>
        <v>0.01</v>
      </c>
      <c r="O1032" s="200" t="str">
        <f>INDEX('Policy Characteristics'!I:I,MATCH(PolicyLevers!$C1032,'Policy Characteristics'!$C:$C,0))</f>
        <v>% reduction in cost</v>
      </c>
      <c r="P1032" s="187"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5" t="str">
        <f>INDEX('Policy Characteristics'!K:K,MATCH(PolicyLevers!$C1032,'Policy Characteristics'!$C:$C,0))</f>
        <v>architectural-design.html#rnd</v>
      </c>
      <c r="R1032" s="192" t="str">
        <f>INDEX('Policy Characteristics'!L:L,MATCH(PolicyLevers!$C1032,'Policy Characteristics'!$C:$C,0))</f>
        <v>research-and-development.html</v>
      </c>
      <c r="S1032" s="206" t="str">
        <f>INDEX('Policy Characteristics'!M:M,MATCH(PolicyLevers!$C1032,'Policy Characteristics'!$C:$C,0))</f>
        <v>none</v>
      </c>
      <c r="T1032" s="185">
        <f>INDEX('Policy Characteristics'!N:N,MATCH(PolicyLevers!$C1032,'Policy Characteristics'!$C:$C,0))</f>
        <v>0</v>
      </c>
      <c r="U1032" s="182">
        <f>INDEX('Policy Characteristics'!O:O,MATCH(PolicyLevers!$C1032,'Policy Characteristics'!$C:$C,0))</f>
        <v>0</v>
      </c>
    </row>
    <row r="1033" spans="1:21" x14ac:dyDescent="0.35">
      <c r="A1033" s="351" t="str">
        <f>INDEX('Policy Characteristics'!A:A,MATCH(PolicyLevers!$C1033,'Policy Characteristics'!$C:$C,0))</f>
        <v>Research and Development</v>
      </c>
      <c r="B1033" s="355" t="str">
        <f>INDEX('Policy Characteristics'!B:B,MATCH(PolicyLevers!$C1033,'Policy Characteristics'!$C:$C,0))</f>
        <v>Capital Cost Reduction</v>
      </c>
      <c r="C1033" s="190" t="str">
        <f t="shared" ref="C1033:C1034" si="55">C$1024</f>
        <v>RnD Electricity Capital Cost Perc Reduction</v>
      </c>
      <c r="D1033" s="192" t="s">
        <v>608</v>
      </c>
      <c r="E1033" s="200"/>
      <c r="F1033" s="192" t="s">
        <v>1129</v>
      </c>
      <c r="G1033" s="185"/>
      <c r="H1033" s="43">
        <v>180</v>
      </c>
      <c r="I1033" s="357" t="s">
        <v>310</v>
      </c>
      <c r="J1033" s="190" t="str">
        <f>INDEX('Policy Characteristics'!D:D,MATCH(PolicyLevers!$C1033,'Policy Characteristics'!$C:$C,0))</f>
        <v>R&amp;D Capital Cost Reductions</v>
      </c>
      <c r="K1033" s="252" t="str">
        <f>INDEX('Policy Characteristics'!E:E,MATCH(PolicyLevers!$C1033,'Policy Characteristics'!$C:$C,0))</f>
        <v>RnD electricity capital cost reduction</v>
      </c>
      <c r="L1033" s="191">
        <f>INDEX('Policy Characteristics'!F:F,MATCH(PolicyLevers!$C1033,'Policy Characteristics'!$C:$C,0))</f>
        <v>0</v>
      </c>
      <c r="M1033" s="198">
        <f>INDEX('Policy Characteristics'!G:G,MATCH(PolicyLevers!$C1033,'Policy Characteristics'!$C:$C,0))</f>
        <v>0.4</v>
      </c>
      <c r="N1033" s="198">
        <f>INDEX('Policy Characteristics'!H:H,MATCH(PolicyLevers!$C1033,'Policy Characteristics'!$C:$C,0))</f>
        <v>0.01</v>
      </c>
      <c r="O1033" s="200" t="str">
        <f>INDEX('Policy Characteristics'!I:I,MATCH(PolicyLevers!$C1033,'Policy Characteristics'!$C:$C,0))</f>
        <v>% reduction in cost</v>
      </c>
      <c r="P1033" s="187"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5" t="str">
        <f>INDEX('Policy Characteristics'!K:K,MATCH(PolicyLevers!$C1033,'Policy Characteristics'!$C:$C,0))</f>
        <v>architectural-design.html#rnd</v>
      </c>
      <c r="R1033" s="192" t="str">
        <f>INDEX('Policy Characteristics'!L:L,MATCH(PolicyLevers!$C1033,'Policy Characteristics'!$C:$C,0))</f>
        <v>research-and-development.html</v>
      </c>
      <c r="S1033" s="206" t="str">
        <f>INDEX('Policy Characteristics'!M:M,MATCH(PolicyLevers!$C1033,'Policy Characteristics'!$C:$C,0))</f>
        <v>none</v>
      </c>
      <c r="T1033" s="185">
        <f>INDEX('Policy Characteristics'!N:N,MATCH(PolicyLevers!$C1033,'Policy Characteristics'!$C:$C,0))</f>
        <v>0</v>
      </c>
      <c r="U1033" s="182">
        <f>INDEX('Policy Characteristics'!O:O,MATCH(PolicyLevers!$C1033,'Policy Characteristics'!$C:$C,0))</f>
        <v>0</v>
      </c>
    </row>
    <row r="1034" spans="1:21" x14ac:dyDescent="0.35">
      <c r="A1034" s="351" t="str">
        <f>INDEX('Policy Characteristics'!A:A,MATCH(PolicyLevers!$C1034,'Policy Characteristics'!$C:$C,0))</f>
        <v>Research and Development</v>
      </c>
      <c r="B1034" s="355" t="str">
        <f>INDEX('Policy Characteristics'!B:B,MATCH(PolicyLevers!$C1034,'Policy Characteristics'!$C:$C,0))</f>
        <v>Capital Cost Reduction</v>
      </c>
      <c r="C1034" s="190" t="str">
        <f t="shared" si="55"/>
        <v>RnD Electricity Capital Cost Perc Reduction</v>
      </c>
      <c r="D1034" s="192" t="s">
        <v>611</v>
      </c>
      <c r="E1034" s="200"/>
      <c r="F1034" s="192" t="s">
        <v>1131</v>
      </c>
      <c r="G1034" s="185"/>
      <c r="H1034" s="43">
        <v>183</v>
      </c>
      <c r="I1034" s="357" t="s">
        <v>310</v>
      </c>
      <c r="J1034" s="190" t="str">
        <f>INDEX('Policy Characteristics'!D:D,MATCH(PolicyLevers!$C1034,'Policy Characteristics'!$C:$C,0))</f>
        <v>R&amp;D Capital Cost Reductions</v>
      </c>
      <c r="K1034" s="252" t="str">
        <f>INDEX('Policy Characteristics'!E:E,MATCH(PolicyLevers!$C1034,'Policy Characteristics'!$C:$C,0))</f>
        <v>RnD electricity capital cost reduction</v>
      </c>
      <c r="L1034" s="191">
        <f>INDEX('Policy Characteristics'!F:F,MATCH(PolicyLevers!$C1034,'Policy Characteristics'!$C:$C,0))</f>
        <v>0</v>
      </c>
      <c r="M1034" s="198">
        <f>INDEX('Policy Characteristics'!G:G,MATCH(PolicyLevers!$C1034,'Policy Characteristics'!$C:$C,0))</f>
        <v>0.4</v>
      </c>
      <c r="N1034" s="198">
        <f>INDEX('Policy Characteristics'!H:H,MATCH(PolicyLevers!$C1034,'Policy Characteristics'!$C:$C,0))</f>
        <v>0.01</v>
      </c>
      <c r="O1034" s="200" t="str">
        <f>INDEX('Policy Characteristics'!I:I,MATCH(PolicyLevers!$C1034,'Policy Characteristics'!$C:$C,0))</f>
        <v>% reduction in cost</v>
      </c>
      <c r="P1034" s="187"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5" t="str">
        <f>INDEX('Policy Characteristics'!K:K,MATCH(PolicyLevers!$C1034,'Policy Characteristics'!$C:$C,0))</f>
        <v>architectural-design.html#rnd</v>
      </c>
      <c r="R1034" s="192" t="str">
        <f>INDEX('Policy Characteristics'!L:L,MATCH(PolicyLevers!$C1034,'Policy Characteristics'!$C:$C,0))</f>
        <v>research-and-development.html</v>
      </c>
      <c r="S1034" s="206" t="str">
        <f>INDEX('Policy Characteristics'!M:M,MATCH(PolicyLevers!$C1034,'Policy Characteristics'!$C:$C,0))</f>
        <v>none</v>
      </c>
      <c r="T1034" s="185">
        <f>INDEX('Policy Characteristics'!N:N,MATCH(PolicyLevers!$C1034,'Policy Characteristics'!$C:$C,0))</f>
        <v>0</v>
      </c>
      <c r="U1034" s="182">
        <f>INDEX('Policy Characteristics'!O:O,MATCH(PolicyLevers!$C1034,'Policy Characteristics'!$C:$C,0))</f>
        <v>0</v>
      </c>
    </row>
    <row r="1035" spans="1:21" x14ac:dyDescent="0.35">
      <c r="A1035" s="351" t="str">
        <f>INDEX('Policy Characteristics'!A:A,MATCH(PolicyLevers!$C1035,'Policy Characteristics'!$C:$C,0))</f>
        <v>Research and Development</v>
      </c>
      <c r="B1035" s="355" t="str">
        <f>INDEX('Policy Characteristics'!B:B,MATCH(PolicyLevers!$C1035,'Policy Characteristics'!$C:$C,0))</f>
        <v>Capital Cost Reduction</v>
      </c>
      <c r="C1035" s="182" t="s">
        <v>1133</v>
      </c>
      <c r="D1035" s="182" t="s">
        <v>2112</v>
      </c>
      <c r="E1035" s="185"/>
      <c r="F1035" s="192" t="s">
        <v>2111</v>
      </c>
      <c r="G1035" s="185"/>
      <c r="H1035" s="43">
        <v>1462</v>
      </c>
      <c r="I1035" s="357" t="s">
        <v>310</v>
      </c>
      <c r="J1035" s="190" t="str">
        <f>INDEX('Policy Characteristics'!D:D,MATCH(PolicyLevers!$C1035,'Policy Characteristics'!$C:$C,0))</f>
        <v>R&amp;D Capital Cost Reductions</v>
      </c>
      <c r="K1035" s="182" t="str">
        <f>INDEX('Policy Characteristics'!E:E,MATCH(PolicyLevers!$C1035,'Policy Characteristics'!$C:$C,0))</f>
        <v>RnD industry capital cost reduction</v>
      </c>
      <c r="L1035" s="205">
        <f>INDEX('Policy Characteristics'!F:F,MATCH(PolicyLevers!$C1035,'Policy Characteristics'!$C:$C,0))</f>
        <v>0</v>
      </c>
      <c r="M1035" s="205">
        <f>INDEX('Policy Characteristics'!G:G,MATCH(PolicyLevers!$C1035,'Policy Characteristics'!$C:$C,0))</f>
        <v>0.4</v>
      </c>
      <c r="N1035" s="251">
        <f>INDEX('Policy Characteristics'!H:H,MATCH(PolicyLevers!$C1035,'Policy Characteristics'!$C:$C,0))</f>
        <v>0.01</v>
      </c>
      <c r="O1035" s="185" t="str">
        <f>INDEX('Policy Characteristics'!I:I,MATCH(PolicyLevers!$C1035,'Policy Characteristics'!$C:$C,0))</f>
        <v>% reduction in cost</v>
      </c>
      <c r="P1035" s="192"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5" t="str">
        <f>INDEX('Policy Characteristics'!K:K,MATCH(PolicyLevers!$C1035,'Policy Characteristics'!$C:$C,0))</f>
        <v>architectural-design.html#rnd</v>
      </c>
      <c r="R1035" s="258" t="str">
        <f>INDEX('Policy Characteristics'!L:L,MATCH(PolicyLevers!$C1035,'Policy Characteristics'!$C:$C,0))</f>
        <v>research-and-development.html</v>
      </c>
      <c r="S1035" s="185" t="str">
        <f>INDEX('Policy Characteristics'!M:M,MATCH(PolicyLevers!$C1035,'Policy Characteristics'!$C:$C,0))</f>
        <v>none</v>
      </c>
      <c r="T1035" s="185">
        <f>INDEX('Policy Characteristics'!N:N,MATCH(PolicyLevers!$C1035,'Policy Characteristics'!$C:$C,0))</f>
        <v>0</v>
      </c>
      <c r="U1035" s="182">
        <f>INDEX('Policy Characteristics'!O:O,MATCH(PolicyLevers!$C1035,'Policy Characteristics'!$C:$C,0))</f>
        <v>0</v>
      </c>
    </row>
    <row r="1036" spans="1:21" x14ac:dyDescent="0.35">
      <c r="A1036" s="351" t="str">
        <f>INDEX('Policy Characteristics'!A:A,MATCH(PolicyLevers!$C1036,'Policy Characteristics'!$C:$C,0))</f>
        <v>Research and Development</v>
      </c>
      <c r="B1036" s="355" t="str">
        <f>INDEX('Policy Characteristics'!B:B,MATCH(PolicyLevers!$C1036,'Policy Characteristics'!$C:$C,0))</f>
        <v>Capital Cost Reduction</v>
      </c>
      <c r="C1036" s="190" t="str">
        <f t="shared" ref="C1036:C1059" si="56">C$1035</f>
        <v>RnD Industry Capital Cost Perc Reduction</v>
      </c>
      <c r="D1036" s="182" t="s">
        <v>2110</v>
      </c>
      <c r="E1036" s="185"/>
      <c r="F1036" s="192" t="s">
        <v>2109</v>
      </c>
      <c r="G1036" s="185"/>
      <c r="H1036" s="43">
        <v>1463</v>
      </c>
      <c r="I1036" s="357" t="s">
        <v>310</v>
      </c>
      <c r="J1036" s="190" t="str">
        <f>INDEX('Policy Characteristics'!D:D,MATCH(PolicyLevers!$C1036,'Policy Characteristics'!$C:$C,0))</f>
        <v>R&amp;D Capital Cost Reductions</v>
      </c>
      <c r="K1036" s="252" t="str">
        <f>INDEX('Policy Characteristics'!E:E,MATCH(PolicyLevers!$C1036,'Policy Characteristics'!$C:$C,0))</f>
        <v>RnD industry capital cost reduction</v>
      </c>
      <c r="L1036" s="191">
        <f>INDEX('Policy Characteristics'!F:F,MATCH(PolicyLevers!$C1036,'Policy Characteristics'!$C:$C,0))</f>
        <v>0</v>
      </c>
      <c r="M1036" s="191">
        <f>INDEX('Policy Characteristics'!G:G,MATCH(PolicyLevers!$C1036,'Policy Characteristics'!$C:$C,0))</f>
        <v>0.4</v>
      </c>
      <c r="N1036" s="252">
        <f>INDEX('Policy Characteristics'!H:H,MATCH(PolicyLevers!$C1036,'Policy Characteristics'!$C:$C,0))</f>
        <v>0.01</v>
      </c>
      <c r="O1036" s="200" t="str">
        <f>INDEX('Policy Characteristics'!I:I,MATCH(PolicyLevers!$C1036,'Policy Characteristics'!$C:$C,0))</f>
        <v>% reduction in cost</v>
      </c>
      <c r="P1036" s="200"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0" t="str">
        <f>INDEX('Policy Characteristics'!K:K,MATCH(PolicyLevers!$C1036,'Policy Characteristics'!$C:$C,0))</f>
        <v>architectural-design.html#rnd</v>
      </c>
      <c r="R1036" s="259" t="str">
        <f>INDEX('Policy Characteristics'!L:L,MATCH(PolicyLevers!$C1036,'Policy Characteristics'!$C:$C,0))</f>
        <v>research-and-development.html</v>
      </c>
      <c r="S1036" s="200" t="str">
        <f>INDEX('Policy Characteristics'!M:M,MATCH(PolicyLevers!$C1036,'Policy Characteristics'!$C:$C,0))</f>
        <v>none</v>
      </c>
      <c r="T1036" s="185">
        <f>INDEX('Policy Characteristics'!N:N,MATCH(PolicyLevers!$C1036,'Policy Characteristics'!$C:$C,0))</f>
        <v>0</v>
      </c>
      <c r="U1036" s="182">
        <f>INDEX('Policy Characteristics'!O:O,MATCH(PolicyLevers!$C1036,'Policy Characteristics'!$C:$C,0))</f>
        <v>0</v>
      </c>
    </row>
    <row r="1037" spans="1:21" x14ac:dyDescent="0.35">
      <c r="A1037" s="351" t="str">
        <f>INDEX('Policy Characteristics'!A:A,MATCH(PolicyLevers!$C1037,'Policy Characteristics'!$C:$C,0))</f>
        <v>Research and Development</v>
      </c>
      <c r="B1037" s="355" t="str">
        <f>INDEX('Policy Characteristics'!B:B,MATCH(PolicyLevers!$C1037,'Policy Characteristics'!$C:$C,0))</f>
        <v>Capital Cost Reduction</v>
      </c>
      <c r="C1037" s="190" t="str">
        <f t="shared" si="56"/>
        <v>RnD Industry Capital Cost Perc Reduction</v>
      </c>
      <c r="D1037" s="182" t="s">
        <v>2108</v>
      </c>
      <c r="E1037" s="185"/>
      <c r="F1037" s="192" t="s">
        <v>2107</v>
      </c>
      <c r="G1037" s="185"/>
      <c r="H1037" s="43">
        <v>1464</v>
      </c>
      <c r="I1037" s="357" t="s">
        <v>310</v>
      </c>
      <c r="J1037" s="190" t="str">
        <f>INDEX('Policy Characteristics'!D:D,MATCH(PolicyLevers!$C1037,'Policy Characteristics'!$C:$C,0))</f>
        <v>R&amp;D Capital Cost Reductions</v>
      </c>
      <c r="K1037" s="252" t="str">
        <f>INDEX('Policy Characteristics'!E:E,MATCH(PolicyLevers!$C1037,'Policy Characteristics'!$C:$C,0))</f>
        <v>RnD industry capital cost reduction</v>
      </c>
      <c r="L1037" s="191">
        <f>INDEX('Policy Characteristics'!F:F,MATCH(PolicyLevers!$C1037,'Policy Characteristics'!$C:$C,0))</f>
        <v>0</v>
      </c>
      <c r="M1037" s="191">
        <f>INDEX('Policy Characteristics'!G:G,MATCH(PolicyLevers!$C1037,'Policy Characteristics'!$C:$C,0))</f>
        <v>0.4</v>
      </c>
      <c r="N1037" s="252">
        <f>INDEX('Policy Characteristics'!H:H,MATCH(PolicyLevers!$C1037,'Policy Characteristics'!$C:$C,0))</f>
        <v>0.01</v>
      </c>
      <c r="O1037" s="200" t="str">
        <f>INDEX('Policy Characteristics'!I:I,MATCH(PolicyLevers!$C1037,'Policy Characteristics'!$C:$C,0))</f>
        <v>% reduction in cost</v>
      </c>
      <c r="P1037" s="200"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0" t="str">
        <f>INDEX('Policy Characteristics'!K:K,MATCH(PolicyLevers!$C1037,'Policy Characteristics'!$C:$C,0))</f>
        <v>architectural-design.html#rnd</v>
      </c>
      <c r="R1037" s="259" t="str">
        <f>INDEX('Policy Characteristics'!L:L,MATCH(PolicyLevers!$C1037,'Policy Characteristics'!$C:$C,0))</f>
        <v>research-and-development.html</v>
      </c>
      <c r="S1037" s="200" t="str">
        <f>INDEX('Policy Characteristics'!M:M,MATCH(PolicyLevers!$C1037,'Policy Characteristics'!$C:$C,0))</f>
        <v>none</v>
      </c>
      <c r="T1037" s="185">
        <f>INDEX('Policy Characteristics'!N:N,MATCH(PolicyLevers!$C1037,'Policy Characteristics'!$C:$C,0))</f>
        <v>0</v>
      </c>
      <c r="U1037" s="182">
        <f>INDEX('Policy Characteristics'!O:O,MATCH(PolicyLevers!$C1037,'Policy Characteristics'!$C:$C,0))</f>
        <v>0</v>
      </c>
    </row>
    <row r="1038" spans="1:21" x14ac:dyDescent="0.35">
      <c r="A1038" s="351" t="str">
        <f>INDEX('Policy Characteristics'!A:A,MATCH(PolicyLevers!$C1038,'Policy Characteristics'!$C:$C,0))</f>
        <v>Research and Development</v>
      </c>
      <c r="B1038" s="355" t="str">
        <f>INDEX('Policy Characteristics'!B:B,MATCH(PolicyLevers!$C1038,'Policy Characteristics'!$C:$C,0))</f>
        <v>Capital Cost Reduction</v>
      </c>
      <c r="C1038" s="190" t="str">
        <f t="shared" si="56"/>
        <v>RnD Industry Capital Cost Perc Reduction</v>
      </c>
      <c r="D1038" s="182" t="s">
        <v>2106</v>
      </c>
      <c r="E1038" s="185"/>
      <c r="F1038" s="192" t="s">
        <v>2105</v>
      </c>
      <c r="G1038" s="185"/>
      <c r="H1038" s="43">
        <v>1465</v>
      </c>
      <c r="I1038" s="357" t="s">
        <v>310</v>
      </c>
      <c r="J1038" s="190" t="str">
        <f>INDEX('Policy Characteristics'!D:D,MATCH(PolicyLevers!$C1038,'Policy Characteristics'!$C:$C,0))</f>
        <v>R&amp;D Capital Cost Reductions</v>
      </c>
      <c r="K1038" s="252" t="str">
        <f>INDEX('Policy Characteristics'!E:E,MATCH(PolicyLevers!$C1038,'Policy Characteristics'!$C:$C,0))</f>
        <v>RnD industry capital cost reduction</v>
      </c>
      <c r="L1038" s="191">
        <f>INDEX('Policy Characteristics'!F:F,MATCH(PolicyLevers!$C1038,'Policy Characteristics'!$C:$C,0))</f>
        <v>0</v>
      </c>
      <c r="M1038" s="191">
        <f>INDEX('Policy Characteristics'!G:G,MATCH(PolicyLevers!$C1038,'Policy Characteristics'!$C:$C,0))</f>
        <v>0.4</v>
      </c>
      <c r="N1038" s="252">
        <f>INDEX('Policy Characteristics'!H:H,MATCH(PolicyLevers!$C1038,'Policy Characteristics'!$C:$C,0))</f>
        <v>0.01</v>
      </c>
      <c r="O1038" s="200" t="str">
        <f>INDEX('Policy Characteristics'!I:I,MATCH(PolicyLevers!$C1038,'Policy Characteristics'!$C:$C,0))</f>
        <v>% reduction in cost</v>
      </c>
      <c r="P1038" s="200"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0" t="str">
        <f>INDEX('Policy Characteristics'!K:K,MATCH(PolicyLevers!$C1038,'Policy Characteristics'!$C:$C,0))</f>
        <v>architectural-design.html#rnd</v>
      </c>
      <c r="R1038" s="259" t="str">
        <f>INDEX('Policy Characteristics'!L:L,MATCH(PolicyLevers!$C1038,'Policy Characteristics'!$C:$C,0))</f>
        <v>research-and-development.html</v>
      </c>
      <c r="S1038" s="200" t="str">
        <f>INDEX('Policy Characteristics'!M:M,MATCH(PolicyLevers!$C1038,'Policy Characteristics'!$C:$C,0))</f>
        <v>none</v>
      </c>
      <c r="T1038" s="185">
        <f>INDEX('Policy Characteristics'!N:N,MATCH(PolicyLevers!$C1038,'Policy Characteristics'!$C:$C,0))</f>
        <v>0</v>
      </c>
      <c r="U1038" s="182">
        <f>INDEX('Policy Characteristics'!O:O,MATCH(PolicyLevers!$C1038,'Policy Characteristics'!$C:$C,0))</f>
        <v>0</v>
      </c>
    </row>
    <row r="1039" spans="1:21" x14ac:dyDescent="0.35">
      <c r="A1039" s="351" t="str">
        <f>INDEX('Policy Characteristics'!A:A,MATCH(PolicyLevers!$C1039,'Policy Characteristics'!$C:$C,0))</f>
        <v>Research and Development</v>
      </c>
      <c r="B1039" s="355" t="str">
        <f>INDEX('Policy Characteristics'!B:B,MATCH(PolicyLevers!$C1039,'Policy Characteristics'!$C:$C,0))</f>
        <v>Capital Cost Reduction</v>
      </c>
      <c r="C1039" s="190" t="str">
        <f t="shared" si="56"/>
        <v>RnD Industry Capital Cost Perc Reduction</v>
      </c>
      <c r="D1039" s="182" t="s">
        <v>2104</v>
      </c>
      <c r="E1039" s="185"/>
      <c r="F1039" s="192" t="s">
        <v>2103</v>
      </c>
      <c r="G1039" s="185"/>
      <c r="H1039" s="43">
        <v>1466</v>
      </c>
      <c r="I1039" s="357" t="s">
        <v>310</v>
      </c>
      <c r="J1039" s="190" t="str">
        <f>INDEX('Policy Characteristics'!D:D,MATCH(PolicyLevers!$C1039,'Policy Characteristics'!$C:$C,0))</f>
        <v>R&amp;D Capital Cost Reductions</v>
      </c>
      <c r="K1039" s="252" t="str">
        <f>INDEX('Policy Characteristics'!E:E,MATCH(PolicyLevers!$C1039,'Policy Characteristics'!$C:$C,0))</f>
        <v>RnD industry capital cost reduction</v>
      </c>
      <c r="L1039" s="191">
        <f>INDEX('Policy Characteristics'!F:F,MATCH(PolicyLevers!$C1039,'Policy Characteristics'!$C:$C,0))</f>
        <v>0</v>
      </c>
      <c r="M1039" s="191">
        <f>INDEX('Policy Characteristics'!G:G,MATCH(PolicyLevers!$C1039,'Policy Characteristics'!$C:$C,0))</f>
        <v>0.4</v>
      </c>
      <c r="N1039" s="252">
        <f>INDEX('Policy Characteristics'!H:H,MATCH(PolicyLevers!$C1039,'Policy Characteristics'!$C:$C,0))</f>
        <v>0.01</v>
      </c>
      <c r="O1039" s="200" t="str">
        <f>INDEX('Policy Characteristics'!I:I,MATCH(PolicyLevers!$C1039,'Policy Characteristics'!$C:$C,0))</f>
        <v>% reduction in cost</v>
      </c>
      <c r="P1039" s="200"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0" t="str">
        <f>INDEX('Policy Characteristics'!K:K,MATCH(PolicyLevers!$C1039,'Policy Characteristics'!$C:$C,0))</f>
        <v>architectural-design.html#rnd</v>
      </c>
      <c r="R1039" s="259" t="str">
        <f>INDEX('Policy Characteristics'!L:L,MATCH(PolicyLevers!$C1039,'Policy Characteristics'!$C:$C,0))</f>
        <v>research-and-development.html</v>
      </c>
      <c r="S1039" s="200" t="str">
        <f>INDEX('Policy Characteristics'!M:M,MATCH(PolicyLevers!$C1039,'Policy Characteristics'!$C:$C,0))</f>
        <v>none</v>
      </c>
      <c r="T1039" s="185">
        <f>INDEX('Policy Characteristics'!N:N,MATCH(PolicyLevers!$C1039,'Policy Characteristics'!$C:$C,0))</f>
        <v>0</v>
      </c>
      <c r="U1039" s="182">
        <f>INDEX('Policy Characteristics'!O:O,MATCH(PolicyLevers!$C1039,'Policy Characteristics'!$C:$C,0))</f>
        <v>0</v>
      </c>
    </row>
    <row r="1040" spans="1:21" x14ac:dyDescent="0.35">
      <c r="A1040" s="351" t="str">
        <f>INDEX('Policy Characteristics'!A:A,MATCH(PolicyLevers!$C1040,'Policy Characteristics'!$C:$C,0))</f>
        <v>Research and Development</v>
      </c>
      <c r="B1040" s="355" t="str">
        <f>INDEX('Policy Characteristics'!B:B,MATCH(PolicyLevers!$C1040,'Policy Characteristics'!$C:$C,0))</f>
        <v>Capital Cost Reduction</v>
      </c>
      <c r="C1040" s="190" t="str">
        <f t="shared" si="56"/>
        <v>RnD Industry Capital Cost Perc Reduction</v>
      </c>
      <c r="D1040" s="182" t="s">
        <v>2102</v>
      </c>
      <c r="E1040" s="185"/>
      <c r="F1040" s="192" t="s">
        <v>2101</v>
      </c>
      <c r="G1040" s="185"/>
      <c r="H1040" s="43">
        <v>1467</v>
      </c>
      <c r="I1040" s="357" t="s">
        <v>310</v>
      </c>
      <c r="J1040" s="190" t="str">
        <f>INDEX('Policy Characteristics'!D:D,MATCH(PolicyLevers!$C1040,'Policy Characteristics'!$C:$C,0))</f>
        <v>R&amp;D Capital Cost Reductions</v>
      </c>
      <c r="K1040" s="252" t="str">
        <f>INDEX('Policy Characteristics'!E:E,MATCH(PolicyLevers!$C1040,'Policy Characteristics'!$C:$C,0))</f>
        <v>RnD industry capital cost reduction</v>
      </c>
      <c r="L1040" s="191">
        <f>INDEX('Policy Characteristics'!F:F,MATCH(PolicyLevers!$C1040,'Policy Characteristics'!$C:$C,0))</f>
        <v>0</v>
      </c>
      <c r="M1040" s="191">
        <f>INDEX('Policy Characteristics'!G:G,MATCH(PolicyLevers!$C1040,'Policy Characteristics'!$C:$C,0))</f>
        <v>0.4</v>
      </c>
      <c r="N1040" s="252">
        <f>INDEX('Policy Characteristics'!H:H,MATCH(PolicyLevers!$C1040,'Policy Characteristics'!$C:$C,0))</f>
        <v>0.01</v>
      </c>
      <c r="O1040" s="200" t="str">
        <f>INDEX('Policy Characteristics'!I:I,MATCH(PolicyLevers!$C1040,'Policy Characteristics'!$C:$C,0))</f>
        <v>% reduction in cost</v>
      </c>
      <c r="P1040" s="200"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0" t="str">
        <f>INDEX('Policy Characteristics'!K:K,MATCH(PolicyLevers!$C1040,'Policy Characteristics'!$C:$C,0))</f>
        <v>architectural-design.html#rnd</v>
      </c>
      <c r="R1040" s="259" t="str">
        <f>INDEX('Policy Characteristics'!L:L,MATCH(PolicyLevers!$C1040,'Policy Characteristics'!$C:$C,0))</f>
        <v>research-and-development.html</v>
      </c>
      <c r="S1040" s="200" t="str">
        <f>INDEX('Policy Characteristics'!M:M,MATCH(PolicyLevers!$C1040,'Policy Characteristics'!$C:$C,0))</f>
        <v>none</v>
      </c>
      <c r="T1040" s="185">
        <f>INDEX('Policy Characteristics'!N:N,MATCH(PolicyLevers!$C1040,'Policy Characteristics'!$C:$C,0))</f>
        <v>0</v>
      </c>
      <c r="U1040" s="182">
        <f>INDEX('Policy Characteristics'!O:O,MATCH(PolicyLevers!$C1040,'Policy Characteristics'!$C:$C,0))</f>
        <v>0</v>
      </c>
    </row>
    <row r="1041" spans="1:21" x14ac:dyDescent="0.35">
      <c r="A1041" s="351" t="str">
        <f>INDEX('Policy Characteristics'!A:A,MATCH(PolicyLevers!$C1041,'Policy Characteristics'!$C:$C,0))</f>
        <v>Research and Development</v>
      </c>
      <c r="B1041" s="355" t="str">
        <f>INDEX('Policy Characteristics'!B:B,MATCH(PolicyLevers!$C1041,'Policy Characteristics'!$C:$C,0))</f>
        <v>Capital Cost Reduction</v>
      </c>
      <c r="C1041" s="190" t="str">
        <f t="shared" si="56"/>
        <v>RnD Industry Capital Cost Perc Reduction</v>
      </c>
      <c r="D1041" s="182" t="s">
        <v>2100</v>
      </c>
      <c r="E1041" s="185"/>
      <c r="F1041" s="192" t="s">
        <v>2099</v>
      </c>
      <c r="G1041" s="185"/>
      <c r="H1041" s="43">
        <v>1468</v>
      </c>
      <c r="I1041" s="357" t="s">
        <v>310</v>
      </c>
      <c r="J1041" s="190" t="str">
        <f>INDEX('Policy Characteristics'!D:D,MATCH(PolicyLevers!$C1041,'Policy Characteristics'!$C:$C,0))</f>
        <v>R&amp;D Capital Cost Reductions</v>
      </c>
      <c r="K1041" s="252" t="str">
        <f>INDEX('Policy Characteristics'!E:E,MATCH(PolicyLevers!$C1041,'Policy Characteristics'!$C:$C,0))</f>
        <v>RnD industry capital cost reduction</v>
      </c>
      <c r="L1041" s="191">
        <f>INDEX('Policy Characteristics'!F:F,MATCH(PolicyLevers!$C1041,'Policy Characteristics'!$C:$C,0))</f>
        <v>0</v>
      </c>
      <c r="M1041" s="191">
        <f>INDEX('Policy Characteristics'!G:G,MATCH(PolicyLevers!$C1041,'Policy Characteristics'!$C:$C,0))</f>
        <v>0.4</v>
      </c>
      <c r="N1041" s="252">
        <f>INDEX('Policy Characteristics'!H:H,MATCH(PolicyLevers!$C1041,'Policy Characteristics'!$C:$C,0))</f>
        <v>0.01</v>
      </c>
      <c r="O1041" s="200" t="str">
        <f>INDEX('Policy Characteristics'!I:I,MATCH(PolicyLevers!$C1041,'Policy Characteristics'!$C:$C,0))</f>
        <v>% reduction in cost</v>
      </c>
      <c r="P1041" s="200"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0" t="str">
        <f>INDEX('Policy Characteristics'!K:K,MATCH(PolicyLevers!$C1041,'Policy Characteristics'!$C:$C,0))</f>
        <v>architectural-design.html#rnd</v>
      </c>
      <c r="R1041" s="259" t="str">
        <f>INDEX('Policy Characteristics'!L:L,MATCH(PolicyLevers!$C1041,'Policy Characteristics'!$C:$C,0))</f>
        <v>research-and-development.html</v>
      </c>
      <c r="S1041" s="200" t="str">
        <f>INDEX('Policy Characteristics'!M:M,MATCH(PolicyLevers!$C1041,'Policy Characteristics'!$C:$C,0))</f>
        <v>none</v>
      </c>
      <c r="T1041" s="185">
        <f>INDEX('Policy Characteristics'!N:N,MATCH(PolicyLevers!$C1041,'Policy Characteristics'!$C:$C,0))</f>
        <v>0</v>
      </c>
      <c r="U1041" s="182">
        <f>INDEX('Policy Characteristics'!O:O,MATCH(PolicyLevers!$C1041,'Policy Characteristics'!$C:$C,0))</f>
        <v>0</v>
      </c>
    </row>
    <row r="1042" spans="1:21" x14ac:dyDescent="0.35">
      <c r="A1042" s="351" t="str">
        <f>INDEX('Policy Characteristics'!A:A,MATCH(PolicyLevers!$C1042,'Policy Characteristics'!$C:$C,0))</f>
        <v>Research and Development</v>
      </c>
      <c r="B1042" s="355" t="str">
        <f>INDEX('Policy Characteristics'!B:B,MATCH(PolicyLevers!$C1042,'Policy Characteristics'!$C:$C,0))</f>
        <v>Capital Cost Reduction</v>
      </c>
      <c r="C1042" s="190" t="str">
        <f t="shared" si="56"/>
        <v>RnD Industry Capital Cost Perc Reduction</v>
      </c>
      <c r="D1042" s="182" t="s">
        <v>2098</v>
      </c>
      <c r="E1042" s="185"/>
      <c r="F1042" s="192" t="s">
        <v>2097</v>
      </c>
      <c r="G1042" s="185"/>
      <c r="H1042" s="43">
        <v>1469</v>
      </c>
      <c r="I1042" s="357" t="s">
        <v>310</v>
      </c>
      <c r="J1042" s="190" t="str">
        <f>INDEX('Policy Characteristics'!D:D,MATCH(PolicyLevers!$C1042,'Policy Characteristics'!$C:$C,0))</f>
        <v>R&amp;D Capital Cost Reductions</v>
      </c>
      <c r="K1042" s="252" t="str">
        <f>INDEX('Policy Characteristics'!E:E,MATCH(PolicyLevers!$C1042,'Policy Characteristics'!$C:$C,0))</f>
        <v>RnD industry capital cost reduction</v>
      </c>
      <c r="L1042" s="191">
        <f>INDEX('Policy Characteristics'!F:F,MATCH(PolicyLevers!$C1042,'Policy Characteristics'!$C:$C,0))</f>
        <v>0</v>
      </c>
      <c r="M1042" s="191">
        <f>INDEX('Policy Characteristics'!G:G,MATCH(PolicyLevers!$C1042,'Policy Characteristics'!$C:$C,0))</f>
        <v>0.4</v>
      </c>
      <c r="N1042" s="252">
        <f>INDEX('Policy Characteristics'!H:H,MATCH(PolicyLevers!$C1042,'Policy Characteristics'!$C:$C,0))</f>
        <v>0.01</v>
      </c>
      <c r="O1042" s="200" t="str">
        <f>INDEX('Policy Characteristics'!I:I,MATCH(PolicyLevers!$C1042,'Policy Characteristics'!$C:$C,0))</f>
        <v>% reduction in cost</v>
      </c>
      <c r="P1042" s="200"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0" t="str">
        <f>INDEX('Policy Characteristics'!K:K,MATCH(PolicyLevers!$C1042,'Policy Characteristics'!$C:$C,0))</f>
        <v>architectural-design.html#rnd</v>
      </c>
      <c r="R1042" s="259" t="str">
        <f>INDEX('Policy Characteristics'!L:L,MATCH(PolicyLevers!$C1042,'Policy Characteristics'!$C:$C,0))</f>
        <v>research-and-development.html</v>
      </c>
      <c r="S1042" s="200" t="str">
        <f>INDEX('Policy Characteristics'!M:M,MATCH(PolicyLevers!$C1042,'Policy Characteristics'!$C:$C,0))</f>
        <v>none</v>
      </c>
      <c r="T1042" s="185">
        <f>INDEX('Policy Characteristics'!N:N,MATCH(PolicyLevers!$C1042,'Policy Characteristics'!$C:$C,0))</f>
        <v>0</v>
      </c>
      <c r="U1042" s="182">
        <f>INDEX('Policy Characteristics'!O:O,MATCH(PolicyLevers!$C1042,'Policy Characteristics'!$C:$C,0))</f>
        <v>0</v>
      </c>
    </row>
    <row r="1043" spans="1:21" x14ac:dyDescent="0.35">
      <c r="A1043" s="351" t="str">
        <f>INDEX('Policy Characteristics'!A:A,MATCH(PolicyLevers!$C1043,'Policy Characteristics'!$C:$C,0))</f>
        <v>Research and Development</v>
      </c>
      <c r="B1043" s="355" t="str">
        <f>INDEX('Policy Characteristics'!B:B,MATCH(PolicyLevers!$C1043,'Policy Characteristics'!$C:$C,0))</f>
        <v>Capital Cost Reduction</v>
      </c>
      <c r="C1043" s="190" t="str">
        <f t="shared" si="56"/>
        <v>RnD Industry Capital Cost Perc Reduction</v>
      </c>
      <c r="D1043" s="182" t="s">
        <v>2096</v>
      </c>
      <c r="E1043" s="185"/>
      <c r="F1043" s="192" t="s">
        <v>2095</v>
      </c>
      <c r="G1043" s="185"/>
      <c r="H1043" s="43">
        <v>1470</v>
      </c>
      <c r="I1043" s="357" t="s">
        <v>310</v>
      </c>
      <c r="J1043" s="190" t="str">
        <f>INDEX('Policy Characteristics'!D:D,MATCH(PolicyLevers!$C1043,'Policy Characteristics'!$C:$C,0))</f>
        <v>R&amp;D Capital Cost Reductions</v>
      </c>
      <c r="K1043" s="252" t="str">
        <f>INDEX('Policy Characteristics'!E:E,MATCH(PolicyLevers!$C1043,'Policy Characteristics'!$C:$C,0))</f>
        <v>RnD industry capital cost reduction</v>
      </c>
      <c r="L1043" s="191">
        <f>INDEX('Policy Characteristics'!F:F,MATCH(PolicyLevers!$C1043,'Policy Characteristics'!$C:$C,0))</f>
        <v>0</v>
      </c>
      <c r="M1043" s="191">
        <f>INDEX('Policy Characteristics'!G:G,MATCH(PolicyLevers!$C1043,'Policy Characteristics'!$C:$C,0))</f>
        <v>0.4</v>
      </c>
      <c r="N1043" s="252">
        <f>INDEX('Policy Characteristics'!H:H,MATCH(PolicyLevers!$C1043,'Policy Characteristics'!$C:$C,0))</f>
        <v>0.01</v>
      </c>
      <c r="O1043" s="200" t="str">
        <f>INDEX('Policy Characteristics'!I:I,MATCH(PolicyLevers!$C1043,'Policy Characteristics'!$C:$C,0))</f>
        <v>% reduction in cost</v>
      </c>
      <c r="P1043" s="200"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0" t="str">
        <f>INDEX('Policy Characteristics'!K:K,MATCH(PolicyLevers!$C1043,'Policy Characteristics'!$C:$C,0))</f>
        <v>architectural-design.html#rnd</v>
      </c>
      <c r="R1043" s="259" t="str">
        <f>INDEX('Policy Characteristics'!L:L,MATCH(PolicyLevers!$C1043,'Policy Characteristics'!$C:$C,0))</f>
        <v>research-and-development.html</v>
      </c>
      <c r="S1043" s="200" t="str">
        <f>INDEX('Policy Characteristics'!M:M,MATCH(PolicyLevers!$C1043,'Policy Characteristics'!$C:$C,0))</f>
        <v>none</v>
      </c>
      <c r="T1043" s="185">
        <f>INDEX('Policy Characteristics'!N:N,MATCH(PolicyLevers!$C1043,'Policy Characteristics'!$C:$C,0))</f>
        <v>0</v>
      </c>
      <c r="U1043" s="182">
        <f>INDEX('Policy Characteristics'!O:O,MATCH(PolicyLevers!$C1043,'Policy Characteristics'!$C:$C,0))</f>
        <v>0</v>
      </c>
    </row>
    <row r="1044" spans="1:21" x14ac:dyDescent="0.35">
      <c r="A1044" s="351" t="str">
        <f>INDEX('Policy Characteristics'!A:A,MATCH(PolicyLevers!$C1044,'Policy Characteristics'!$C:$C,0))</f>
        <v>Research and Development</v>
      </c>
      <c r="B1044" s="355" t="str">
        <f>INDEX('Policy Characteristics'!B:B,MATCH(PolicyLevers!$C1044,'Policy Characteristics'!$C:$C,0))</f>
        <v>Capital Cost Reduction</v>
      </c>
      <c r="C1044" s="190" t="str">
        <f t="shared" si="56"/>
        <v>RnD Industry Capital Cost Perc Reduction</v>
      </c>
      <c r="D1044" s="182" t="s">
        <v>2094</v>
      </c>
      <c r="E1044" s="185"/>
      <c r="F1044" s="192" t="s">
        <v>1141</v>
      </c>
      <c r="G1044" s="185"/>
      <c r="H1044" s="43">
        <v>1471</v>
      </c>
      <c r="I1044" s="357" t="s">
        <v>310</v>
      </c>
      <c r="J1044" s="190" t="str">
        <f>INDEX('Policy Characteristics'!D:D,MATCH(PolicyLevers!$C1044,'Policy Characteristics'!$C:$C,0))</f>
        <v>R&amp;D Capital Cost Reductions</v>
      </c>
      <c r="K1044" s="252" t="str">
        <f>INDEX('Policy Characteristics'!E:E,MATCH(PolicyLevers!$C1044,'Policy Characteristics'!$C:$C,0))</f>
        <v>RnD industry capital cost reduction</v>
      </c>
      <c r="L1044" s="191">
        <f>INDEX('Policy Characteristics'!F:F,MATCH(PolicyLevers!$C1044,'Policy Characteristics'!$C:$C,0))</f>
        <v>0</v>
      </c>
      <c r="M1044" s="191">
        <f>INDEX('Policy Characteristics'!G:G,MATCH(PolicyLevers!$C1044,'Policy Characteristics'!$C:$C,0))</f>
        <v>0.4</v>
      </c>
      <c r="N1044" s="252">
        <f>INDEX('Policy Characteristics'!H:H,MATCH(PolicyLevers!$C1044,'Policy Characteristics'!$C:$C,0))</f>
        <v>0.01</v>
      </c>
      <c r="O1044" s="200" t="str">
        <f>INDEX('Policy Characteristics'!I:I,MATCH(PolicyLevers!$C1044,'Policy Characteristics'!$C:$C,0))</f>
        <v>% reduction in cost</v>
      </c>
      <c r="P1044" s="200"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0" t="str">
        <f>INDEX('Policy Characteristics'!K:K,MATCH(PolicyLevers!$C1044,'Policy Characteristics'!$C:$C,0))</f>
        <v>architectural-design.html#rnd</v>
      </c>
      <c r="R1044" s="259" t="str">
        <f>INDEX('Policy Characteristics'!L:L,MATCH(PolicyLevers!$C1044,'Policy Characteristics'!$C:$C,0))</f>
        <v>research-and-development.html</v>
      </c>
      <c r="S1044" s="200" t="str">
        <f>INDEX('Policy Characteristics'!M:M,MATCH(PolicyLevers!$C1044,'Policy Characteristics'!$C:$C,0))</f>
        <v>none</v>
      </c>
      <c r="T1044" s="185">
        <f>INDEX('Policy Characteristics'!N:N,MATCH(PolicyLevers!$C1044,'Policy Characteristics'!$C:$C,0))</f>
        <v>0</v>
      </c>
      <c r="U1044" s="182">
        <f>INDEX('Policy Characteristics'!O:O,MATCH(PolicyLevers!$C1044,'Policy Characteristics'!$C:$C,0))</f>
        <v>0</v>
      </c>
    </row>
    <row r="1045" spans="1:21" x14ac:dyDescent="0.35">
      <c r="A1045" s="351" t="str">
        <f>INDEX('Policy Characteristics'!A:A,MATCH(PolicyLevers!$C1045,'Policy Characteristics'!$C:$C,0))</f>
        <v>Research and Development</v>
      </c>
      <c r="B1045" s="355" t="str">
        <f>INDEX('Policy Characteristics'!B:B,MATCH(PolicyLevers!$C1045,'Policy Characteristics'!$C:$C,0))</f>
        <v>Capital Cost Reduction</v>
      </c>
      <c r="C1045" s="190" t="str">
        <f t="shared" si="56"/>
        <v>RnD Industry Capital Cost Perc Reduction</v>
      </c>
      <c r="D1045" s="182" t="s">
        <v>2093</v>
      </c>
      <c r="E1045" s="185"/>
      <c r="F1045" s="192" t="s">
        <v>2092</v>
      </c>
      <c r="G1045" s="185"/>
      <c r="H1045" s="43">
        <v>1472</v>
      </c>
      <c r="I1045" s="357" t="s">
        <v>310</v>
      </c>
      <c r="J1045" s="190" t="str">
        <f>INDEX('Policy Characteristics'!D:D,MATCH(PolicyLevers!$C1045,'Policy Characteristics'!$C:$C,0))</f>
        <v>R&amp;D Capital Cost Reductions</v>
      </c>
      <c r="K1045" s="252" t="str">
        <f>INDEX('Policy Characteristics'!E:E,MATCH(PolicyLevers!$C1045,'Policy Characteristics'!$C:$C,0))</f>
        <v>RnD industry capital cost reduction</v>
      </c>
      <c r="L1045" s="191">
        <f>INDEX('Policy Characteristics'!F:F,MATCH(PolicyLevers!$C1045,'Policy Characteristics'!$C:$C,0))</f>
        <v>0</v>
      </c>
      <c r="M1045" s="191">
        <f>INDEX('Policy Characteristics'!G:G,MATCH(PolicyLevers!$C1045,'Policy Characteristics'!$C:$C,0))</f>
        <v>0.4</v>
      </c>
      <c r="N1045" s="252">
        <f>INDEX('Policy Characteristics'!H:H,MATCH(PolicyLevers!$C1045,'Policy Characteristics'!$C:$C,0))</f>
        <v>0.01</v>
      </c>
      <c r="O1045" s="200" t="str">
        <f>INDEX('Policy Characteristics'!I:I,MATCH(PolicyLevers!$C1045,'Policy Characteristics'!$C:$C,0))</f>
        <v>% reduction in cost</v>
      </c>
      <c r="P1045" s="200"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0" t="str">
        <f>INDEX('Policy Characteristics'!K:K,MATCH(PolicyLevers!$C1045,'Policy Characteristics'!$C:$C,0))</f>
        <v>architectural-design.html#rnd</v>
      </c>
      <c r="R1045" s="259" t="str">
        <f>INDEX('Policy Characteristics'!L:L,MATCH(PolicyLevers!$C1045,'Policy Characteristics'!$C:$C,0))</f>
        <v>research-and-development.html</v>
      </c>
      <c r="S1045" s="200" t="str">
        <f>INDEX('Policy Characteristics'!M:M,MATCH(PolicyLevers!$C1045,'Policy Characteristics'!$C:$C,0))</f>
        <v>none</v>
      </c>
      <c r="T1045" s="185">
        <f>INDEX('Policy Characteristics'!N:N,MATCH(PolicyLevers!$C1045,'Policy Characteristics'!$C:$C,0))</f>
        <v>0</v>
      </c>
      <c r="U1045" s="182">
        <f>INDEX('Policy Characteristics'!O:O,MATCH(PolicyLevers!$C1045,'Policy Characteristics'!$C:$C,0))</f>
        <v>0</v>
      </c>
    </row>
    <row r="1046" spans="1:21" x14ac:dyDescent="0.35">
      <c r="A1046" s="351" t="str">
        <f>INDEX('Policy Characteristics'!A:A,MATCH(PolicyLevers!$C1046,'Policy Characteristics'!$C:$C,0))</f>
        <v>Research and Development</v>
      </c>
      <c r="B1046" s="355" t="str">
        <f>INDEX('Policy Characteristics'!B:B,MATCH(PolicyLevers!$C1046,'Policy Characteristics'!$C:$C,0))</f>
        <v>Capital Cost Reduction</v>
      </c>
      <c r="C1046" s="190" t="str">
        <f t="shared" si="56"/>
        <v>RnD Industry Capital Cost Perc Reduction</v>
      </c>
      <c r="D1046" s="182" t="s">
        <v>2091</v>
      </c>
      <c r="E1046" s="185"/>
      <c r="F1046" s="192" t="s">
        <v>2090</v>
      </c>
      <c r="G1046" s="185"/>
      <c r="H1046" s="43">
        <v>1473</v>
      </c>
      <c r="I1046" s="357" t="s">
        <v>310</v>
      </c>
      <c r="J1046" s="190" t="str">
        <f>INDEX('Policy Characteristics'!D:D,MATCH(PolicyLevers!$C1046,'Policy Characteristics'!$C:$C,0))</f>
        <v>R&amp;D Capital Cost Reductions</v>
      </c>
      <c r="K1046" s="252" t="str">
        <f>INDEX('Policy Characteristics'!E:E,MATCH(PolicyLevers!$C1046,'Policy Characteristics'!$C:$C,0))</f>
        <v>RnD industry capital cost reduction</v>
      </c>
      <c r="L1046" s="191">
        <f>INDEX('Policy Characteristics'!F:F,MATCH(PolicyLevers!$C1046,'Policy Characteristics'!$C:$C,0))</f>
        <v>0</v>
      </c>
      <c r="M1046" s="191">
        <f>INDEX('Policy Characteristics'!G:G,MATCH(PolicyLevers!$C1046,'Policy Characteristics'!$C:$C,0))</f>
        <v>0.4</v>
      </c>
      <c r="N1046" s="252">
        <f>INDEX('Policy Characteristics'!H:H,MATCH(PolicyLevers!$C1046,'Policy Characteristics'!$C:$C,0))</f>
        <v>0.01</v>
      </c>
      <c r="O1046" s="200" t="str">
        <f>INDEX('Policy Characteristics'!I:I,MATCH(PolicyLevers!$C1046,'Policy Characteristics'!$C:$C,0))</f>
        <v>% reduction in cost</v>
      </c>
      <c r="P1046" s="200"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0" t="str">
        <f>INDEX('Policy Characteristics'!K:K,MATCH(PolicyLevers!$C1046,'Policy Characteristics'!$C:$C,0))</f>
        <v>architectural-design.html#rnd</v>
      </c>
      <c r="R1046" s="259" t="str">
        <f>INDEX('Policy Characteristics'!L:L,MATCH(PolicyLevers!$C1046,'Policy Characteristics'!$C:$C,0))</f>
        <v>research-and-development.html</v>
      </c>
      <c r="S1046" s="200" t="str">
        <f>INDEX('Policy Characteristics'!M:M,MATCH(PolicyLevers!$C1046,'Policy Characteristics'!$C:$C,0))</f>
        <v>none</v>
      </c>
      <c r="T1046" s="185">
        <f>INDEX('Policy Characteristics'!N:N,MATCH(PolicyLevers!$C1046,'Policy Characteristics'!$C:$C,0))</f>
        <v>0</v>
      </c>
      <c r="U1046" s="182">
        <f>INDEX('Policy Characteristics'!O:O,MATCH(PolicyLevers!$C1046,'Policy Characteristics'!$C:$C,0))</f>
        <v>0</v>
      </c>
    </row>
    <row r="1047" spans="1:21" x14ac:dyDescent="0.35">
      <c r="A1047" s="351" t="str">
        <f>INDEX('Policy Characteristics'!A:A,MATCH(PolicyLevers!$C1047,'Policy Characteristics'!$C:$C,0))</f>
        <v>Research and Development</v>
      </c>
      <c r="B1047" s="355" t="str">
        <f>INDEX('Policy Characteristics'!B:B,MATCH(PolicyLevers!$C1047,'Policy Characteristics'!$C:$C,0))</f>
        <v>Capital Cost Reduction</v>
      </c>
      <c r="C1047" s="190" t="str">
        <f t="shared" si="56"/>
        <v>RnD Industry Capital Cost Perc Reduction</v>
      </c>
      <c r="D1047" s="182" t="s">
        <v>2089</v>
      </c>
      <c r="E1047" s="185"/>
      <c r="F1047" s="192" t="s">
        <v>2088</v>
      </c>
      <c r="G1047" s="185"/>
      <c r="H1047" s="43">
        <v>1474</v>
      </c>
      <c r="I1047" s="357" t="s">
        <v>310</v>
      </c>
      <c r="J1047" s="190" t="str">
        <f>INDEX('Policy Characteristics'!D:D,MATCH(PolicyLevers!$C1047,'Policy Characteristics'!$C:$C,0))</f>
        <v>R&amp;D Capital Cost Reductions</v>
      </c>
      <c r="K1047" s="252" t="str">
        <f>INDEX('Policy Characteristics'!E:E,MATCH(PolicyLevers!$C1047,'Policy Characteristics'!$C:$C,0))</f>
        <v>RnD industry capital cost reduction</v>
      </c>
      <c r="L1047" s="191">
        <f>INDEX('Policy Characteristics'!F:F,MATCH(PolicyLevers!$C1047,'Policy Characteristics'!$C:$C,0))</f>
        <v>0</v>
      </c>
      <c r="M1047" s="191">
        <f>INDEX('Policy Characteristics'!G:G,MATCH(PolicyLevers!$C1047,'Policy Characteristics'!$C:$C,0))</f>
        <v>0.4</v>
      </c>
      <c r="N1047" s="252">
        <f>INDEX('Policy Characteristics'!H:H,MATCH(PolicyLevers!$C1047,'Policy Characteristics'!$C:$C,0))</f>
        <v>0.01</v>
      </c>
      <c r="O1047" s="200" t="str">
        <f>INDEX('Policy Characteristics'!I:I,MATCH(PolicyLevers!$C1047,'Policy Characteristics'!$C:$C,0))</f>
        <v>% reduction in cost</v>
      </c>
      <c r="P1047" s="200"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0" t="str">
        <f>INDEX('Policy Characteristics'!K:K,MATCH(PolicyLevers!$C1047,'Policy Characteristics'!$C:$C,0))</f>
        <v>architectural-design.html#rnd</v>
      </c>
      <c r="R1047" s="259" t="str">
        <f>INDEX('Policy Characteristics'!L:L,MATCH(PolicyLevers!$C1047,'Policy Characteristics'!$C:$C,0))</f>
        <v>research-and-development.html</v>
      </c>
      <c r="S1047" s="200" t="str">
        <f>INDEX('Policy Characteristics'!M:M,MATCH(PolicyLevers!$C1047,'Policy Characteristics'!$C:$C,0))</f>
        <v>none</v>
      </c>
      <c r="T1047" s="185">
        <f>INDEX('Policy Characteristics'!N:N,MATCH(PolicyLevers!$C1047,'Policy Characteristics'!$C:$C,0))</f>
        <v>0</v>
      </c>
      <c r="U1047" s="182">
        <f>INDEX('Policy Characteristics'!O:O,MATCH(PolicyLevers!$C1047,'Policy Characteristics'!$C:$C,0))</f>
        <v>0</v>
      </c>
    </row>
    <row r="1048" spans="1:21" x14ac:dyDescent="0.35">
      <c r="A1048" s="351" t="str">
        <f>INDEX('Policy Characteristics'!A:A,MATCH(PolicyLevers!$C1048,'Policy Characteristics'!$C:$C,0))</f>
        <v>Research and Development</v>
      </c>
      <c r="B1048" s="355" t="str">
        <f>INDEX('Policy Characteristics'!B:B,MATCH(PolicyLevers!$C1048,'Policy Characteristics'!$C:$C,0))</f>
        <v>Capital Cost Reduction</v>
      </c>
      <c r="C1048" s="190" t="str">
        <f t="shared" si="56"/>
        <v>RnD Industry Capital Cost Perc Reduction</v>
      </c>
      <c r="D1048" s="182" t="s">
        <v>2087</v>
      </c>
      <c r="E1048" s="185"/>
      <c r="F1048" s="192" t="s">
        <v>1139</v>
      </c>
      <c r="G1048" s="185"/>
      <c r="H1048" s="43">
        <v>1475</v>
      </c>
      <c r="I1048" s="357" t="s">
        <v>310</v>
      </c>
      <c r="J1048" s="190" t="str">
        <f>INDEX('Policy Characteristics'!D:D,MATCH(PolicyLevers!$C1048,'Policy Characteristics'!$C:$C,0))</f>
        <v>R&amp;D Capital Cost Reductions</v>
      </c>
      <c r="K1048" s="252" t="str">
        <f>INDEX('Policy Characteristics'!E:E,MATCH(PolicyLevers!$C1048,'Policy Characteristics'!$C:$C,0))</f>
        <v>RnD industry capital cost reduction</v>
      </c>
      <c r="L1048" s="191">
        <f>INDEX('Policy Characteristics'!F:F,MATCH(PolicyLevers!$C1048,'Policy Characteristics'!$C:$C,0))</f>
        <v>0</v>
      </c>
      <c r="M1048" s="191">
        <f>INDEX('Policy Characteristics'!G:G,MATCH(PolicyLevers!$C1048,'Policy Characteristics'!$C:$C,0))</f>
        <v>0.4</v>
      </c>
      <c r="N1048" s="252">
        <f>INDEX('Policy Characteristics'!H:H,MATCH(PolicyLevers!$C1048,'Policy Characteristics'!$C:$C,0))</f>
        <v>0.01</v>
      </c>
      <c r="O1048" s="200" t="str">
        <f>INDEX('Policy Characteristics'!I:I,MATCH(PolicyLevers!$C1048,'Policy Characteristics'!$C:$C,0))</f>
        <v>% reduction in cost</v>
      </c>
      <c r="P1048" s="200"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0" t="str">
        <f>INDEX('Policy Characteristics'!K:K,MATCH(PolicyLevers!$C1048,'Policy Characteristics'!$C:$C,0))</f>
        <v>architectural-design.html#rnd</v>
      </c>
      <c r="R1048" s="259" t="str">
        <f>INDEX('Policy Characteristics'!L:L,MATCH(PolicyLevers!$C1048,'Policy Characteristics'!$C:$C,0))</f>
        <v>research-and-development.html</v>
      </c>
      <c r="S1048" s="200" t="str">
        <f>INDEX('Policy Characteristics'!M:M,MATCH(PolicyLevers!$C1048,'Policy Characteristics'!$C:$C,0))</f>
        <v>none</v>
      </c>
      <c r="T1048" s="185">
        <f>INDEX('Policy Characteristics'!N:N,MATCH(PolicyLevers!$C1048,'Policy Characteristics'!$C:$C,0))</f>
        <v>0</v>
      </c>
      <c r="U1048" s="182">
        <f>INDEX('Policy Characteristics'!O:O,MATCH(PolicyLevers!$C1048,'Policy Characteristics'!$C:$C,0))</f>
        <v>0</v>
      </c>
    </row>
    <row r="1049" spans="1:21" x14ac:dyDescent="0.35">
      <c r="A1049" s="351" t="str">
        <f>INDEX('Policy Characteristics'!A:A,MATCH(PolicyLevers!$C1049,'Policy Characteristics'!$C:$C,0))</f>
        <v>Research and Development</v>
      </c>
      <c r="B1049" s="355" t="str">
        <f>INDEX('Policy Characteristics'!B:B,MATCH(PolicyLevers!$C1049,'Policy Characteristics'!$C:$C,0))</f>
        <v>Capital Cost Reduction</v>
      </c>
      <c r="C1049" s="190" t="str">
        <f t="shared" si="56"/>
        <v>RnD Industry Capital Cost Perc Reduction</v>
      </c>
      <c r="D1049" s="182" t="s">
        <v>2086</v>
      </c>
      <c r="E1049" s="185"/>
      <c r="F1049" s="192" t="s">
        <v>2085</v>
      </c>
      <c r="G1049" s="185"/>
      <c r="H1049" s="43">
        <v>1476</v>
      </c>
      <c r="I1049" s="357" t="s">
        <v>310</v>
      </c>
      <c r="J1049" s="190" t="str">
        <f>INDEX('Policy Characteristics'!D:D,MATCH(PolicyLevers!$C1049,'Policy Characteristics'!$C:$C,0))</f>
        <v>R&amp;D Capital Cost Reductions</v>
      </c>
      <c r="K1049" s="252" t="str">
        <f>INDEX('Policy Characteristics'!E:E,MATCH(PolicyLevers!$C1049,'Policy Characteristics'!$C:$C,0))</f>
        <v>RnD industry capital cost reduction</v>
      </c>
      <c r="L1049" s="191">
        <f>INDEX('Policy Characteristics'!F:F,MATCH(PolicyLevers!$C1049,'Policy Characteristics'!$C:$C,0))</f>
        <v>0</v>
      </c>
      <c r="M1049" s="191">
        <f>INDEX('Policy Characteristics'!G:G,MATCH(PolicyLevers!$C1049,'Policy Characteristics'!$C:$C,0))</f>
        <v>0.4</v>
      </c>
      <c r="N1049" s="252">
        <f>INDEX('Policy Characteristics'!H:H,MATCH(PolicyLevers!$C1049,'Policy Characteristics'!$C:$C,0))</f>
        <v>0.01</v>
      </c>
      <c r="O1049" s="200" t="str">
        <f>INDEX('Policy Characteristics'!I:I,MATCH(PolicyLevers!$C1049,'Policy Characteristics'!$C:$C,0))</f>
        <v>% reduction in cost</v>
      </c>
      <c r="P1049" s="200"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0" t="str">
        <f>INDEX('Policy Characteristics'!K:K,MATCH(PolicyLevers!$C1049,'Policy Characteristics'!$C:$C,0))</f>
        <v>architectural-design.html#rnd</v>
      </c>
      <c r="R1049" s="259" t="str">
        <f>INDEX('Policy Characteristics'!L:L,MATCH(PolicyLevers!$C1049,'Policy Characteristics'!$C:$C,0))</f>
        <v>research-and-development.html</v>
      </c>
      <c r="S1049" s="200" t="str">
        <f>INDEX('Policy Characteristics'!M:M,MATCH(PolicyLevers!$C1049,'Policy Characteristics'!$C:$C,0))</f>
        <v>none</v>
      </c>
      <c r="T1049" s="185">
        <f>INDEX('Policy Characteristics'!N:N,MATCH(PolicyLevers!$C1049,'Policy Characteristics'!$C:$C,0))</f>
        <v>0</v>
      </c>
      <c r="U1049" s="182">
        <f>INDEX('Policy Characteristics'!O:O,MATCH(PolicyLevers!$C1049,'Policy Characteristics'!$C:$C,0))</f>
        <v>0</v>
      </c>
    </row>
    <row r="1050" spans="1:21" x14ac:dyDescent="0.35">
      <c r="A1050" s="351" t="str">
        <f>INDEX('Policy Characteristics'!A:A,MATCH(PolicyLevers!$C1050,'Policy Characteristics'!$C:$C,0))</f>
        <v>Research and Development</v>
      </c>
      <c r="B1050" s="355" t="str">
        <f>INDEX('Policy Characteristics'!B:B,MATCH(PolicyLevers!$C1050,'Policy Characteristics'!$C:$C,0))</f>
        <v>Capital Cost Reduction</v>
      </c>
      <c r="C1050" s="190" t="str">
        <f t="shared" si="56"/>
        <v>RnD Industry Capital Cost Perc Reduction</v>
      </c>
      <c r="D1050" s="182" t="s">
        <v>2084</v>
      </c>
      <c r="E1050" s="185"/>
      <c r="F1050" s="192" t="s">
        <v>2083</v>
      </c>
      <c r="G1050" s="185"/>
      <c r="H1050" s="43">
        <v>1477</v>
      </c>
      <c r="I1050" s="357" t="s">
        <v>310</v>
      </c>
      <c r="J1050" s="190" t="str">
        <f>INDEX('Policy Characteristics'!D:D,MATCH(PolicyLevers!$C1050,'Policy Characteristics'!$C:$C,0))</f>
        <v>R&amp;D Capital Cost Reductions</v>
      </c>
      <c r="K1050" s="252" t="str">
        <f>INDEX('Policy Characteristics'!E:E,MATCH(PolicyLevers!$C1050,'Policy Characteristics'!$C:$C,0))</f>
        <v>RnD industry capital cost reduction</v>
      </c>
      <c r="L1050" s="191">
        <f>INDEX('Policy Characteristics'!F:F,MATCH(PolicyLevers!$C1050,'Policy Characteristics'!$C:$C,0))</f>
        <v>0</v>
      </c>
      <c r="M1050" s="191">
        <f>INDEX('Policy Characteristics'!G:G,MATCH(PolicyLevers!$C1050,'Policy Characteristics'!$C:$C,0))</f>
        <v>0.4</v>
      </c>
      <c r="N1050" s="252">
        <f>INDEX('Policy Characteristics'!H:H,MATCH(PolicyLevers!$C1050,'Policy Characteristics'!$C:$C,0))</f>
        <v>0.01</v>
      </c>
      <c r="O1050" s="200" t="str">
        <f>INDEX('Policy Characteristics'!I:I,MATCH(PolicyLevers!$C1050,'Policy Characteristics'!$C:$C,0))</f>
        <v>% reduction in cost</v>
      </c>
      <c r="P1050" s="200"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0" t="str">
        <f>INDEX('Policy Characteristics'!K:K,MATCH(PolicyLevers!$C1050,'Policy Characteristics'!$C:$C,0))</f>
        <v>architectural-design.html#rnd</v>
      </c>
      <c r="R1050" s="259" t="str">
        <f>INDEX('Policy Characteristics'!L:L,MATCH(PolicyLevers!$C1050,'Policy Characteristics'!$C:$C,0))</f>
        <v>research-and-development.html</v>
      </c>
      <c r="S1050" s="200" t="str">
        <f>INDEX('Policy Characteristics'!M:M,MATCH(PolicyLevers!$C1050,'Policy Characteristics'!$C:$C,0))</f>
        <v>none</v>
      </c>
      <c r="T1050" s="185">
        <f>INDEX('Policy Characteristics'!N:N,MATCH(PolicyLevers!$C1050,'Policy Characteristics'!$C:$C,0))</f>
        <v>0</v>
      </c>
      <c r="U1050" s="182">
        <f>INDEX('Policy Characteristics'!O:O,MATCH(PolicyLevers!$C1050,'Policy Characteristics'!$C:$C,0))</f>
        <v>0</v>
      </c>
    </row>
    <row r="1051" spans="1:21" x14ac:dyDescent="0.35">
      <c r="A1051" s="351" t="str">
        <f>INDEX('Policy Characteristics'!A:A,MATCH(PolicyLevers!$C1051,'Policy Characteristics'!$C:$C,0))</f>
        <v>Research and Development</v>
      </c>
      <c r="B1051" s="355" t="str">
        <f>INDEX('Policy Characteristics'!B:B,MATCH(PolicyLevers!$C1051,'Policy Characteristics'!$C:$C,0))</f>
        <v>Capital Cost Reduction</v>
      </c>
      <c r="C1051" s="190" t="str">
        <f t="shared" si="56"/>
        <v>RnD Industry Capital Cost Perc Reduction</v>
      </c>
      <c r="D1051" s="182" t="s">
        <v>2082</v>
      </c>
      <c r="E1051" s="185"/>
      <c r="F1051" s="192" t="s">
        <v>2081</v>
      </c>
      <c r="G1051" s="185"/>
      <c r="H1051" s="43">
        <v>1478</v>
      </c>
      <c r="I1051" s="357" t="s">
        <v>310</v>
      </c>
      <c r="J1051" s="190" t="str">
        <f>INDEX('Policy Characteristics'!D:D,MATCH(PolicyLevers!$C1051,'Policy Characteristics'!$C:$C,0))</f>
        <v>R&amp;D Capital Cost Reductions</v>
      </c>
      <c r="K1051" s="252" t="str">
        <f>INDEX('Policy Characteristics'!E:E,MATCH(PolicyLevers!$C1051,'Policy Characteristics'!$C:$C,0))</f>
        <v>RnD industry capital cost reduction</v>
      </c>
      <c r="L1051" s="191">
        <f>INDEX('Policy Characteristics'!F:F,MATCH(PolicyLevers!$C1051,'Policy Characteristics'!$C:$C,0))</f>
        <v>0</v>
      </c>
      <c r="M1051" s="191">
        <f>INDEX('Policy Characteristics'!G:G,MATCH(PolicyLevers!$C1051,'Policy Characteristics'!$C:$C,0))</f>
        <v>0.4</v>
      </c>
      <c r="N1051" s="252">
        <f>INDEX('Policy Characteristics'!H:H,MATCH(PolicyLevers!$C1051,'Policy Characteristics'!$C:$C,0))</f>
        <v>0.01</v>
      </c>
      <c r="O1051" s="200" t="str">
        <f>INDEX('Policy Characteristics'!I:I,MATCH(PolicyLevers!$C1051,'Policy Characteristics'!$C:$C,0))</f>
        <v>% reduction in cost</v>
      </c>
      <c r="P1051" s="200"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0" t="str">
        <f>INDEX('Policy Characteristics'!K:K,MATCH(PolicyLevers!$C1051,'Policy Characteristics'!$C:$C,0))</f>
        <v>architectural-design.html#rnd</v>
      </c>
      <c r="R1051" s="259" t="str">
        <f>INDEX('Policy Characteristics'!L:L,MATCH(PolicyLevers!$C1051,'Policy Characteristics'!$C:$C,0))</f>
        <v>research-and-development.html</v>
      </c>
      <c r="S1051" s="200" t="str">
        <f>INDEX('Policy Characteristics'!M:M,MATCH(PolicyLevers!$C1051,'Policy Characteristics'!$C:$C,0))</f>
        <v>none</v>
      </c>
      <c r="T1051" s="185">
        <f>INDEX('Policy Characteristics'!N:N,MATCH(PolicyLevers!$C1051,'Policy Characteristics'!$C:$C,0))</f>
        <v>0</v>
      </c>
      <c r="U1051" s="182">
        <f>INDEX('Policy Characteristics'!O:O,MATCH(PolicyLevers!$C1051,'Policy Characteristics'!$C:$C,0))</f>
        <v>0</v>
      </c>
    </row>
    <row r="1052" spans="1:21" x14ac:dyDescent="0.35">
      <c r="A1052" s="351" t="str">
        <f>INDEX('Policy Characteristics'!A:A,MATCH(PolicyLevers!$C1052,'Policy Characteristics'!$C:$C,0))</f>
        <v>Research and Development</v>
      </c>
      <c r="B1052" s="355" t="str">
        <f>INDEX('Policy Characteristics'!B:B,MATCH(PolicyLevers!$C1052,'Policy Characteristics'!$C:$C,0))</f>
        <v>Capital Cost Reduction</v>
      </c>
      <c r="C1052" s="190" t="str">
        <f t="shared" si="56"/>
        <v>RnD Industry Capital Cost Perc Reduction</v>
      </c>
      <c r="D1052" s="182" t="s">
        <v>2080</v>
      </c>
      <c r="E1052" s="185"/>
      <c r="F1052" s="192" t="s">
        <v>2079</v>
      </c>
      <c r="G1052" s="185"/>
      <c r="H1052" s="43">
        <v>1479</v>
      </c>
      <c r="I1052" s="357" t="s">
        <v>310</v>
      </c>
      <c r="J1052" s="190" t="str">
        <f>INDEX('Policy Characteristics'!D:D,MATCH(PolicyLevers!$C1052,'Policy Characteristics'!$C:$C,0))</f>
        <v>R&amp;D Capital Cost Reductions</v>
      </c>
      <c r="K1052" s="252" t="str">
        <f>INDEX('Policy Characteristics'!E:E,MATCH(PolicyLevers!$C1052,'Policy Characteristics'!$C:$C,0))</f>
        <v>RnD industry capital cost reduction</v>
      </c>
      <c r="L1052" s="191">
        <f>INDEX('Policy Characteristics'!F:F,MATCH(PolicyLevers!$C1052,'Policy Characteristics'!$C:$C,0))</f>
        <v>0</v>
      </c>
      <c r="M1052" s="191">
        <f>INDEX('Policy Characteristics'!G:G,MATCH(PolicyLevers!$C1052,'Policy Characteristics'!$C:$C,0))</f>
        <v>0.4</v>
      </c>
      <c r="N1052" s="252">
        <f>INDEX('Policy Characteristics'!H:H,MATCH(PolicyLevers!$C1052,'Policy Characteristics'!$C:$C,0))</f>
        <v>0.01</v>
      </c>
      <c r="O1052" s="200" t="str">
        <f>INDEX('Policy Characteristics'!I:I,MATCH(PolicyLevers!$C1052,'Policy Characteristics'!$C:$C,0))</f>
        <v>% reduction in cost</v>
      </c>
      <c r="P1052" s="200"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0" t="str">
        <f>INDEX('Policy Characteristics'!K:K,MATCH(PolicyLevers!$C1052,'Policy Characteristics'!$C:$C,0))</f>
        <v>architectural-design.html#rnd</v>
      </c>
      <c r="R1052" s="259" t="str">
        <f>INDEX('Policy Characteristics'!L:L,MATCH(PolicyLevers!$C1052,'Policy Characteristics'!$C:$C,0))</f>
        <v>research-and-development.html</v>
      </c>
      <c r="S1052" s="200" t="str">
        <f>INDEX('Policy Characteristics'!M:M,MATCH(PolicyLevers!$C1052,'Policy Characteristics'!$C:$C,0))</f>
        <v>none</v>
      </c>
      <c r="T1052" s="185">
        <f>INDEX('Policy Characteristics'!N:N,MATCH(PolicyLevers!$C1052,'Policy Characteristics'!$C:$C,0))</f>
        <v>0</v>
      </c>
      <c r="U1052" s="182">
        <f>INDEX('Policy Characteristics'!O:O,MATCH(PolicyLevers!$C1052,'Policy Characteristics'!$C:$C,0))</f>
        <v>0</v>
      </c>
    </row>
    <row r="1053" spans="1:21" x14ac:dyDescent="0.35">
      <c r="A1053" s="351" t="str">
        <f>INDEX('Policy Characteristics'!A:A,MATCH(PolicyLevers!$C1053,'Policy Characteristics'!$C:$C,0))</f>
        <v>Research and Development</v>
      </c>
      <c r="B1053" s="355" t="str">
        <f>INDEX('Policy Characteristics'!B:B,MATCH(PolicyLevers!$C1053,'Policy Characteristics'!$C:$C,0))</f>
        <v>Capital Cost Reduction</v>
      </c>
      <c r="C1053" s="190" t="str">
        <f t="shared" si="56"/>
        <v>RnD Industry Capital Cost Perc Reduction</v>
      </c>
      <c r="D1053" s="182" t="s">
        <v>2078</v>
      </c>
      <c r="E1053" s="185"/>
      <c r="F1053" s="192" t="s">
        <v>2077</v>
      </c>
      <c r="G1053" s="185"/>
      <c r="H1053" s="43">
        <v>1480</v>
      </c>
      <c r="I1053" s="357" t="s">
        <v>310</v>
      </c>
      <c r="J1053" s="190" t="str">
        <f>INDEX('Policy Characteristics'!D:D,MATCH(PolicyLevers!$C1053,'Policy Characteristics'!$C:$C,0))</f>
        <v>R&amp;D Capital Cost Reductions</v>
      </c>
      <c r="K1053" s="252" t="str">
        <f>INDEX('Policy Characteristics'!E:E,MATCH(PolicyLevers!$C1053,'Policy Characteristics'!$C:$C,0))</f>
        <v>RnD industry capital cost reduction</v>
      </c>
      <c r="L1053" s="191">
        <f>INDEX('Policy Characteristics'!F:F,MATCH(PolicyLevers!$C1053,'Policy Characteristics'!$C:$C,0))</f>
        <v>0</v>
      </c>
      <c r="M1053" s="191">
        <f>INDEX('Policy Characteristics'!G:G,MATCH(PolicyLevers!$C1053,'Policy Characteristics'!$C:$C,0))</f>
        <v>0.4</v>
      </c>
      <c r="N1053" s="252">
        <f>INDEX('Policy Characteristics'!H:H,MATCH(PolicyLevers!$C1053,'Policy Characteristics'!$C:$C,0))</f>
        <v>0.01</v>
      </c>
      <c r="O1053" s="200" t="str">
        <f>INDEX('Policy Characteristics'!I:I,MATCH(PolicyLevers!$C1053,'Policy Characteristics'!$C:$C,0))</f>
        <v>% reduction in cost</v>
      </c>
      <c r="P1053" s="200"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0" t="str">
        <f>INDEX('Policy Characteristics'!K:K,MATCH(PolicyLevers!$C1053,'Policy Characteristics'!$C:$C,0))</f>
        <v>architectural-design.html#rnd</v>
      </c>
      <c r="R1053" s="259" t="str">
        <f>INDEX('Policy Characteristics'!L:L,MATCH(PolicyLevers!$C1053,'Policy Characteristics'!$C:$C,0))</f>
        <v>research-and-development.html</v>
      </c>
      <c r="S1053" s="200" t="str">
        <f>INDEX('Policy Characteristics'!M:M,MATCH(PolicyLevers!$C1053,'Policy Characteristics'!$C:$C,0))</f>
        <v>none</v>
      </c>
      <c r="T1053" s="185">
        <f>INDEX('Policy Characteristics'!N:N,MATCH(PolicyLevers!$C1053,'Policy Characteristics'!$C:$C,0))</f>
        <v>0</v>
      </c>
      <c r="U1053" s="182">
        <f>INDEX('Policy Characteristics'!O:O,MATCH(PolicyLevers!$C1053,'Policy Characteristics'!$C:$C,0))</f>
        <v>0</v>
      </c>
    </row>
    <row r="1054" spans="1:21" x14ac:dyDescent="0.35">
      <c r="A1054" s="351" t="str">
        <f>INDEX('Policy Characteristics'!A:A,MATCH(PolicyLevers!$C1054,'Policy Characteristics'!$C:$C,0))</f>
        <v>Research and Development</v>
      </c>
      <c r="B1054" s="355" t="str">
        <f>INDEX('Policy Characteristics'!B:B,MATCH(PolicyLevers!$C1054,'Policy Characteristics'!$C:$C,0))</f>
        <v>Capital Cost Reduction</v>
      </c>
      <c r="C1054" s="190" t="str">
        <f t="shared" si="56"/>
        <v>RnD Industry Capital Cost Perc Reduction</v>
      </c>
      <c r="D1054" s="182" t="s">
        <v>2076</v>
      </c>
      <c r="E1054" s="185"/>
      <c r="F1054" s="192" t="s">
        <v>2075</v>
      </c>
      <c r="G1054" s="185"/>
      <c r="H1054" s="43">
        <v>1481</v>
      </c>
      <c r="I1054" s="357" t="s">
        <v>310</v>
      </c>
      <c r="J1054" s="190" t="str">
        <f>INDEX('Policy Characteristics'!D:D,MATCH(PolicyLevers!$C1054,'Policy Characteristics'!$C:$C,0))</f>
        <v>R&amp;D Capital Cost Reductions</v>
      </c>
      <c r="K1054" s="252" t="str">
        <f>INDEX('Policy Characteristics'!E:E,MATCH(PolicyLevers!$C1054,'Policy Characteristics'!$C:$C,0))</f>
        <v>RnD industry capital cost reduction</v>
      </c>
      <c r="L1054" s="191">
        <f>INDEX('Policy Characteristics'!F:F,MATCH(PolicyLevers!$C1054,'Policy Characteristics'!$C:$C,0))</f>
        <v>0</v>
      </c>
      <c r="M1054" s="191">
        <f>INDEX('Policy Characteristics'!G:G,MATCH(PolicyLevers!$C1054,'Policy Characteristics'!$C:$C,0))</f>
        <v>0.4</v>
      </c>
      <c r="N1054" s="252">
        <f>INDEX('Policy Characteristics'!H:H,MATCH(PolicyLevers!$C1054,'Policy Characteristics'!$C:$C,0))</f>
        <v>0.01</v>
      </c>
      <c r="O1054" s="200" t="str">
        <f>INDEX('Policy Characteristics'!I:I,MATCH(PolicyLevers!$C1054,'Policy Characteristics'!$C:$C,0))</f>
        <v>% reduction in cost</v>
      </c>
      <c r="P1054" s="200"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0" t="str">
        <f>INDEX('Policy Characteristics'!K:K,MATCH(PolicyLevers!$C1054,'Policy Characteristics'!$C:$C,0))</f>
        <v>architectural-design.html#rnd</v>
      </c>
      <c r="R1054" s="259" t="str">
        <f>INDEX('Policy Characteristics'!L:L,MATCH(PolicyLevers!$C1054,'Policy Characteristics'!$C:$C,0))</f>
        <v>research-and-development.html</v>
      </c>
      <c r="S1054" s="200" t="str">
        <f>INDEX('Policy Characteristics'!M:M,MATCH(PolicyLevers!$C1054,'Policy Characteristics'!$C:$C,0))</f>
        <v>none</v>
      </c>
      <c r="T1054" s="185">
        <f>INDEX('Policy Characteristics'!N:N,MATCH(PolicyLevers!$C1054,'Policy Characteristics'!$C:$C,0))</f>
        <v>0</v>
      </c>
      <c r="U1054" s="182">
        <f>INDEX('Policy Characteristics'!O:O,MATCH(PolicyLevers!$C1054,'Policy Characteristics'!$C:$C,0))</f>
        <v>0</v>
      </c>
    </row>
    <row r="1055" spans="1:21" x14ac:dyDescent="0.35">
      <c r="A1055" s="351" t="str">
        <f>INDEX('Policy Characteristics'!A:A,MATCH(PolicyLevers!$C1055,'Policy Characteristics'!$C:$C,0))</f>
        <v>Research and Development</v>
      </c>
      <c r="B1055" s="355" t="str">
        <f>INDEX('Policy Characteristics'!B:B,MATCH(PolicyLevers!$C1055,'Policy Characteristics'!$C:$C,0))</f>
        <v>Capital Cost Reduction</v>
      </c>
      <c r="C1055" s="190" t="str">
        <f t="shared" si="56"/>
        <v>RnD Industry Capital Cost Perc Reduction</v>
      </c>
      <c r="D1055" s="182" t="s">
        <v>2074</v>
      </c>
      <c r="E1055" s="185"/>
      <c r="F1055" s="192" t="s">
        <v>2073</v>
      </c>
      <c r="G1055" s="185"/>
      <c r="H1055" s="43">
        <v>1482</v>
      </c>
      <c r="I1055" s="357" t="s">
        <v>310</v>
      </c>
      <c r="J1055" s="190" t="str">
        <f>INDEX('Policy Characteristics'!D:D,MATCH(PolicyLevers!$C1055,'Policy Characteristics'!$C:$C,0))</f>
        <v>R&amp;D Capital Cost Reductions</v>
      </c>
      <c r="K1055" s="252" t="str">
        <f>INDEX('Policy Characteristics'!E:E,MATCH(PolicyLevers!$C1055,'Policy Characteristics'!$C:$C,0))</f>
        <v>RnD industry capital cost reduction</v>
      </c>
      <c r="L1055" s="191">
        <f>INDEX('Policy Characteristics'!F:F,MATCH(PolicyLevers!$C1055,'Policy Characteristics'!$C:$C,0))</f>
        <v>0</v>
      </c>
      <c r="M1055" s="191">
        <f>INDEX('Policy Characteristics'!G:G,MATCH(PolicyLevers!$C1055,'Policy Characteristics'!$C:$C,0))</f>
        <v>0.4</v>
      </c>
      <c r="N1055" s="252">
        <f>INDEX('Policy Characteristics'!H:H,MATCH(PolicyLevers!$C1055,'Policy Characteristics'!$C:$C,0))</f>
        <v>0.01</v>
      </c>
      <c r="O1055" s="200" t="str">
        <f>INDEX('Policy Characteristics'!I:I,MATCH(PolicyLevers!$C1055,'Policy Characteristics'!$C:$C,0))</f>
        <v>% reduction in cost</v>
      </c>
      <c r="P1055" s="200"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0" t="str">
        <f>INDEX('Policy Characteristics'!K:K,MATCH(PolicyLevers!$C1055,'Policy Characteristics'!$C:$C,0))</f>
        <v>architectural-design.html#rnd</v>
      </c>
      <c r="R1055" s="259" t="str">
        <f>INDEX('Policy Characteristics'!L:L,MATCH(PolicyLevers!$C1055,'Policy Characteristics'!$C:$C,0))</f>
        <v>research-and-development.html</v>
      </c>
      <c r="S1055" s="200" t="str">
        <f>INDEX('Policy Characteristics'!M:M,MATCH(PolicyLevers!$C1055,'Policy Characteristics'!$C:$C,0))</f>
        <v>none</v>
      </c>
      <c r="T1055" s="185">
        <f>INDEX('Policy Characteristics'!N:N,MATCH(PolicyLevers!$C1055,'Policy Characteristics'!$C:$C,0))</f>
        <v>0</v>
      </c>
      <c r="U1055" s="182">
        <f>INDEX('Policy Characteristics'!O:O,MATCH(PolicyLevers!$C1055,'Policy Characteristics'!$C:$C,0))</f>
        <v>0</v>
      </c>
    </row>
    <row r="1056" spans="1:21" x14ac:dyDescent="0.35">
      <c r="A1056" s="351" t="str">
        <f>INDEX('Policy Characteristics'!A:A,MATCH(PolicyLevers!$C1056,'Policy Characteristics'!$C:$C,0))</f>
        <v>Research and Development</v>
      </c>
      <c r="B1056" s="355" t="str">
        <f>INDEX('Policy Characteristics'!B:B,MATCH(PolicyLevers!$C1056,'Policy Characteristics'!$C:$C,0))</f>
        <v>Capital Cost Reduction</v>
      </c>
      <c r="C1056" s="190" t="str">
        <f t="shared" si="56"/>
        <v>RnD Industry Capital Cost Perc Reduction</v>
      </c>
      <c r="D1056" s="182" t="s">
        <v>2072</v>
      </c>
      <c r="E1056" s="185"/>
      <c r="F1056" s="192" t="s">
        <v>2071</v>
      </c>
      <c r="G1056" s="185"/>
      <c r="H1056" s="43">
        <v>1483</v>
      </c>
      <c r="I1056" s="357" t="s">
        <v>310</v>
      </c>
      <c r="J1056" s="190" t="str">
        <f>INDEX('Policy Characteristics'!D:D,MATCH(PolicyLevers!$C1056,'Policy Characteristics'!$C:$C,0))</f>
        <v>R&amp;D Capital Cost Reductions</v>
      </c>
      <c r="K1056" s="252" t="str">
        <f>INDEX('Policy Characteristics'!E:E,MATCH(PolicyLevers!$C1056,'Policy Characteristics'!$C:$C,0))</f>
        <v>RnD industry capital cost reduction</v>
      </c>
      <c r="L1056" s="191">
        <f>INDEX('Policy Characteristics'!F:F,MATCH(PolicyLevers!$C1056,'Policy Characteristics'!$C:$C,0))</f>
        <v>0</v>
      </c>
      <c r="M1056" s="191">
        <f>INDEX('Policy Characteristics'!G:G,MATCH(PolicyLevers!$C1056,'Policy Characteristics'!$C:$C,0))</f>
        <v>0.4</v>
      </c>
      <c r="N1056" s="252">
        <f>INDEX('Policy Characteristics'!H:H,MATCH(PolicyLevers!$C1056,'Policy Characteristics'!$C:$C,0))</f>
        <v>0.01</v>
      </c>
      <c r="O1056" s="200" t="str">
        <f>INDEX('Policy Characteristics'!I:I,MATCH(PolicyLevers!$C1056,'Policy Characteristics'!$C:$C,0))</f>
        <v>% reduction in cost</v>
      </c>
      <c r="P1056" s="200"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0" t="str">
        <f>INDEX('Policy Characteristics'!K:K,MATCH(PolicyLevers!$C1056,'Policy Characteristics'!$C:$C,0))</f>
        <v>architectural-design.html#rnd</v>
      </c>
      <c r="R1056" s="259" t="str">
        <f>INDEX('Policy Characteristics'!L:L,MATCH(PolicyLevers!$C1056,'Policy Characteristics'!$C:$C,0))</f>
        <v>research-and-development.html</v>
      </c>
      <c r="S1056" s="200" t="str">
        <f>INDEX('Policy Characteristics'!M:M,MATCH(PolicyLevers!$C1056,'Policy Characteristics'!$C:$C,0))</f>
        <v>none</v>
      </c>
      <c r="T1056" s="185">
        <f>INDEX('Policy Characteristics'!N:N,MATCH(PolicyLevers!$C1056,'Policy Characteristics'!$C:$C,0))</f>
        <v>0</v>
      </c>
      <c r="U1056" s="182">
        <f>INDEX('Policy Characteristics'!O:O,MATCH(PolicyLevers!$C1056,'Policy Characteristics'!$C:$C,0))</f>
        <v>0</v>
      </c>
    </row>
    <row r="1057" spans="1:21" x14ac:dyDescent="0.35">
      <c r="A1057" s="351" t="str">
        <f>INDEX('Policy Characteristics'!A:A,MATCH(PolicyLevers!$C1057,'Policy Characteristics'!$C:$C,0))</f>
        <v>Research and Development</v>
      </c>
      <c r="B1057" s="355" t="str">
        <f>INDEX('Policy Characteristics'!B:B,MATCH(PolicyLevers!$C1057,'Policy Characteristics'!$C:$C,0))</f>
        <v>Capital Cost Reduction</v>
      </c>
      <c r="C1057" s="190" t="str">
        <f t="shared" si="56"/>
        <v>RnD Industry Capital Cost Perc Reduction</v>
      </c>
      <c r="D1057" s="182" t="s">
        <v>2070</v>
      </c>
      <c r="E1057" s="185"/>
      <c r="F1057" s="192" t="s">
        <v>2069</v>
      </c>
      <c r="G1057" s="185"/>
      <c r="H1057" s="43">
        <v>1484</v>
      </c>
      <c r="I1057" s="357" t="s">
        <v>310</v>
      </c>
      <c r="J1057" s="190" t="str">
        <f>INDEX('Policy Characteristics'!D:D,MATCH(PolicyLevers!$C1057,'Policy Characteristics'!$C:$C,0))</f>
        <v>R&amp;D Capital Cost Reductions</v>
      </c>
      <c r="K1057" s="252" t="str">
        <f>INDEX('Policy Characteristics'!E:E,MATCH(PolicyLevers!$C1057,'Policy Characteristics'!$C:$C,0))</f>
        <v>RnD industry capital cost reduction</v>
      </c>
      <c r="L1057" s="191">
        <f>INDEX('Policy Characteristics'!F:F,MATCH(PolicyLevers!$C1057,'Policy Characteristics'!$C:$C,0))</f>
        <v>0</v>
      </c>
      <c r="M1057" s="191">
        <f>INDEX('Policy Characteristics'!G:G,MATCH(PolicyLevers!$C1057,'Policy Characteristics'!$C:$C,0))</f>
        <v>0.4</v>
      </c>
      <c r="N1057" s="252">
        <f>INDEX('Policy Characteristics'!H:H,MATCH(PolicyLevers!$C1057,'Policy Characteristics'!$C:$C,0))</f>
        <v>0.01</v>
      </c>
      <c r="O1057" s="200" t="str">
        <f>INDEX('Policy Characteristics'!I:I,MATCH(PolicyLevers!$C1057,'Policy Characteristics'!$C:$C,0))</f>
        <v>% reduction in cost</v>
      </c>
      <c r="P1057" s="200"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0" t="str">
        <f>INDEX('Policy Characteristics'!K:K,MATCH(PolicyLevers!$C1057,'Policy Characteristics'!$C:$C,0))</f>
        <v>architectural-design.html#rnd</v>
      </c>
      <c r="R1057" s="259" t="str">
        <f>INDEX('Policy Characteristics'!L:L,MATCH(PolicyLevers!$C1057,'Policy Characteristics'!$C:$C,0))</f>
        <v>research-and-development.html</v>
      </c>
      <c r="S1057" s="200" t="str">
        <f>INDEX('Policy Characteristics'!M:M,MATCH(PolicyLevers!$C1057,'Policy Characteristics'!$C:$C,0))</f>
        <v>none</v>
      </c>
      <c r="T1057" s="185">
        <f>INDEX('Policy Characteristics'!N:N,MATCH(PolicyLevers!$C1057,'Policy Characteristics'!$C:$C,0))</f>
        <v>0</v>
      </c>
      <c r="U1057" s="182">
        <f>INDEX('Policy Characteristics'!O:O,MATCH(PolicyLevers!$C1057,'Policy Characteristics'!$C:$C,0))</f>
        <v>0</v>
      </c>
    </row>
    <row r="1058" spans="1:21" x14ac:dyDescent="0.35">
      <c r="A1058" s="351" t="str">
        <f>INDEX('Policy Characteristics'!A:A,MATCH(PolicyLevers!$C1058,'Policy Characteristics'!$C:$C,0))</f>
        <v>Research and Development</v>
      </c>
      <c r="B1058" s="355" t="str">
        <f>INDEX('Policy Characteristics'!B:B,MATCH(PolicyLevers!$C1058,'Policy Characteristics'!$C:$C,0))</f>
        <v>Capital Cost Reduction</v>
      </c>
      <c r="C1058" s="190" t="str">
        <f t="shared" si="56"/>
        <v>RnD Industry Capital Cost Perc Reduction</v>
      </c>
      <c r="D1058" s="182" t="s">
        <v>2068</v>
      </c>
      <c r="E1058" s="185"/>
      <c r="F1058" s="192" t="s">
        <v>2067</v>
      </c>
      <c r="G1058" s="185"/>
      <c r="H1058" s="43">
        <v>1485</v>
      </c>
      <c r="I1058" s="357" t="s">
        <v>310</v>
      </c>
      <c r="J1058" s="190" t="str">
        <f>INDEX('Policy Characteristics'!D:D,MATCH(PolicyLevers!$C1058,'Policy Characteristics'!$C:$C,0))</f>
        <v>R&amp;D Capital Cost Reductions</v>
      </c>
      <c r="K1058" s="252" t="str">
        <f>INDEX('Policy Characteristics'!E:E,MATCH(PolicyLevers!$C1058,'Policy Characteristics'!$C:$C,0))</f>
        <v>RnD industry capital cost reduction</v>
      </c>
      <c r="L1058" s="191">
        <f>INDEX('Policy Characteristics'!F:F,MATCH(PolicyLevers!$C1058,'Policy Characteristics'!$C:$C,0))</f>
        <v>0</v>
      </c>
      <c r="M1058" s="191">
        <f>INDEX('Policy Characteristics'!G:G,MATCH(PolicyLevers!$C1058,'Policy Characteristics'!$C:$C,0))</f>
        <v>0.4</v>
      </c>
      <c r="N1058" s="252">
        <f>INDEX('Policy Characteristics'!H:H,MATCH(PolicyLevers!$C1058,'Policy Characteristics'!$C:$C,0))</f>
        <v>0.01</v>
      </c>
      <c r="O1058" s="200" t="str">
        <f>INDEX('Policy Characteristics'!I:I,MATCH(PolicyLevers!$C1058,'Policy Characteristics'!$C:$C,0))</f>
        <v>% reduction in cost</v>
      </c>
      <c r="P1058" s="200"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0" t="str">
        <f>INDEX('Policy Characteristics'!K:K,MATCH(PolicyLevers!$C1058,'Policy Characteristics'!$C:$C,0))</f>
        <v>architectural-design.html#rnd</v>
      </c>
      <c r="R1058" s="259" t="str">
        <f>INDEX('Policy Characteristics'!L:L,MATCH(PolicyLevers!$C1058,'Policy Characteristics'!$C:$C,0))</f>
        <v>research-and-development.html</v>
      </c>
      <c r="S1058" s="200" t="str">
        <f>INDEX('Policy Characteristics'!M:M,MATCH(PolicyLevers!$C1058,'Policy Characteristics'!$C:$C,0))</f>
        <v>none</v>
      </c>
      <c r="T1058" s="185">
        <f>INDEX('Policy Characteristics'!N:N,MATCH(PolicyLevers!$C1058,'Policy Characteristics'!$C:$C,0))</f>
        <v>0</v>
      </c>
      <c r="U1058" s="182">
        <f>INDEX('Policy Characteristics'!O:O,MATCH(PolicyLevers!$C1058,'Policy Characteristics'!$C:$C,0))</f>
        <v>0</v>
      </c>
    </row>
    <row r="1059" spans="1:21" x14ac:dyDescent="0.35">
      <c r="A1059" s="351" t="str">
        <f>INDEX('Policy Characteristics'!A:A,MATCH(PolicyLevers!$C1059,'Policy Characteristics'!$C:$C,0))</f>
        <v>Research and Development</v>
      </c>
      <c r="B1059" s="355" t="str">
        <f>INDEX('Policy Characteristics'!B:B,MATCH(PolicyLevers!$C1059,'Policy Characteristics'!$C:$C,0))</f>
        <v>Capital Cost Reduction</v>
      </c>
      <c r="C1059" s="190" t="str">
        <f t="shared" si="56"/>
        <v>RnD Industry Capital Cost Perc Reduction</v>
      </c>
      <c r="D1059" s="182" t="s">
        <v>2066</v>
      </c>
      <c r="E1059" s="185"/>
      <c r="F1059" s="192" t="s">
        <v>2065</v>
      </c>
      <c r="G1059" s="185"/>
      <c r="H1059" s="43">
        <v>1486</v>
      </c>
      <c r="I1059" s="357" t="s">
        <v>310</v>
      </c>
      <c r="J1059" s="190" t="str">
        <f>INDEX('Policy Characteristics'!D:D,MATCH(PolicyLevers!$C1059,'Policy Characteristics'!$C:$C,0))</f>
        <v>R&amp;D Capital Cost Reductions</v>
      </c>
      <c r="K1059" s="252" t="str">
        <f>INDEX('Policy Characteristics'!E:E,MATCH(PolicyLevers!$C1059,'Policy Characteristics'!$C:$C,0))</f>
        <v>RnD industry capital cost reduction</v>
      </c>
      <c r="L1059" s="191">
        <f>INDEX('Policy Characteristics'!F:F,MATCH(PolicyLevers!$C1059,'Policy Characteristics'!$C:$C,0))</f>
        <v>0</v>
      </c>
      <c r="M1059" s="191">
        <f>INDEX('Policy Characteristics'!G:G,MATCH(PolicyLevers!$C1059,'Policy Characteristics'!$C:$C,0))</f>
        <v>0.4</v>
      </c>
      <c r="N1059" s="252">
        <f>INDEX('Policy Characteristics'!H:H,MATCH(PolicyLevers!$C1059,'Policy Characteristics'!$C:$C,0))</f>
        <v>0.01</v>
      </c>
      <c r="O1059" s="200" t="str">
        <f>INDEX('Policy Characteristics'!I:I,MATCH(PolicyLevers!$C1059,'Policy Characteristics'!$C:$C,0))</f>
        <v>% reduction in cost</v>
      </c>
      <c r="P1059" s="200"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0" t="str">
        <f>INDEX('Policy Characteristics'!K:K,MATCH(PolicyLevers!$C1059,'Policy Characteristics'!$C:$C,0))</f>
        <v>architectural-design.html#rnd</v>
      </c>
      <c r="R1059" s="259" t="str">
        <f>INDEX('Policy Characteristics'!L:L,MATCH(PolicyLevers!$C1059,'Policy Characteristics'!$C:$C,0))</f>
        <v>research-and-development.html</v>
      </c>
      <c r="S1059" s="200" t="str">
        <f>INDEX('Policy Characteristics'!M:M,MATCH(PolicyLevers!$C1059,'Policy Characteristics'!$C:$C,0))</f>
        <v>none</v>
      </c>
      <c r="T1059" s="185">
        <f>INDEX('Policy Characteristics'!N:N,MATCH(PolicyLevers!$C1059,'Policy Characteristics'!$C:$C,0))</f>
        <v>0</v>
      </c>
      <c r="U1059" s="182">
        <f>INDEX('Policy Characteristics'!O:O,MATCH(PolicyLevers!$C1059,'Policy Characteristics'!$C:$C,0))</f>
        <v>0</v>
      </c>
    </row>
    <row r="1060" spans="1:21" x14ac:dyDescent="0.35">
      <c r="A1060" s="351" t="str">
        <f>INDEX('Policy Characteristics'!A:A,MATCH(PolicyLevers!$C1060,'Policy Characteristics'!$C:$C,0))</f>
        <v>Research and Development</v>
      </c>
      <c r="B1060" s="355" t="str">
        <f>INDEX('Policy Characteristics'!B:B,MATCH(PolicyLevers!$C1060,'Policy Characteristics'!$C:$C,0))</f>
        <v>Capital Cost Reduction</v>
      </c>
      <c r="C1060" s="183" t="s">
        <v>1151</v>
      </c>
      <c r="D1060" s="185" t="s">
        <v>1152</v>
      </c>
      <c r="E1060" s="185"/>
      <c r="F1060" s="185" t="s">
        <v>1153</v>
      </c>
      <c r="G1060" s="185"/>
      <c r="H1060" s="43">
        <v>108</v>
      </c>
      <c r="I1060" s="357" t="s">
        <v>310</v>
      </c>
      <c r="J1060" s="190" t="str">
        <f>INDEX('Policy Characteristics'!D:D,MATCH(PolicyLevers!$C1060,'Policy Characteristics'!$C:$C,0))</f>
        <v>R&amp;D Capital Cost Reductions</v>
      </c>
      <c r="K1060" s="182" t="str">
        <f>INDEX('Policy Characteristics'!E:E,MATCH(PolicyLevers!$C1060,'Policy Characteristics'!$C:$C,0))</f>
        <v>RnD transportation capital cost reduction</v>
      </c>
      <c r="L1060" s="205">
        <f>INDEX('Policy Characteristics'!F:F,MATCH(PolicyLevers!$C1060,'Policy Characteristics'!$C:$C,0))</f>
        <v>0</v>
      </c>
      <c r="M1060" s="205">
        <f>INDEX('Policy Characteristics'!G:G,MATCH(PolicyLevers!$C1060,'Policy Characteristics'!$C:$C,0))</f>
        <v>0.4</v>
      </c>
      <c r="N1060" s="251">
        <f>INDEX('Policy Characteristics'!H:H,MATCH(PolicyLevers!$C1060,'Policy Characteristics'!$C:$C,0))</f>
        <v>0.01</v>
      </c>
      <c r="O1060" s="185" t="str">
        <f>INDEX('Policy Characteristics'!I:I,MATCH(PolicyLevers!$C1060,'Policy Characteristics'!$C:$C,0))</f>
        <v>% reduction in cost</v>
      </c>
      <c r="P1060" s="192"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5" t="str">
        <f>INDEX('Policy Characteristics'!K:K,MATCH(PolicyLevers!$C1060,'Policy Characteristics'!$C:$C,0))</f>
        <v>architectural-design.html#rnd</v>
      </c>
      <c r="R1060" s="192" t="str">
        <f>INDEX('Policy Characteristics'!L:L,MATCH(PolicyLevers!$C1060,'Policy Characteristics'!$C:$C,0))</f>
        <v>research-and-development.html</v>
      </c>
      <c r="S1060" s="206" t="str">
        <f>INDEX('Policy Characteristics'!M:M,MATCH(PolicyLevers!$C1060,'Policy Characteristics'!$C:$C,0))</f>
        <v>none</v>
      </c>
      <c r="T1060" s="185">
        <f>INDEX('Policy Characteristics'!N:N,MATCH(PolicyLevers!$C1060,'Policy Characteristics'!$C:$C,0))</f>
        <v>0</v>
      </c>
      <c r="U1060" s="182">
        <f>INDEX('Policy Characteristics'!O:O,MATCH(PolicyLevers!$C1060,'Policy Characteristics'!$C:$C,0))</f>
        <v>0</v>
      </c>
    </row>
    <row r="1061" spans="1:21" x14ac:dyDescent="0.35">
      <c r="A1061" s="351" t="str">
        <f>INDEX('Policy Characteristics'!A:A,MATCH(PolicyLevers!$C1061,'Policy Characteristics'!$C:$C,0))</f>
        <v>Research and Development</v>
      </c>
      <c r="B1061" s="355" t="str">
        <f>INDEX('Policy Characteristics'!B:B,MATCH(PolicyLevers!$C1061,'Policy Characteristics'!$C:$C,0))</f>
        <v>Capital Cost Reduction</v>
      </c>
      <c r="C1061" s="190" t="str">
        <f t="shared" ref="C1061:C1066" si="57">C$1060</f>
        <v>RnD Transportation Capital Cost Perc Reduction</v>
      </c>
      <c r="D1061" s="185" t="s">
        <v>1156</v>
      </c>
      <c r="E1061" s="185"/>
      <c r="F1061" s="185" t="s">
        <v>1157</v>
      </c>
      <c r="G1061" s="185"/>
      <c r="H1061" s="43">
        <v>109</v>
      </c>
      <c r="I1061" s="357" t="s">
        <v>310</v>
      </c>
      <c r="J1061" s="190" t="str">
        <f>INDEX('Policy Characteristics'!D:D,MATCH(PolicyLevers!$C1061,'Policy Characteristics'!$C:$C,0))</f>
        <v>R&amp;D Capital Cost Reductions</v>
      </c>
      <c r="K1061" s="252" t="str">
        <f>INDEX('Policy Characteristics'!E:E,MATCH(PolicyLevers!$C1061,'Policy Characteristics'!$C:$C,0))</f>
        <v>RnD transportation capital cost reduction</v>
      </c>
      <c r="L1061" s="191">
        <f>INDEX('Policy Characteristics'!F:F,MATCH(PolicyLevers!$C1061,'Policy Characteristics'!$C:$C,0))</f>
        <v>0</v>
      </c>
      <c r="M1061" s="191">
        <f>INDEX('Policy Characteristics'!G:G,MATCH(PolicyLevers!$C1061,'Policy Characteristics'!$C:$C,0))</f>
        <v>0.4</v>
      </c>
      <c r="N1061" s="252">
        <f>INDEX('Policy Characteristics'!H:H,MATCH(PolicyLevers!$C1061,'Policy Characteristics'!$C:$C,0))</f>
        <v>0.01</v>
      </c>
      <c r="O1061" s="200" t="str">
        <f>INDEX('Policy Characteristics'!I:I,MATCH(PolicyLevers!$C1061,'Policy Characteristics'!$C:$C,0))</f>
        <v>% reduction in cost</v>
      </c>
      <c r="P1061" s="187"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5" t="str">
        <f>INDEX('Policy Characteristics'!K:K,MATCH(PolicyLevers!$C1061,'Policy Characteristics'!$C:$C,0))</f>
        <v>architectural-design.html#rnd</v>
      </c>
      <c r="R1061" s="192" t="str">
        <f>INDEX('Policy Characteristics'!L:L,MATCH(PolicyLevers!$C1061,'Policy Characteristics'!$C:$C,0))</f>
        <v>research-and-development.html</v>
      </c>
      <c r="S1061" s="206" t="str">
        <f>INDEX('Policy Characteristics'!M:M,MATCH(PolicyLevers!$C1061,'Policy Characteristics'!$C:$C,0))</f>
        <v>none</v>
      </c>
      <c r="T1061" s="185">
        <f>INDEX('Policy Characteristics'!N:N,MATCH(PolicyLevers!$C1061,'Policy Characteristics'!$C:$C,0))</f>
        <v>0</v>
      </c>
      <c r="U1061" s="182">
        <f>INDEX('Policy Characteristics'!O:O,MATCH(PolicyLevers!$C1061,'Policy Characteristics'!$C:$C,0))</f>
        <v>0</v>
      </c>
    </row>
    <row r="1062" spans="1:21" x14ac:dyDescent="0.35">
      <c r="A1062" s="351" t="str">
        <f>INDEX('Policy Characteristics'!A:A,MATCH(PolicyLevers!$C1062,'Policy Characteristics'!$C:$C,0))</f>
        <v>Research and Development</v>
      </c>
      <c r="B1062" s="355" t="str">
        <f>INDEX('Policy Characteristics'!B:B,MATCH(PolicyLevers!$C1062,'Policy Characteristics'!$C:$C,0))</f>
        <v>Capital Cost Reduction</v>
      </c>
      <c r="C1062" s="190" t="str">
        <f t="shared" si="57"/>
        <v>RnD Transportation Capital Cost Perc Reduction</v>
      </c>
      <c r="D1062" s="185" t="s">
        <v>1159</v>
      </c>
      <c r="E1062" s="185"/>
      <c r="F1062" s="185" t="s">
        <v>1160</v>
      </c>
      <c r="G1062" s="185"/>
      <c r="H1062" s="43">
        <v>110</v>
      </c>
      <c r="I1062" s="357" t="s">
        <v>310</v>
      </c>
      <c r="J1062" s="190" t="str">
        <f>INDEX('Policy Characteristics'!D:D,MATCH(PolicyLevers!$C1062,'Policy Characteristics'!$C:$C,0))</f>
        <v>R&amp;D Capital Cost Reductions</v>
      </c>
      <c r="K1062" s="252" t="str">
        <f>INDEX('Policy Characteristics'!E:E,MATCH(PolicyLevers!$C1062,'Policy Characteristics'!$C:$C,0))</f>
        <v>RnD transportation capital cost reduction</v>
      </c>
      <c r="L1062" s="191">
        <f>INDEX('Policy Characteristics'!F:F,MATCH(PolicyLevers!$C1062,'Policy Characteristics'!$C:$C,0))</f>
        <v>0</v>
      </c>
      <c r="M1062" s="191">
        <f>INDEX('Policy Characteristics'!G:G,MATCH(PolicyLevers!$C1062,'Policy Characteristics'!$C:$C,0))</f>
        <v>0.4</v>
      </c>
      <c r="N1062" s="252">
        <f>INDEX('Policy Characteristics'!H:H,MATCH(PolicyLevers!$C1062,'Policy Characteristics'!$C:$C,0))</f>
        <v>0.01</v>
      </c>
      <c r="O1062" s="200" t="str">
        <f>INDEX('Policy Characteristics'!I:I,MATCH(PolicyLevers!$C1062,'Policy Characteristics'!$C:$C,0))</f>
        <v>% reduction in cost</v>
      </c>
      <c r="P1062" s="187"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5" t="str">
        <f>INDEX('Policy Characteristics'!K:K,MATCH(PolicyLevers!$C1062,'Policy Characteristics'!$C:$C,0))</f>
        <v>architectural-design.html#rnd</v>
      </c>
      <c r="R1062" s="192" t="str">
        <f>INDEX('Policy Characteristics'!L:L,MATCH(PolicyLevers!$C1062,'Policy Characteristics'!$C:$C,0))</f>
        <v>research-and-development.html</v>
      </c>
      <c r="S1062" s="206" t="str">
        <f>INDEX('Policy Characteristics'!M:M,MATCH(PolicyLevers!$C1062,'Policy Characteristics'!$C:$C,0))</f>
        <v>none</v>
      </c>
      <c r="T1062" s="185">
        <f>INDEX('Policy Characteristics'!N:N,MATCH(PolicyLevers!$C1062,'Policy Characteristics'!$C:$C,0))</f>
        <v>0</v>
      </c>
      <c r="U1062" s="182">
        <f>INDEX('Policy Characteristics'!O:O,MATCH(PolicyLevers!$C1062,'Policy Characteristics'!$C:$C,0))</f>
        <v>0</v>
      </c>
    </row>
    <row r="1063" spans="1:21" x14ac:dyDescent="0.35">
      <c r="A1063" s="351" t="str">
        <f>INDEX('Policy Characteristics'!A:A,MATCH(PolicyLevers!$C1063,'Policy Characteristics'!$C:$C,0))</f>
        <v>Research and Development</v>
      </c>
      <c r="B1063" s="355" t="str">
        <f>INDEX('Policy Characteristics'!B:B,MATCH(PolicyLevers!$C1063,'Policy Characteristics'!$C:$C,0))</f>
        <v>Capital Cost Reduction</v>
      </c>
      <c r="C1063" s="190" t="str">
        <f t="shared" si="57"/>
        <v>RnD Transportation Capital Cost Perc Reduction</v>
      </c>
      <c r="D1063" s="185" t="s">
        <v>1162</v>
      </c>
      <c r="E1063" s="185"/>
      <c r="F1063" s="185" t="s">
        <v>1163</v>
      </c>
      <c r="G1063" s="185"/>
      <c r="H1063" s="43">
        <v>111</v>
      </c>
      <c r="I1063" s="357" t="s">
        <v>310</v>
      </c>
      <c r="J1063" s="190" t="str">
        <f>INDEX('Policy Characteristics'!D:D,MATCH(PolicyLevers!$C1063,'Policy Characteristics'!$C:$C,0))</f>
        <v>R&amp;D Capital Cost Reductions</v>
      </c>
      <c r="K1063" s="252" t="str">
        <f>INDEX('Policy Characteristics'!E:E,MATCH(PolicyLevers!$C1063,'Policy Characteristics'!$C:$C,0))</f>
        <v>RnD transportation capital cost reduction</v>
      </c>
      <c r="L1063" s="191">
        <f>INDEX('Policy Characteristics'!F:F,MATCH(PolicyLevers!$C1063,'Policy Characteristics'!$C:$C,0))</f>
        <v>0</v>
      </c>
      <c r="M1063" s="191">
        <f>INDEX('Policy Characteristics'!G:G,MATCH(PolicyLevers!$C1063,'Policy Characteristics'!$C:$C,0))</f>
        <v>0.4</v>
      </c>
      <c r="N1063" s="252">
        <f>INDEX('Policy Characteristics'!H:H,MATCH(PolicyLevers!$C1063,'Policy Characteristics'!$C:$C,0))</f>
        <v>0.01</v>
      </c>
      <c r="O1063" s="200" t="str">
        <f>INDEX('Policy Characteristics'!I:I,MATCH(PolicyLevers!$C1063,'Policy Characteristics'!$C:$C,0))</f>
        <v>% reduction in cost</v>
      </c>
      <c r="P1063" s="187"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5" t="str">
        <f>INDEX('Policy Characteristics'!K:K,MATCH(PolicyLevers!$C1063,'Policy Characteristics'!$C:$C,0))</f>
        <v>architectural-design.html#rnd</v>
      </c>
      <c r="R1063" s="192" t="str">
        <f>INDEX('Policy Characteristics'!L:L,MATCH(PolicyLevers!$C1063,'Policy Characteristics'!$C:$C,0))</f>
        <v>research-and-development.html</v>
      </c>
      <c r="S1063" s="206" t="str">
        <f>INDEX('Policy Characteristics'!M:M,MATCH(PolicyLevers!$C1063,'Policy Characteristics'!$C:$C,0))</f>
        <v>none</v>
      </c>
      <c r="T1063" s="185">
        <f>INDEX('Policy Characteristics'!N:N,MATCH(PolicyLevers!$C1063,'Policy Characteristics'!$C:$C,0))</f>
        <v>0</v>
      </c>
      <c r="U1063" s="182">
        <f>INDEX('Policy Characteristics'!O:O,MATCH(PolicyLevers!$C1063,'Policy Characteristics'!$C:$C,0))</f>
        <v>0</v>
      </c>
    </row>
    <row r="1064" spans="1:21" x14ac:dyDescent="0.35">
      <c r="A1064" s="351" t="str">
        <f>INDEX('Policy Characteristics'!A:A,MATCH(PolicyLevers!$C1064,'Policy Characteristics'!$C:$C,0))</f>
        <v>Research and Development</v>
      </c>
      <c r="B1064" s="355" t="str">
        <f>INDEX('Policy Characteristics'!B:B,MATCH(PolicyLevers!$C1064,'Policy Characteristics'!$C:$C,0))</f>
        <v>Capital Cost Reduction</v>
      </c>
      <c r="C1064" s="190" t="str">
        <f t="shared" si="57"/>
        <v>RnD Transportation Capital Cost Perc Reduction</v>
      </c>
      <c r="D1064" s="185" t="s">
        <v>1165</v>
      </c>
      <c r="E1064" s="185"/>
      <c r="F1064" s="185" t="s">
        <v>1166</v>
      </c>
      <c r="G1064" s="185"/>
      <c r="H1064" s="43">
        <v>112</v>
      </c>
      <c r="I1064" s="357" t="s">
        <v>310</v>
      </c>
      <c r="J1064" s="190" t="str">
        <f>INDEX('Policy Characteristics'!D:D,MATCH(PolicyLevers!$C1064,'Policy Characteristics'!$C:$C,0))</f>
        <v>R&amp;D Capital Cost Reductions</v>
      </c>
      <c r="K1064" s="252" t="str">
        <f>INDEX('Policy Characteristics'!E:E,MATCH(PolicyLevers!$C1064,'Policy Characteristics'!$C:$C,0))</f>
        <v>RnD transportation capital cost reduction</v>
      </c>
      <c r="L1064" s="191">
        <f>INDEX('Policy Characteristics'!F:F,MATCH(PolicyLevers!$C1064,'Policy Characteristics'!$C:$C,0))</f>
        <v>0</v>
      </c>
      <c r="M1064" s="191">
        <f>INDEX('Policy Characteristics'!G:G,MATCH(PolicyLevers!$C1064,'Policy Characteristics'!$C:$C,0))</f>
        <v>0.4</v>
      </c>
      <c r="N1064" s="252">
        <f>INDEX('Policy Characteristics'!H:H,MATCH(PolicyLevers!$C1064,'Policy Characteristics'!$C:$C,0))</f>
        <v>0.01</v>
      </c>
      <c r="O1064" s="200" t="str">
        <f>INDEX('Policy Characteristics'!I:I,MATCH(PolicyLevers!$C1064,'Policy Characteristics'!$C:$C,0))</f>
        <v>% reduction in cost</v>
      </c>
      <c r="P1064" s="187"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5" t="str">
        <f>INDEX('Policy Characteristics'!K:K,MATCH(PolicyLevers!$C1064,'Policy Characteristics'!$C:$C,0))</f>
        <v>architectural-design.html#rnd</v>
      </c>
      <c r="R1064" s="192" t="str">
        <f>INDEX('Policy Characteristics'!L:L,MATCH(PolicyLevers!$C1064,'Policy Characteristics'!$C:$C,0))</f>
        <v>research-and-development.html</v>
      </c>
      <c r="S1064" s="206" t="str">
        <f>INDEX('Policy Characteristics'!M:M,MATCH(PolicyLevers!$C1064,'Policy Characteristics'!$C:$C,0))</f>
        <v>none</v>
      </c>
      <c r="T1064" s="185">
        <f>INDEX('Policy Characteristics'!N:N,MATCH(PolicyLevers!$C1064,'Policy Characteristics'!$C:$C,0))</f>
        <v>0</v>
      </c>
      <c r="U1064" s="182">
        <f>INDEX('Policy Characteristics'!O:O,MATCH(PolicyLevers!$C1064,'Policy Characteristics'!$C:$C,0))</f>
        <v>0</v>
      </c>
    </row>
    <row r="1065" spans="1:21" x14ac:dyDescent="0.35">
      <c r="A1065" s="351" t="str">
        <f>INDEX('Policy Characteristics'!A:A,MATCH(PolicyLevers!$C1065,'Policy Characteristics'!$C:$C,0))</f>
        <v>Research and Development</v>
      </c>
      <c r="B1065" s="355" t="str">
        <f>INDEX('Policy Characteristics'!B:B,MATCH(PolicyLevers!$C1065,'Policy Characteristics'!$C:$C,0))</f>
        <v>Capital Cost Reduction</v>
      </c>
      <c r="C1065" s="190" t="str">
        <f t="shared" si="57"/>
        <v>RnD Transportation Capital Cost Perc Reduction</v>
      </c>
      <c r="D1065" s="185" t="s">
        <v>1168</v>
      </c>
      <c r="E1065" s="185"/>
      <c r="F1065" s="185" t="s">
        <v>1169</v>
      </c>
      <c r="G1065" s="185"/>
      <c r="H1065" s="43">
        <v>113</v>
      </c>
      <c r="I1065" s="357" t="s">
        <v>310</v>
      </c>
      <c r="J1065" s="190" t="str">
        <f>INDEX('Policy Characteristics'!D:D,MATCH(PolicyLevers!$C1065,'Policy Characteristics'!$C:$C,0))</f>
        <v>R&amp;D Capital Cost Reductions</v>
      </c>
      <c r="K1065" s="252" t="str">
        <f>INDEX('Policy Characteristics'!E:E,MATCH(PolicyLevers!$C1065,'Policy Characteristics'!$C:$C,0))</f>
        <v>RnD transportation capital cost reduction</v>
      </c>
      <c r="L1065" s="191">
        <f>INDEX('Policy Characteristics'!F:F,MATCH(PolicyLevers!$C1065,'Policy Characteristics'!$C:$C,0))</f>
        <v>0</v>
      </c>
      <c r="M1065" s="191">
        <f>INDEX('Policy Characteristics'!G:G,MATCH(PolicyLevers!$C1065,'Policy Characteristics'!$C:$C,0))</f>
        <v>0.4</v>
      </c>
      <c r="N1065" s="252">
        <f>INDEX('Policy Characteristics'!H:H,MATCH(PolicyLevers!$C1065,'Policy Characteristics'!$C:$C,0))</f>
        <v>0.01</v>
      </c>
      <c r="O1065" s="200" t="str">
        <f>INDEX('Policy Characteristics'!I:I,MATCH(PolicyLevers!$C1065,'Policy Characteristics'!$C:$C,0))</f>
        <v>% reduction in cost</v>
      </c>
      <c r="P1065" s="187"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5" t="str">
        <f>INDEX('Policy Characteristics'!K:K,MATCH(PolicyLevers!$C1065,'Policy Characteristics'!$C:$C,0))</f>
        <v>architectural-design.html#rnd</v>
      </c>
      <c r="R1065" s="192" t="str">
        <f>INDEX('Policy Characteristics'!L:L,MATCH(PolicyLevers!$C1065,'Policy Characteristics'!$C:$C,0))</f>
        <v>research-and-development.html</v>
      </c>
      <c r="S1065" s="206" t="str">
        <f>INDEX('Policy Characteristics'!M:M,MATCH(PolicyLevers!$C1065,'Policy Characteristics'!$C:$C,0))</f>
        <v>none</v>
      </c>
      <c r="T1065" s="185">
        <f>INDEX('Policy Characteristics'!N:N,MATCH(PolicyLevers!$C1065,'Policy Characteristics'!$C:$C,0))</f>
        <v>0</v>
      </c>
      <c r="U1065" s="182">
        <f>INDEX('Policy Characteristics'!O:O,MATCH(PolicyLevers!$C1065,'Policy Characteristics'!$C:$C,0))</f>
        <v>0</v>
      </c>
    </row>
    <row r="1066" spans="1:21" x14ac:dyDescent="0.35">
      <c r="A1066" s="351" t="str">
        <f>INDEX('Policy Characteristics'!A:A,MATCH(PolicyLevers!$C1066,'Policy Characteristics'!$C:$C,0))</f>
        <v>Research and Development</v>
      </c>
      <c r="B1066" s="355" t="str">
        <f>INDEX('Policy Characteristics'!B:B,MATCH(PolicyLevers!$C1066,'Policy Characteristics'!$C:$C,0))</f>
        <v>Capital Cost Reduction</v>
      </c>
      <c r="C1066" s="190" t="str">
        <f t="shared" si="57"/>
        <v>RnD Transportation Capital Cost Perc Reduction</v>
      </c>
      <c r="D1066" s="185" t="s">
        <v>1171</v>
      </c>
      <c r="E1066" s="185"/>
      <c r="F1066" s="185" t="s">
        <v>1172</v>
      </c>
      <c r="G1066" s="185"/>
      <c r="H1066" s="43">
        <v>523</v>
      </c>
      <c r="I1066" s="357" t="s">
        <v>310</v>
      </c>
      <c r="J1066" s="190" t="str">
        <f>INDEX('Policy Characteristics'!D:D,MATCH(PolicyLevers!$C1066,'Policy Characteristics'!$C:$C,0))</f>
        <v>R&amp;D Capital Cost Reductions</v>
      </c>
      <c r="K1066" s="252" t="str">
        <f>INDEX('Policy Characteristics'!E:E,MATCH(PolicyLevers!$C1066,'Policy Characteristics'!$C:$C,0))</f>
        <v>RnD transportation capital cost reduction</v>
      </c>
      <c r="L1066" s="191">
        <f>INDEX('Policy Characteristics'!F:F,MATCH(PolicyLevers!$C1066,'Policy Characteristics'!$C:$C,0))</f>
        <v>0</v>
      </c>
      <c r="M1066" s="191">
        <f>INDEX('Policy Characteristics'!G:G,MATCH(PolicyLevers!$C1066,'Policy Characteristics'!$C:$C,0))</f>
        <v>0.4</v>
      </c>
      <c r="N1066" s="252">
        <f>INDEX('Policy Characteristics'!H:H,MATCH(PolicyLevers!$C1066,'Policy Characteristics'!$C:$C,0))</f>
        <v>0.01</v>
      </c>
      <c r="O1066" s="200" t="str">
        <f>INDEX('Policy Characteristics'!I:I,MATCH(PolicyLevers!$C1066,'Policy Characteristics'!$C:$C,0))</f>
        <v>% reduction in cost</v>
      </c>
      <c r="P1066" s="187"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5" t="str">
        <f>INDEX('Policy Characteristics'!K:K,MATCH(PolicyLevers!$C1066,'Policy Characteristics'!$C:$C,0))</f>
        <v>architectural-design.html#rnd</v>
      </c>
      <c r="R1066" s="192" t="str">
        <f>INDEX('Policy Characteristics'!L:L,MATCH(PolicyLevers!$C1066,'Policy Characteristics'!$C:$C,0))</f>
        <v>research-and-development.html</v>
      </c>
      <c r="S1066" s="206" t="str">
        <f>INDEX('Policy Characteristics'!M:M,MATCH(PolicyLevers!$C1066,'Policy Characteristics'!$C:$C,0))</f>
        <v>none</v>
      </c>
      <c r="T1066" s="185">
        <f>INDEX('Policy Characteristics'!N:N,MATCH(PolicyLevers!$C1066,'Policy Characteristics'!$C:$C,0))</f>
        <v>0</v>
      </c>
      <c r="U1066" s="182">
        <f>INDEX('Policy Characteristics'!O:O,MATCH(PolicyLevers!$C1066,'Policy Characteristics'!$C:$C,0))</f>
        <v>0</v>
      </c>
    </row>
    <row r="1067" spans="1:21" s="183" customFormat="1" x14ac:dyDescent="0.35">
      <c r="A1067" s="351" t="str">
        <f>INDEX('Policy Characteristics'!A:A,MATCH(PolicyLevers!$C1067,'Policy Characteristics'!$C:$C,0))</f>
        <v>Research and Development</v>
      </c>
      <c r="B1067" s="354" t="str">
        <f>INDEX('Policy Characteristics'!B:B,MATCH(PolicyLevers!$C1067,'Policy Characteristics'!$C:$C,0))</f>
        <v>Direct Air Capture</v>
      </c>
      <c r="C1067" s="183" t="s">
        <v>1175</v>
      </c>
      <c r="D1067" s="192"/>
      <c r="E1067" s="192"/>
      <c r="F1067" s="192"/>
      <c r="G1067" s="192"/>
      <c r="H1067" s="184">
        <v>525</v>
      </c>
      <c r="I1067" s="362" t="s">
        <v>310</v>
      </c>
      <c r="J1067" s="183" t="str">
        <f>INDEX('Policy Characteristics'!D:D,MATCH(PolicyLevers!$C1067,'Policy Characteristics'!$C:$C,0))</f>
        <v>Direct Air Capture</v>
      </c>
      <c r="K1067" s="248" t="str">
        <f>INDEX('Policy Characteristics'!E:E,MATCH(PolicyLevers!$C1067,'Policy Characteristics'!$C:$C,0))</f>
        <v>geoeng direct air capture</v>
      </c>
      <c r="L1067" s="205">
        <f>INDEX('Policy Characteristics'!F:F,MATCH(PolicyLevers!$C1067,'Policy Characteristics'!$C:$C,0))</f>
        <v>0</v>
      </c>
      <c r="M1067" s="205">
        <f>INDEX('Policy Characteristics'!G:G,MATCH(PolicyLevers!$C1067,'Policy Characteristics'!$C:$C,0))</f>
        <v>1</v>
      </c>
      <c r="N1067" s="251">
        <f>INDEX('Policy Characteristics'!H:H,MATCH(PolicyLevers!$C1067,'Policy Characteristics'!$C:$C,0))</f>
        <v>0.01</v>
      </c>
      <c r="O1067" s="185" t="str">
        <f>INDEX('Policy Characteristics'!I:I,MATCH(PolicyLevers!$C1067,'Policy Characteristics'!$C:$C,0))</f>
        <v>% of potential achieved</v>
      </c>
      <c r="P1067" s="187"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2" t="str">
        <f>INDEX('Policy Characteristics'!K:K,MATCH(PolicyLevers!$C1067,'Policy Characteristics'!$C:$C,0))</f>
        <v>direct-air-capture.html#dac</v>
      </c>
      <c r="R1067" s="192" t="str">
        <f>INDEX('Policy Characteristics'!L:L,MATCH(PolicyLevers!$C1067,'Policy Characteristics'!$C:$C,0))</f>
        <v>direct-air-capture.html</v>
      </c>
      <c r="S1067" s="213"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2">
        <f>INDEX('Policy Characteristics'!N:N,MATCH(PolicyLevers!$C1067,'Policy Characteristics'!$C:$C,0))</f>
        <v>0</v>
      </c>
      <c r="U1067" s="183">
        <f>INDEX('Policy Characteristics'!O:O,MATCH(PolicyLevers!$C1067,'Policy Characteristics'!$C:$C,0))</f>
        <v>0</v>
      </c>
    </row>
    <row r="1068" spans="1:21" x14ac:dyDescent="0.35">
      <c r="A1068" s="351" t="str">
        <f>INDEX('Policy Characteristics'!A:A,MATCH(PolicyLevers!$C1068,'Policy Characteristics'!$C:$C,0))</f>
        <v>Research and Development</v>
      </c>
      <c r="B1068" s="356" t="str">
        <f>INDEX('Policy Characteristics'!B:B,MATCH(PolicyLevers!$C1068,'Policy Characteristics'!$C:$C,0))</f>
        <v>Fuel Use Reduction</v>
      </c>
      <c r="C1068" s="182" t="s">
        <v>1182</v>
      </c>
      <c r="D1068" s="185" t="s">
        <v>493</v>
      </c>
      <c r="E1068" s="185"/>
      <c r="F1068" s="185" t="s">
        <v>1089</v>
      </c>
      <c r="G1068" s="185"/>
      <c r="H1068" s="43">
        <v>114</v>
      </c>
      <c r="I1068" s="357" t="s">
        <v>310</v>
      </c>
      <c r="J1068" s="182" t="str">
        <f>INDEX('Policy Characteristics'!D:D,MATCH(PolicyLevers!$C1068,'Policy Characteristics'!$C:$C,0))</f>
        <v>R&amp;D Fuel Use Reductions</v>
      </c>
      <c r="K1068" s="182" t="str">
        <f>INDEX('Policy Characteristics'!E:E,MATCH(PolicyLevers!$C1068,'Policy Characteristics'!$C:$C,0))</f>
        <v>RnD building fuel use reduction</v>
      </c>
      <c r="L1068" s="205">
        <f>INDEX('Policy Characteristics'!F:F,MATCH(PolicyLevers!$C1068,'Policy Characteristics'!$C:$C,0))</f>
        <v>0</v>
      </c>
      <c r="M1068" s="205">
        <f>INDEX('Policy Characteristics'!G:G,MATCH(PolicyLevers!$C1068,'Policy Characteristics'!$C:$C,0))</f>
        <v>0.4</v>
      </c>
      <c r="N1068" s="251">
        <f>INDEX('Policy Characteristics'!H:H,MATCH(PolicyLevers!$C1068,'Policy Characteristics'!$C:$C,0))</f>
        <v>0.01</v>
      </c>
      <c r="O1068" s="185" t="str">
        <f>INDEX('Policy Characteristics'!I:I,MATCH(PolicyLevers!$C1068,'Policy Characteristics'!$C:$C,0))</f>
        <v>% reduction in fuel use</v>
      </c>
      <c r="P1068" s="187"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5" t="str">
        <f>INDEX('Policy Characteristics'!K:K,MATCH(PolicyLevers!$C1068,'Policy Characteristics'!$C:$C,0))</f>
        <v>architectural-design.html#rnd</v>
      </c>
      <c r="R1068" s="192" t="str">
        <f>INDEX('Policy Characteristics'!L:L,MATCH(PolicyLevers!$C1068,'Policy Characteristics'!$C:$C,0))</f>
        <v>research-and-development.html</v>
      </c>
      <c r="S1068" s="206" t="str">
        <f>INDEX('Policy Characteristics'!M:M,MATCH(PolicyLevers!$C1068,'Policy Characteristics'!$C:$C,0))</f>
        <v>none</v>
      </c>
      <c r="T1068" s="185">
        <f>INDEX('Policy Characteristics'!N:N,MATCH(PolicyLevers!$C1068,'Policy Characteristics'!$C:$C,0))</f>
        <v>0</v>
      </c>
      <c r="U1068" s="182">
        <f>INDEX('Policy Characteristics'!O:O,MATCH(PolicyLevers!$C1068,'Policy Characteristics'!$C:$C,0))</f>
        <v>0</v>
      </c>
    </row>
    <row r="1069" spans="1:21" x14ac:dyDescent="0.35">
      <c r="A1069" s="351" t="str">
        <f>INDEX('Policy Characteristics'!A:A,MATCH(PolicyLevers!$C1069,'Policy Characteristics'!$C:$C,0))</f>
        <v>Research and Development</v>
      </c>
      <c r="B1069" s="355" t="str">
        <f>INDEX('Policy Characteristics'!B:B,MATCH(PolicyLevers!$C1069,'Policy Characteristics'!$C:$C,0))</f>
        <v>Fuel Use Reduction</v>
      </c>
      <c r="C1069" s="190" t="str">
        <f t="shared" ref="C1069:C1073" si="58">C$1068</f>
        <v>RnD Building Fuel Use Perc Reduction</v>
      </c>
      <c r="D1069" s="185" t="s">
        <v>501</v>
      </c>
      <c r="E1069" s="185"/>
      <c r="F1069" s="185" t="s">
        <v>1096</v>
      </c>
      <c r="G1069" s="185"/>
      <c r="H1069" s="43">
        <v>115</v>
      </c>
      <c r="I1069" s="357" t="s">
        <v>310</v>
      </c>
      <c r="J1069" s="190" t="str">
        <f>INDEX('Policy Characteristics'!D:D,MATCH(PolicyLevers!$C1069,'Policy Characteristics'!$C:$C,0))</f>
        <v>R&amp;D Fuel Use Reductions</v>
      </c>
      <c r="K1069" s="252" t="str">
        <f>INDEX('Policy Characteristics'!E:E,MATCH(PolicyLevers!$C1069,'Policy Characteristics'!$C:$C,0))</f>
        <v>RnD building fuel use reduction</v>
      </c>
      <c r="L1069" s="191">
        <f>INDEX('Policy Characteristics'!F:F,MATCH(PolicyLevers!$C1069,'Policy Characteristics'!$C:$C,0))</f>
        <v>0</v>
      </c>
      <c r="M1069" s="191">
        <f>INDEX('Policy Characteristics'!G:G,MATCH(PolicyLevers!$C1069,'Policy Characteristics'!$C:$C,0))</f>
        <v>0.4</v>
      </c>
      <c r="N1069" s="252">
        <f>INDEX('Policy Characteristics'!H:H,MATCH(PolicyLevers!$C1069,'Policy Characteristics'!$C:$C,0))</f>
        <v>0.01</v>
      </c>
      <c r="O1069" s="200" t="str">
        <f>INDEX('Policy Characteristics'!I:I,MATCH(PolicyLevers!$C1069,'Policy Characteristics'!$C:$C,0))</f>
        <v>% reduction in fuel use</v>
      </c>
      <c r="P1069" s="187"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5" t="str">
        <f>INDEX('Policy Characteristics'!K:K,MATCH(PolicyLevers!$C1069,'Policy Characteristics'!$C:$C,0))</f>
        <v>architectural-design.html#rnd</v>
      </c>
      <c r="R1069" s="192" t="str">
        <f>INDEX('Policy Characteristics'!L:L,MATCH(PolicyLevers!$C1069,'Policy Characteristics'!$C:$C,0))</f>
        <v>research-and-development.html</v>
      </c>
      <c r="S1069" s="206" t="str">
        <f>INDEX('Policy Characteristics'!M:M,MATCH(PolicyLevers!$C1069,'Policy Characteristics'!$C:$C,0))</f>
        <v>none</v>
      </c>
      <c r="T1069" s="185">
        <f>INDEX('Policy Characteristics'!N:N,MATCH(PolicyLevers!$C1069,'Policy Characteristics'!$C:$C,0))</f>
        <v>0</v>
      </c>
      <c r="U1069" s="182">
        <f>INDEX('Policy Characteristics'!O:O,MATCH(PolicyLevers!$C1069,'Policy Characteristics'!$C:$C,0))</f>
        <v>0</v>
      </c>
    </row>
    <row r="1070" spans="1:21" x14ac:dyDescent="0.35">
      <c r="A1070" s="351" t="str">
        <f>INDEX('Policy Characteristics'!A:A,MATCH(PolicyLevers!$C1070,'Policy Characteristics'!$C:$C,0))</f>
        <v>Research and Development</v>
      </c>
      <c r="B1070" s="355" t="str">
        <f>INDEX('Policy Characteristics'!B:B,MATCH(PolicyLevers!$C1070,'Policy Characteristics'!$C:$C,0))</f>
        <v>Fuel Use Reduction</v>
      </c>
      <c r="C1070" s="190" t="str">
        <f t="shared" si="58"/>
        <v>RnD Building Fuel Use Perc Reduction</v>
      </c>
      <c r="D1070" s="185" t="s">
        <v>523</v>
      </c>
      <c r="E1070" s="185"/>
      <c r="F1070" s="185" t="s">
        <v>1098</v>
      </c>
      <c r="G1070" s="185"/>
      <c r="H1070" s="43">
        <v>750</v>
      </c>
      <c r="I1070" s="357" t="s">
        <v>332</v>
      </c>
      <c r="J1070" s="190" t="str">
        <f>INDEX('Policy Characteristics'!D:D,MATCH(PolicyLevers!$C1070,'Policy Characteristics'!$C:$C,0))</f>
        <v>R&amp;D Fuel Use Reductions</v>
      </c>
      <c r="K1070" s="252" t="str">
        <f>INDEX('Policy Characteristics'!E:E,MATCH(PolicyLevers!$C1070,'Policy Characteristics'!$C:$C,0))</f>
        <v>RnD building fuel use reduction</v>
      </c>
      <c r="L1070" s="191">
        <f>INDEX('Policy Characteristics'!F:F,MATCH(PolicyLevers!$C1070,'Policy Characteristics'!$C:$C,0))</f>
        <v>0</v>
      </c>
      <c r="M1070" s="191">
        <f>INDEX('Policy Characteristics'!G:G,MATCH(PolicyLevers!$C1070,'Policy Characteristics'!$C:$C,0))</f>
        <v>0.4</v>
      </c>
      <c r="N1070" s="252">
        <f>INDEX('Policy Characteristics'!H:H,MATCH(PolicyLevers!$C1070,'Policy Characteristics'!$C:$C,0))</f>
        <v>0.01</v>
      </c>
      <c r="O1070" s="200" t="str">
        <f>INDEX('Policy Characteristics'!I:I,MATCH(PolicyLevers!$C1070,'Policy Characteristics'!$C:$C,0))</f>
        <v>% reduction in fuel use</v>
      </c>
      <c r="P1070" s="187"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5" t="str">
        <f>INDEX('Policy Characteristics'!K:K,MATCH(PolicyLevers!$C1070,'Policy Characteristics'!$C:$C,0))</f>
        <v>architectural-design.html#rnd</v>
      </c>
      <c r="R1070" s="192" t="str">
        <f>INDEX('Policy Characteristics'!L:L,MATCH(PolicyLevers!$C1070,'Policy Characteristics'!$C:$C,0))</f>
        <v>research-and-development.html</v>
      </c>
      <c r="S1070" s="206" t="str">
        <f>INDEX('Policy Characteristics'!M:M,MATCH(PolicyLevers!$C1070,'Policy Characteristics'!$C:$C,0))</f>
        <v>none</v>
      </c>
      <c r="T1070" s="185">
        <f>INDEX('Policy Characteristics'!N:N,MATCH(PolicyLevers!$C1070,'Policy Characteristics'!$C:$C,0))</f>
        <v>0</v>
      </c>
      <c r="U1070" s="182">
        <f>INDEX('Policy Characteristics'!O:O,MATCH(PolicyLevers!$C1070,'Policy Characteristics'!$C:$C,0))</f>
        <v>0</v>
      </c>
    </row>
    <row r="1071" spans="1:21" x14ac:dyDescent="0.35">
      <c r="A1071" s="351" t="str">
        <f>INDEX('Policy Characteristics'!A:A,MATCH(PolicyLevers!$C1071,'Policy Characteristics'!$C:$C,0))</f>
        <v>Research and Development</v>
      </c>
      <c r="B1071" s="355" t="str">
        <f>INDEX('Policy Characteristics'!B:B,MATCH(PolicyLevers!$C1071,'Policy Characteristics'!$C:$C,0))</f>
        <v>Fuel Use Reduction</v>
      </c>
      <c r="C1071" s="190" t="str">
        <f t="shared" si="58"/>
        <v>RnD Building Fuel Use Perc Reduction</v>
      </c>
      <c r="D1071" s="185" t="s">
        <v>503</v>
      </c>
      <c r="E1071" s="185"/>
      <c r="F1071" s="185" t="s">
        <v>1100</v>
      </c>
      <c r="G1071" s="185"/>
      <c r="H1071" s="43">
        <v>117</v>
      </c>
      <c r="I1071" s="357" t="s">
        <v>310</v>
      </c>
      <c r="J1071" s="190" t="str">
        <f>INDEX('Policy Characteristics'!D:D,MATCH(PolicyLevers!$C1071,'Policy Characteristics'!$C:$C,0))</f>
        <v>R&amp;D Fuel Use Reductions</v>
      </c>
      <c r="K1071" s="252" t="str">
        <f>INDEX('Policy Characteristics'!E:E,MATCH(PolicyLevers!$C1071,'Policy Characteristics'!$C:$C,0))</f>
        <v>RnD building fuel use reduction</v>
      </c>
      <c r="L1071" s="191">
        <f>INDEX('Policy Characteristics'!F:F,MATCH(PolicyLevers!$C1071,'Policy Characteristics'!$C:$C,0))</f>
        <v>0</v>
      </c>
      <c r="M1071" s="191">
        <f>INDEX('Policy Characteristics'!G:G,MATCH(PolicyLevers!$C1071,'Policy Characteristics'!$C:$C,0))</f>
        <v>0.4</v>
      </c>
      <c r="N1071" s="252">
        <f>INDEX('Policy Characteristics'!H:H,MATCH(PolicyLevers!$C1071,'Policy Characteristics'!$C:$C,0))</f>
        <v>0.01</v>
      </c>
      <c r="O1071" s="200" t="str">
        <f>INDEX('Policy Characteristics'!I:I,MATCH(PolicyLevers!$C1071,'Policy Characteristics'!$C:$C,0))</f>
        <v>% reduction in fuel use</v>
      </c>
      <c r="P1071" s="187"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5" t="str">
        <f>INDEX('Policy Characteristics'!K:K,MATCH(PolicyLevers!$C1071,'Policy Characteristics'!$C:$C,0))</f>
        <v>architectural-design.html#rnd</v>
      </c>
      <c r="R1071" s="192" t="str">
        <f>INDEX('Policy Characteristics'!L:L,MATCH(PolicyLevers!$C1071,'Policy Characteristics'!$C:$C,0))</f>
        <v>research-and-development.html</v>
      </c>
      <c r="S1071" s="206" t="str">
        <f>INDEX('Policy Characteristics'!M:M,MATCH(PolicyLevers!$C1071,'Policy Characteristics'!$C:$C,0))</f>
        <v>none</v>
      </c>
      <c r="T1071" s="185">
        <f>INDEX('Policy Characteristics'!N:N,MATCH(PolicyLevers!$C1071,'Policy Characteristics'!$C:$C,0))</f>
        <v>0</v>
      </c>
      <c r="U1071" s="182">
        <f>INDEX('Policy Characteristics'!O:O,MATCH(PolicyLevers!$C1071,'Policy Characteristics'!$C:$C,0))</f>
        <v>0</v>
      </c>
    </row>
    <row r="1072" spans="1:21" x14ac:dyDescent="0.35">
      <c r="A1072" s="351" t="str">
        <f>INDEX('Policy Characteristics'!A:A,MATCH(PolicyLevers!$C1072,'Policy Characteristics'!$C:$C,0))</f>
        <v>Research and Development</v>
      </c>
      <c r="B1072" s="355" t="str">
        <f>INDEX('Policy Characteristics'!B:B,MATCH(PolicyLevers!$C1072,'Policy Characteristics'!$C:$C,0))</f>
        <v>Fuel Use Reduction</v>
      </c>
      <c r="C1072" s="190" t="str">
        <f t="shared" si="58"/>
        <v>RnD Building Fuel Use Perc Reduction</v>
      </c>
      <c r="D1072" s="185" t="s">
        <v>505</v>
      </c>
      <c r="E1072" s="185"/>
      <c r="F1072" s="185" t="s">
        <v>1102</v>
      </c>
      <c r="G1072" s="185"/>
      <c r="H1072" s="43">
        <v>118</v>
      </c>
      <c r="I1072" s="357" t="s">
        <v>310</v>
      </c>
      <c r="J1072" s="190" t="str">
        <f>INDEX('Policy Characteristics'!D:D,MATCH(PolicyLevers!$C1072,'Policy Characteristics'!$C:$C,0))</f>
        <v>R&amp;D Fuel Use Reductions</v>
      </c>
      <c r="K1072" s="252" t="str">
        <f>INDEX('Policy Characteristics'!E:E,MATCH(PolicyLevers!$C1072,'Policy Characteristics'!$C:$C,0))</f>
        <v>RnD building fuel use reduction</v>
      </c>
      <c r="L1072" s="191">
        <f>INDEX('Policy Characteristics'!F:F,MATCH(PolicyLevers!$C1072,'Policy Characteristics'!$C:$C,0))</f>
        <v>0</v>
      </c>
      <c r="M1072" s="191">
        <f>INDEX('Policy Characteristics'!G:G,MATCH(PolicyLevers!$C1072,'Policy Characteristics'!$C:$C,0))</f>
        <v>0.4</v>
      </c>
      <c r="N1072" s="252">
        <f>INDEX('Policy Characteristics'!H:H,MATCH(PolicyLevers!$C1072,'Policy Characteristics'!$C:$C,0))</f>
        <v>0.01</v>
      </c>
      <c r="O1072" s="200" t="str">
        <f>INDEX('Policy Characteristics'!I:I,MATCH(PolicyLevers!$C1072,'Policy Characteristics'!$C:$C,0))</f>
        <v>% reduction in fuel use</v>
      </c>
      <c r="P1072" s="187"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5" t="str">
        <f>INDEX('Policy Characteristics'!K:K,MATCH(PolicyLevers!$C1072,'Policy Characteristics'!$C:$C,0))</f>
        <v>architectural-design.html#rnd</v>
      </c>
      <c r="R1072" s="192" t="str">
        <f>INDEX('Policy Characteristics'!L:L,MATCH(PolicyLevers!$C1072,'Policy Characteristics'!$C:$C,0))</f>
        <v>research-and-development.html</v>
      </c>
      <c r="S1072" s="206" t="str">
        <f>INDEX('Policy Characteristics'!M:M,MATCH(PolicyLevers!$C1072,'Policy Characteristics'!$C:$C,0))</f>
        <v>none</v>
      </c>
      <c r="T1072" s="185">
        <f>INDEX('Policy Characteristics'!N:N,MATCH(PolicyLevers!$C1072,'Policy Characteristics'!$C:$C,0))</f>
        <v>0</v>
      </c>
      <c r="U1072" s="182">
        <f>INDEX('Policy Characteristics'!O:O,MATCH(PolicyLevers!$C1072,'Policy Characteristics'!$C:$C,0))</f>
        <v>0</v>
      </c>
    </row>
    <row r="1073" spans="1:21" x14ac:dyDescent="0.35">
      <c r="A1073" s="351" t="str">
        <f>INDEX('Policy Characteristics'!A:A,MATCH(PolicyLevers!$C1073,'Policy Characteristics'!$C:$C,0))</f>
        <v>Research and Development</v>
      </c>
      <c r="B1073" s="355" t="str">
        <f>INDEX('Policy Characteristics'!B:B,MATCH(PolicyLevers!$C1073,'Policy Characteristics'!$C:$C,0))</f>
        <v>Fuel Use Reduction</v>
      </c>
      <c r="C1073" s="190" t="str">
        <f t="shared" si="58"/>
        <v>RnD Building Fuel Use Perc Reduction</v>
      </c>
      <c r="D1073" s="185" t="s">
        <v>507</v>
      </c>
      <c r="E1073" s="185"/>
      <c r="F1073" s="185" t="s">
        <v>1104</v>
      </c>
      <c r="G1073" s="185"/>
      <c r="H1073" s="43">
        <v>119</v>
      </c>
      <c r="I1073" s="357" t="s">
        <v>310</v>
      </c>
      <c r="J1073" s="190" t="str">
        <f>INDEX('Policy Characteristics'!D:D,MATCH(PolicyLevers!$C1073,'Policy Characteristics'!$C:$C,0))</f>
        <v>R&amp;D Fuel Use Reductions</v>
      </c>
      <c r="K1073" s="252" t="str">
        <f>INDEX('Policy Characteristics'!E:E,MATCH(PolicyLevers!$C1073,'Policy Characteristics'!$C:$C,0))</f>
        <v>RnD building fuel use reduction</v>
      </c>
      <c r="L1073" s="191">
        <f>INDEX('Policy Characteristics'!F:F,MATCH(PolicyLevers!$C1073,'Policy Characteristics'!$C:$C,0))</f>
        <v>0</v>
      </c>
      <c r="M1073" s="191">
        <f>INDEX('Policy Characteristics'!G:G,MATCH(PolicyLevers!$C1073,'Policy Characteristics'!$C:$C,0))</f>
        <v>0.4</v>
      </c>
      <c r="N1073" s="252">
        <f>INDEX('Policy Characteristics'!H:H,MATCH(PolicyLevers!$C1073,'Policy Characteristics'!$C:$C,0))</f>
        <v>0.01</v>
      </c>
      <c r="O1073" s="200" t="str">
        <f>INDEX('Policy Characteristics'!I:I,MATCH(PolicyLevers!$C1073,'Policy Characteristics'!$C:$C,0))</f>
        <v>% reduction in fuel use</v>
      </c>
      <c r="P1073" s="187"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5" t="str">
        <f>INDEX('Policy Characteristics'!K:K,MATCH(PolicyLevers!$C1073,'Policy Characteristics'!$C:$C,0))</f>
        <v>architectural-design.html#rnd</v>
      </c>
      <c r="R1073" s="192" t="str">
        <f>INDEX('Policy Characteristics'!L:L,MATCH(PolicyLevers!$C1073,'Policy Characteristics'!$C:$C,0))</f>
        <v>research-and-development.html</v>
      </c>
      <c r="S1073" s="206" t="str">
        <f>INDEX('Policy Characteristics'!M:M,MATCH(PolicyLevers!$C1073,'Policy Characteristics'!$C:$C,0))</f>
        <v>none</v>
      </c>
      <c r="T1073" s="185">
        <f>INDEX('Policy Characteristics'!N:N,MATCH(PolicyLevers!$C1073,'Policy Characteristics'!$C:$C,0))</f>
        <v>0</v>
      </c>
      <c r="U1073" s="182">
        <f>INDEX('Policy Characteristics'!O:O,MATCH(PolicyLevers!$C1073,'Policy Characteristics'!$C:$C,0))</f>
        <v>0</v>
      </c>
    </row>
    <row r="1074" spans="1:21" x14ac:dyDescent="0.35">
      <c r="A1074" s="351" t="str">
        <f>INDEX('Policy Characteristics'!A:A,MATCH(PolicyLevers!$C1074,'Policy Characteristics'!$C:$C,0))</f>
        <v>Research and Development</v>
      </c>
      <c r="B1074" s="355" t="str">
        <f>INDEX('Policy Characteristics'!B:B,MATCH(PolicyLevers!$C1074,'Policy Characteristics'!$C:$C,0))</f>
        <v>Fuel Use Reduction</v>
      </c>
      <c r="C1074" s="182" t="s">
        <v>1191</v>
      </c>
      <c r="D1074" s="185"/>
      <c r="E1074" s="185"/>
      <c r="F1074" s="185" t="s">
        <v>619</v>
      </c>
      <c r="G1074" s="185"/>
      <c r="H1074" s="43">
        <v>120</v>
      </c>
      <c r="I1074" s="357" t="s">
        <v>310</v>
      </c>
      <c r="J1074" s="190" t="str">
        <f>INDEX('Policy Characteristics'!D:D,MATCH(PolicyLevers!$C1074,'Policy Characteristics'!$C:$C,0))</f>
        <v>R&amp;D Fuel Use Reductions</v>
      </c>
      <c r="K1074" s="182" t="str">
        <f>INDEX('Policy Characteristics'!E:E,MATCH(PolicyLevers!$C1074,'Policy Characteristics'!$C:$C,0))</f>
        <v>RnD CCS fuel use reduction</v>
      </c>
      <c r="L1074" s="205">
        <f>INDEX('Policy Characteristics'!F:F,MATCH(PolicyLevers!$C1074,'Policy Characteristics'!$C:$C,0))</f>
        <v>0</v>
      </c>
      <c r="M1074" s="205">
        <f>INDEX('Policy Characteristics'!G:G,MATCH(PolicyLevers!$C1074,'Policy Characteristics'!$C:$C,0))</f>
        <v>0.4</v>
      </c>
      <c r="N1074" s="251">
        <f>INDEX('Policy Characteristics'!H:H,MATCH(PolicyLevers!$C1074,'Policy Characteristics'!$C:$C,0))</f>
        <v>0.01</v>
      </c>
      <c r="O1074" s="185" t="str">
        <f>INDEX('Policy Characteristics'!I:I,MATCH(PolicyLevers!$C1074,'Policy Characteristics'!$C:$C,0))</f>
        <v>% reduction in fuel use</v>
      </c>
      <c r="P1074" s="187"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5" t="str">
        <f>INDEX('Policy Characteristics'!K:K,MATCH(PolicyLevers!$C1074,'Policy Characteristics'!$C:$C,0))</f>
        <v>architectural-design.html#rnd</v>
      </c>
      <c r="R1074" s="192" t="str">
        <f>INDEX('Policy Characteristics'!L:L,MATCH(PolicyLevers!$C1074,'Policy Characteristics'!$C:$C,0))</f>
        <v>research-and-development.html</v>
      </c>
      <c r="S1074" s="206" t="str">
        <f>INDEX('Policy Characteristics'!M:M,MATCH(PolicyLevers!$C1074,'Policy Characteristics'!$C:$C,0))</f>
        <v>none</v>
      </c>
      <c r="T1074" s="185">
        <f>INDEX('Policy Characteristics'!N:N,MATCH(PolicyLevers!$C1074,'Policy Characteristics'!$C:$C,0))</f>
        <v>0</v>
      </c>
      <c r="U1074" s="182">
        <f>INDEX('Policy Characteristics'!O:O,MATCH(PolicyLevers!$C1074,'Policy Characteristics'!$C:$C,0))</f>
        <v>0</v>
      </c>
    </row>
    <row r="1075" spans="1:21" x14ac:dyDescent="0.35">
      <c r="A1075" s="351" t="str">
        <f>INDEX('Policy Characteristics'!A:A,MATCH(PolicyLevers!$C1075,'Policy Characteristics'!$C:$C,0))</f>
        <v>Research and Development</v>
      </c>
      <c r="B1075" s="355" t="str">
        <f>INDEX('Policy Characteristics'!B:B,MATCH(PolicyLevers!$C1075,'Policy Characteristics'!$C:$C,0))</f>
        <v>Fuel Use Reduction</v>
      </c>
      <c r="C1075" s="182" t="s">
        <v>1194</v>
      </c>
      <c r="D1075" s="185" t="s">
        <v>578</v>
      </c>
      <c r="E1075" s="185"/>
      <c r="F1075" s="192" t="s">
        <v>1110</v>
      </c>
      <c r="G1075" s="185"/>
      <c r="H1075" s="43">
        <v>121</v>
      </c>
      <c r="I1075" s="357" t="s">
        <v>310</v>
      </c>
      <c r="J1075" s="190" t="str">
        <f>INDEX('Policy Characteristics'!D:D,MATCH(PolicyLevers!$C1075,'Policy Characteristics'!$C:$C,0))</f>
        <v>R&amp;D Fuel Use Reductions</v>
      </c>
      <c r="K1075" s="182" t="str">
        <f>INDEX('Policy Characteristics'!E:E,MATCH(PolicyLevers!$C1075,'Policy Characteristics'!$C:$C,0))</f>
        <v>RnD electricity fuel use reduction</v>
      </c>
      <c r="L1075" s="205">
        <f>INDEX('Policy Characteristics'!F:F,MATCH(PolicyLevers!$C1075,'Policy Characteristics'!$C:$C,0))</f>
        <v>0</v>
      </c>
      <c r="M1075" s="205">
        <f>INDEX('Policy Characteristics'!G:G,MATCH(PolicyLevers!$C1075,'Policy Characteristics'!$C:$C,0))</f>
        <v>0.4</v>
      </c>
      <c r="N1075" s="251">
        <f>INDEX('Policy Characteristics'!H:H,MATCH(PolicyLevers!$C1075,'Policy Characteristics'!$C:$C,0))</f>
        <v>0.01</v>
      </c>
      <c r="O1075" s="185" t="str">
        <f>INDEX('Policy Characteristics'!I:I,MATCH(PolicyLevers!$C1075,'Policy Characteristics'!$C:$C,0))</f>
        <v>% reduction in fuel use</v>
      </c>
      <c r="P1075" s="187"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5" t="str">
        <f>INDEX('Policy Characteristics'!K:K,MATCH(PolicyLevers!$C1075,'Policy Characteristics'!$C:$C,0))</f>
        <v>architectural-design.html#rnd</v>
      </c>
      <c r="R1075" s="192" t="str">
        <f>INDEX('Policy Characteristics'!L:L,MATCH(PolicyLevers!$C1075,'Policy Characteristics'!$C:$C,0))</f>
        <v>research-and-development.html</v>
      </c>
      <c r="S1075" s="206" t="str">
        <f>INDEX('Policy Characteristics'!M:M,MATCH(PolicyLevers!$C1075,'Policy Characteristics'!$C:$C,0))</f>
        <v>none</v>
      </c>
      <c r="T1075" s="185">
        <f>INDEX('Policy Characteristics'!N:N,MATCH(PolicyLevers!$C1075,'Policy Characteristics'!$C:$C,0))</f>
        <v>0</v>
      </c>
      <c r="U1075" s="182">
        <f>INDEX('Policy Characteristics'!O:O,MATCH(PolicyLevers!$C1075,'Policy Characteristics'!$C:$C,0))</f>
        <v>0</v>
      </c>
    </row>
    <row r="1076" spans="1:21" x14ac:dyDescent="0.35">
      <c r="A1076" s="351" t="str">
        <f>INDEX('Policy Characteristics'!A:A,MATCH(PolicyLevers!$C1076,'Policy Characteristics'!$C:$C,0))</f>
        <v>Research and Development</v>
      </c>
      <c r="B1076" s="355" t="str">
        <f>INDEX('Policy Characteristics'!B:B,MATCH(PolicyLevers!$C1076,'Policy Characteristics'!$C:$C,0))</f>
        <v>Fuel Use Reduction</v>
      </c>
      <c r="C1076" s="190" t="str">
        <f t="shared" ref="C1076:C1083" si="59">C$1075</f>
        <v>RnD Electricity Fuel Use Perc Reduction</v>
      </c>
      <c r="D1076" s="192" t="s">
        <v>585</v>
      </c>
      <c r="E1076" s="200"/>
      <c r="F1076" s="192" t="s">
        <v>1113</v>
      </c>
      <c r="G1076" s="185"/>
      <c r="H1076" s="43">
        <v>122</v>
      </c>
      <c r="I1076" s="357" t="s">
        <v>310</v>
      </c>
      <c r="J1076" s="190" t="str">
        <f>INDEX('Policy Characteristics'!D:D,MATCH(PolicyLevers!$C1076,'Policy Characteristics'!$C:$C,0))</f>
        <v>R&amp;D Fuel Use Reductions</v>
      </c>
      <c r="K1076" s="252" t="str">
        <f>INDEX('Policy Characteristics'!E:E,MATCH(PolicyLevers!$C1076,'Policy Characteristics'!$C:$C,0))</f>
        <v>RnD electricity fuel use reduction</v>
      </c>
      <c r="L1076" s="191">
        <f>INDEX('Policy Characteristics'!F:F,MATCH(PolicyLevers!$C1076,'Policy Characteristics'!$C:$C,0))</f>
        <v>0</v>
      </c>
      <c r="M1076" s="191">
        <f>INDEX('Policy Characteristics'!G:G,MATCH(PolicyLevers!$C1076,'Policy Characteristics'!$C:$C,0))</f>
        <v>0.4</v>
      </c>
      <c r="N1076" s="252">
        <f>INDEX('Policy Characteristics'!H:H,MATCH(PolicyLevers!$C1076,'Policy Characteristics'!$C:$C,0))</f>
        <v>0.01</v>
      </c>
      <c r="O1076" s="200" t="str">
        <f>INDEX('Policy Characteristics'!I:I,MATCH(PolicyLevers!$C1076,'Policy Characteristics'!$C:$C,0))</f>
        <v>% reduction in fuel use</v>
      </c>
      <c r="P1076" s="187"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5" t="str">
        <f>INDEX('Policy Characteristics'!K:K,MATCH(PolicyLevers!$C1076,'Policy Characteristics'!$C:$C,0))</f>
        <v>architectural-design.html#rnd</v>
      </c>
      <c r="R1076" s="192" t="str">
        <f>INDEX('Policy Characteristics'!L:L,MATCH(PolicyLevers!$C1076,'Policy Characteristics'!$C:$C,0))</f>
        <v>research-and-development.html</v>
      </c>
      <c r="S1076" s="206" t="str">
        <f>INDEX('Policy Characteristics'!M:M,MATCH(PolicyLevers!$C1076,'Policy Characteristics'!$C:$C,0))</f>
        <v>none</v>
      </c>
      <c r="T1076" s="185">
        <f>INDEX('Policy Characteristics'!N:N,MATCH(PolicyLevers!$C1076,'Policy Characteristics'!$C:$C,0))</f>
        <v>0</v>
      </c>
      <c r="U1076" s="182">
        <f>INDEX('Policy Characteristics'!O:O,MATCH(PolicyLevers!$C1076,'Policy Characteristics'!$C:$C,0))</f>
        <v>0</v>
      </c>
    </row>
    <row r="1077" spans="1:21" x14ac:dyDescent="0.35">
      <c r="A1077" s="351" t="str">
        <f>INDEX('Policy Characteristics'!A:A,MATCH(PolicyLevers!$C1077,'Policy Characteristics'!$C:$C,0))</f>
        <v>Research and Development</v>
      </c>
      <c r="B1077" s="355" t="str">
        <f>INDEX('Policy Characteristics'!B:B,MATCH(PolicyLevers!$C1077,'Policy Characteristics'!$C:$C,0))</f>
        <v>Fuel Use Reduction</v>
      </c>
      <c r="C1077" s="190" t="str">
        <f t="shared" si="59"/>
        <v>RnD Electricity Fuel Use Perc Reduction</v>
      </c>
      <c r="D1077" s="192" t="s">
        <v>588</v>
      </c>
      <c r="E1077" s="200"/>
      <c r="F1077" s="192" t="s">
        <v>1115</v>
      </c>
      <c r="G1077" s="185"/>
      <c r="H1077" s="43">
        <v>123</v>
      </c>
      <c r="I1077" s="357" t="s">
        <v>310</v>
      </c>
      <c r="J1077" s="190" t="str">
        <f>INDEX('Policy Characteristics'!D:D,MATCH(PolicyLevers!$C1077,'Policy Characteristics'!$C:$C,0))</f>
        <v>R&amp;D Fuel Use Reductions</v>
      </c>
      <c r="K1077" s="252" t="str">
        <f>INDEX('Policy Characteristics'!E:E,MATCH(PolicyLevers!$C1077,'Policy Characteristics'!$C:$C,0))</f>
        <v>RnD electricity fuel use reduction</v>
      </c>
      <c r="L1077" s="191">
        <f>INDEX('Policy Characteristics'!F:F,MATCH(PolicyLevers!$C1077,'Policy Characteristics'!$C:$C,0))</f>
        <v>0</v>
      </c>
      <c r="M1077" s="191">
        <f>INDEX('Policy Characteristics'!G:G,MATCH(PolicyLevers!$C1077,'Policy Characteristics'!$C:$C,0))</f>
        <v>0.4</v>
      </c>
      <c r="N1077" s="252">
        <f>INDEX('Policy Characteristics'!H:H,MATCH(PolicyLevers!$C1077,'Policy Characteristics'!$C:$C,0))</f>
        <v>0.01</v>
      </c>
      <c r="O1077" s="200" t="str">
        <f>INDEX('Policy Characteristics'!I:I,MATCH(PolicyLevers!$C1077,'Policy Characteristics'!$C:$C,0))</f>
        <v>% reduction in fuel use</v>
      </c>
      <c r="P1077" s="187"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5" t="str">
        <f>INDEX('Policy Characteristics'!K:K,MATCH(PolicyLevers!$C1077,'Policy Characteristics'!$C:$C,0))</f>
        <v>architectural-design.html#rnd</v>
      </c>
      <c r="R1077" s="192" t="str">
        <f>INDEX('Policy Characteristics'!L:L,MATCH(PolicyLevers!$C1077,'Policy Characteristics'!$C:$C,0))</f>
        <v>research-and-development.html</v>
      </c>
      <c r="S1077" s="206" t="str">
        <f>INDEX('Policy Characteristics'!M:M,MATCH(PolicyLevers!$C1077,'Policy Characteristics'!$C:$C,0))</f>
        <v>none</v>
      </c>
      <c r="T1077" s="185">
        <f>INDEX('Policy Characteristics'!N:N,MATCH(PolicyLevers!$C1077,'Policy Characteristics'!$C:$C,0))</f>
        <v>0</v>
      </c>
      <c r="U1077" s="182">
        <f>INDEX('Policy Characteristics'!O:O,MATCH(PolicyLevers!$C1077,'Policy Characteristics'!$C:$C,0))</f>
        <v>0</v>
      </c>
    </row>
    <row r="1078" spans="1:21" x14ac:dyDescent="0.35">
      <c r="A1078" s="351" t="str">
        <f>INDEX('Policy Characteristics'!A:A,MATCH(PolicyLevers!$C1078,'Policy Characteristics'!$C:$C,0))</f>
        <v>Research and Development</v>
      </c>
      <c r="B1078" s="355" t="str">
        <f>INDEX('Policy Characteristics'!B:B,MATCH(PolicyLevers!$C1078,'Policy Characteristics'!$C:$C,0))</f>
        <v>Fuel Use Reduction</v>
      </c>
      <c r="C1078" s="190" t="str">
        <f t="shared" si="59"/>
        <v>RnD Electricity Fuel Use Perc Reduction</v>
      </c>
      <c r="D1078" s="192" t="s">
        <v>591</v>
      </c>
      <c r="E1078" s="200"/>
      <c r="F1078" s="192" t="s">
        <v>1117</v>
      </c>
      <c r="G1078" s="185"/>
      <c r="H1078" s="43">
        <v>751</v>
      </c>
      <c r="I1078" s="357" t="s">
        <v>332</v>
      </c>
      <c r="J1078" s="190" t="str">
        <f>INDEX('Policy Characteristics'!D:D,MATCH(PolicyLevers!$C1078,'Policy Characteristics'!$C:$C,0))</f>
        <v>R&amp;D Fuel Use Reductions</v>
      </c>
      <c r="K1078" s="252" t="str">
        <f>INDEX('Policy Characteristics'!E:E,MATCH(PolicyLevers!$C1078,'Policy Characteristics'!$C:$C,0))</f>
        <v>RnD electricity fuel use reduction</v>
      </c>
      <c r="L1078" s="191">
        <f>INDEX('Policy Characteristics'!F:F,MATCH(PolicyLevers!$C1078,'Policy Characteristics'!$C:$C,0))</f>
        <v>0</v>
      </c>
      <c r="M1078" s="191">
        <f>INDEX('Policy Characteristics'!G:G,MATCH(PolicyLevers!$C1078,'Policy Characteristics'!$C:$C,0))</f>
        <v>0.4</v>
      </c>
      <c r="N1078" s="252">
        <f>INDEX('Policy Characteristics'!H:H,MATCH(PolicyLevers!$C1078,'Policy Characteristics'!$C:$C,0))</f>
        <v>0.01</v>
      </c>
      <c r="O1078" s="200" t="str">
        <f>INDEX('Policy Characteristics'!I:I,MATCH(PolicyLevers!$C1078,'Policy Characteristics'!$C:$C,0))</f>
        <v>% reduction in fuel use</v>
      </c>
      <c r="P1078" s="187"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5" t="str">
        <f>INDEX('Policy Characteristics'!K:K,MATCH(PolicyLevers!$C1078,'Policy Characteristics'!$C:$C,0))</f>
        <v>architectural-design.html#rnd</v>
      </c>
      <c r="R1078" s="192" t="str">
        <f>INDEX('Policy Characteristics'!L:L,MATCH(PolicyLevers!$C1078,'Policy Characteristics'!$C:$C,0))</f>
        <v>research-and-development.html</v>
      </c>
      <c r="S1078" s="206" t="str">
        <f>INDEX('Policy Characteristics'!M:M,MATCH(PolicyLevers!$C1078,'Policy Characteristics'!$C:$C,0))</f>
        <v>none</v>
      </c>
      <c r="T1078" s="185">
        <f>INDEX('Policy Characteristics'!N:N,MATCH(PolicyLevers!$C1078,'Policy Characteristics'!$C:$C,0))</f>
        <v>0</v>
      </c>
      <c r="U1078" s="182">
        <f>INDEX('Policy Characteristics'!O:O,MATCH(PolicyLevers!$C1078,'Policy Characteristics'!$C:$C,0))</f>
        <v>0</v>
      </c>
    </row>
    <row r="1079" spans="1:21" x14ac:dyDescent="0.35">
      <c r="A1079" s="351" t="str">
        <f>INDEX('Policy Characteristics'!A:A,MATCH(PolicyLevers!$C1079,'Policy Characteristics'!$C:$C,0))</f>
        <v>Research and Development</v>
      </c>
      <c r="B1079" s="355" t="str">
        <f>INDEX('Policy Characteristics'!B:B,MATCH(PolicyLevers!$C1079,'Policy Characteristics'!$C:$C,0))</f>
        <v>Fuel Use Reduction</v>
      </c>
      <c r="C1079" s="190" t="str">
        <f t="shared" si="59"/>
        <v>RnD Electricity Fuel Use Perc Reduction</v>
      </c>
      <c r="D1079" s="192" t="s">
        <v>594</v>
      </c>
      <c r="E1079" s="200"/>
      <c r="F1079" s="192" t="s">
        <v>1119</v>
      </c>
      <c r="G1079" s="185"/>
      <c r="H1079" s="43">
        <v>752</v>
      </c>
      <c r="I1079" s="357" t="s">
        <v>332</v>
      </c>
      <c r="J1079" s="190" t="str">
        <f>INDEX('Policy Characteristics'!D:D,MATCH(PolicyLevers!$C1079,'Policy Characteristics'!$C:$C,0))</f>
        <v>R&amp;D Fuel Use Reductions</v>
      </c>
      <c r="K1079" s="252" t="str">
        <f>INDEX('Policy Characteristics'!E:E,MATCH(PolicyLevers!$C1079,'Policy Characteristics'!$C:$C,0))</f>
        <v>RnD electricity fuel use reduction</v>
      </c>
      <c r="L1079" s="191">
        <f>INDEX('Policy Characteristics'!F:F,MATCH(PolicyLevers!$C1079,'Policy Characteristics'!$C:$C,0))</f>
        <v>0</v>
      </c>
      <c r="M1079" s="191">
        <f>INDEX('Policy Characteristics'!G:G,MATCH(PolicyLevers!$C1079,'Policy Characteristics'!$C:$C,0))</f>
        <v>0.4</v>
      </c>
      <c r="N1079" s="252">
        <f>INDEX('Policy Characteristics'!H:H,MATCH(PolicyLevers!$C1079,'Policy Characteristics'!$C:$C,0))</f>
        <v>0.01</v>
      </c>
      <c r="O1079" s="200" t="str">
        <f>INDEX('Policy Characteristics'!I:I,MATCH(PolicyLevers!$C1079,'Policy Characteristics'!$C:$C,0))</f>
        <v>% reduction in fuel use</v>
      </c>
      <c r="P1079" s="187"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5" t="str">
        <f>INDEX('Policy Characteristics'!K:K,MATCH(PolicyLevers!$C1079,'Policy Characteristics'!$C:$C,0))</f>
        <v>architectural-design.html#rnd</v>
      </c>
      <c r="R1079" s="192" t="str">
        <f>INDEX('Policy Characteristics'!L:L,MATCH(PolicyLevers!$C1079,'Policy Characteristics'!$C:$C,0))</f>
        <v>research-and-development.html</v>
      </c>
      <c r="S1079" s="206" t="str">
        <f>INDEX('Policy Characteristics'!M:M,MATCH(PolicyLevers!$C1079,'Policy Characteristics'!$C:$C,0))</f>
        <v>none</v>
      </c>
      <c r="T1079" s="185">
        <f>INDEX('Policy Characteristics'!N:N,MATCH(PolicyLevers!$C1079,'Policy Characteristics'!$C:$C,0))</f>
        <v>0</v>
      </c>
      <c r="U1079" s="182">
        <f>INDEX('Policy Characteristics'!O:O,MATCH(PolicyLevers!$C1079,'Policy Characteristics'!$C:$C,0))</f>
        <v>0</v>
      </c>
    </row>
    <row r="1080" spans="1:21" x14ac:dyDescent="0.35">
      <c r="A1080" s="351" t="str">
        <f>INDEX('Policy Characteristics'!A:A,MATCH(PolicyLevers!$C1080,'Policy Characteristics'!$C:$C,0))</f>
        <v>Research and Development</v>
      </c>
      <c r="B1080" s="355" t="str">
        <f>INDEX('Policy Characteristics'!B:B,MATCH(PolicyLevers!$C1080,'Policy Characteristics'!$C:$C,0))</f>
        <v>Fuel Use Reduction</v>
      </c>
      <c r="C1080" s="190" t="str">
        <f t="shared" si="59"/>
        <v>RnD Electricity Fuel Use Perc Reduction</v>
      </c>
      <c r="D1080" s="192" t="s">
        <v>596</v>
      </c>
      <c r="E1080" s="200"/>
      <c r="F1080" s="192" t="s">
        <v>1121</v>
      </c>
      <c r="G1080" s="185"/>
      <c r="H1080" s="43">
        <v>753</v>
      </c>
      <c r="I1080" s="357" t="s">
        <v>332</v>
      </c>
      <c r="J1080" s="190" t="str">
        <f>INDEX('Policy Characteristics'!D:D,MATCH(PolicyLevers!$C1080,'Policy Characteristics'!$C:$C,0))</f>
        <v>R&amp;D Fuel Use Reductions</v>
      </c>
      <c r="K1080" s="252" t="str">
        <f>INDEX('Policy Characteristics'!E:E,MATCH(PolicyLevers!$C1080,'Policy Characteristics'!$C:$C,0))</f>
        <v>RnD electricity fuel use reduction</v>
      </c>
      <c r="L1080" s="191">
        <f>INDEX('Policy Characteristics'!F:F,MATCH(PolicyLevers!$C1080,'Policy Characteristics'!$C:$C,0))</f>
        <v>0</v>
      </c>
      <c r="M1080" s="191">
        <f>INDEX('Policy Characteristics'!G:G,MATCH(PolicyLevers!$C1080,'Policy Characteristics'!$C:$C,0))</f>
        <v>0.4</v>
      </c>
      <c r="N1080" s="252">
        <f>INDEX('Policy Characteristics'!H:H,MATCH(PolicyLevers!$C1080,'Policy Characteristics'!$C:$C,0))</f>
        <v>0.01</v>
      </c>
      <c r="O1080" s="200" t="str">
        <f>INDEX('Policy Characteristics'!I:I,MATCH(PolicyLevers!$C1080,'Policy Characteristics'!$C:$C,0))</f>
        <v>% reduction in fuel use</v>
      </c>
      <c r="P1080" s="187"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5" t="str">
        <f>INDEX('Policy Characteristics'!K:K,MATCH(PolicyLevers!$C1080,'Policy Characteristics'!$C:$C,0))</f>
        <v>architectural-design.html#rnd</v>
      </c>
      <c r="R1080" s="192" t="str">
        <f>INDEX('Policy Characteristics'!L:L,MATCH(PolicyLevers!$C1080,'Policy Characteristics'!$C:$C,0))</f>
        <v>research-and-development.html</v>
      </c>
      <c r="S1080" s="206" t="str">
        <f>INDEX('Policy Characteristics'!M:M,MATCH(PolicyLevers!$C1080,'Policy Characteristics'!$C:$C,0))</f>
        <v>none</v>
      </c>
      <c r="T1080" s="185">
        <f>INDEX('Policy Characteristics'!N:N,MATCH(PolicyLevers!$C1080,'Policy Characteristics'!$C:$C,0))</f>
        <v>0</v>
      </c>
      <c r="U1080" s="182">
        <f>INDEX('Policy Characteristics'!O:O,MATCH(PolicyLevers!$C1080,'Policy Characteristics'!$C:$C,0))</f>
        <v>0</v>
      </c>
    </row>
    <row r="1081" spans="1:21" x14ac:dyDescent="0.35">
      <c r="A1081" s="351" t="str">
        <f>INDEX('Policy Characteristics'!A:A,MATCH(PolicyLevers!$C1081,'Policy Characteristics'!$C:$C,0))</f>
        <v>Research and Development</v>
      </c>
      <c r="B1081" s="355" t="str">
        <f>INDEX('Policy Characteristics'!B:B,MATCH(PolicyLevers!$C1081,'Policy Characteristics'!$C:$C,0))</f>
        <v>Fuel Use Reduction</v>
      </c>
      <c r="C1081" s="190" t="str">
        <f t="shared" si="59"/>
        <v>RnD Electricity Fuel Use Perc Reduction</v>
      </c>
      <c r="D1081" s="192" t="s">
        <v>598</v>
      </c>
      <c r="E1081" s="200"/>
      <c r="F1081" s="192" t="s">
        <v>1123</v>
      </c>
      <c r="G1081" s="185"/>
      <c r="H1081" s="43">
        <v>754</v>
      </c>
      <c r="I1081" s="357" t="s">
        <v>332</v>
      </c>
      <c r="J1081" s="190" t="str">
        <f>INDEX('Policy Characteristics'!D:D,MATCH(PolicyLevers!$C1081,'Policy Characteristics'!$C:$C,0))</f>
        <v>R&amp;D Fuel Use Reductions</v>
      </c>
      <c r="K1081" s="252" t="str">
        <f>INDEX('Policy Characteristics'!E:E,MATCH(PolicyLevers!$C1081,'Policy Characteristics'!$C:$C,0))</f>
        <v>RnD electricity fuel use reduction</v>
      </c>
      <c r="L1081" s="191">
        <f>INDEX('Policy Characteristics'!F:F,MATCH(PolicyLevers!$C1081,'Policy Characteristics'!$C:$C,0))</f>
        <v>0</v>
      </c>
      <c r="M1081" s="191">
        <f>INDEX('Policy Characteristics'!G:G,MATCH(PolicyLevers!$C1081,'Policy Characteristics'!$C:$C,0))</f>
        <v>0.4</v>
      </c>
      <c r="N1081" s="252">
        <f>INDEX('Policy Characteristics'!H:H,MATCH(PolicyLevers!$C1081,'Policy Characteristics'!$C:$C,0))</f>
        <v>0.01</v>
      </c>
      <c r="O1081" s="200" t="str">
        <f>INDEX('Policy Characteristics'!I:I,MATCH(PolicyLevers!$C1081,'Policy Characteristics'!$C:$C,0))</f>
        <v>% reduction in fuel use</v>
      </c>
      <c r="P1081" s="187"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5" t="str">
        <f>INDEX('Policy Characteristics'!K:K,MATCH(PolicyLevers!$C1081,'Policy Characteristics'!$C:$C,0))</f>
        <v>architectural-design.html#rnd</v>
      </c>
      <c r="R1081" s="192" t="str">
        <f>INDEX('Policy Characteristics'!L:L,MATCH(PolicyLevers!$C1081,'Policy Characteristics'!$C:$C,0))</f>
        <v>research-and-development.html</v>
      </c>
      <c r="S1081" s="206" t="str">
        <f>INDEX('Policy Characteristics'!M:M,MATCH(PolicyLevers!$C1081,'Policy Characteristics'!$C:$C,0))</f>
        <v>none</v>
      </c>
      <c r="T1081" s="185">
        <f>INDEX('Policy Characteristics'!N:N,MATCH(PolicyLevers!$C1081,'Policy Characteristics'!$C:$C,0))</f>
        <v>0</v>
      </c>
      <c r="U1081" s="182">
        <f>INDEX('Policy Characteristics'!O:O,MATCH(PolicyLevers!$C1081,'Policy Characteristics'!$C:$C,0))</f>
        <v>0</v>
      </c>
    </row>
    <row r="1082" spans="1:21" x14ac:dyDescent="0.35">
      <c r="A1082" s="351" t="str">
        <f>INDEX('Policy Characteristics'!A:A,MATCH(PolicyLevers!$C1082,'Policy Characteristics'!$C:$C,0))</f>
        <v>Research and Development</v>
      </c>
      <c r="B1082" s="355" t="str">
        <f>INDEX('Policy Characteristics'!B:B,MATCH(PolicyLevers!$C1082,'Policy Characteristics'!$C:$C,0))</f>
        <v>Fuel Use Reduction</v>
      </c>
      <c r="C1082" s="190" t="str">
        <f t="shared" si="59"/>
        <v>RnD Electricity Fuel Use Perc Reduction</v>
      </c>
      <c r="D1082" s="192" t="s">
        <v>600</v>
      </c>
      <c r="E1082" s="200"/>
      <c r="F1082" s="192" t="s">
        <v>1125</v>
      </c>
      <c r="G1082" s="185"/>
      <c r="H1082" s="43">
        <v>124</v>
      </c>
      <c r="I1082" s="357" t="s">
        <v>310</v>
      </c>
      <c r="J1082" s="190" t="str">
        <f>INDEX('Policy Characteristics'!D:D,MATCH(PolicyLevers!$C1082,'Policy Characteristics'!$C:$C,0))</f>
        <v>R&amp;D Fuel Use Reductions</v>
      </c>
      <c r="K1082" s="252" t="str">
        <f>INDEX('Policy Characteristics'!E:E,MATCH(PolicyLevers!$C1082,'Policy Characteristics'!$C:$C,0))</f>
        <v>RnD electricity fuel use reduction</v>
      </c>
      <c r="L1082" s="191">
        <f>INDEX('Policy Characteristics'!F:F,MATCH(PolicyLevers!$C1082,'Policy Characteristics'!$C:$C,0))</f>
        <v>0</v>
      </c>
      <c r="M1082" s="191">
        <f>INDEX('Policy Characteristics'!G:G,MATCH(PolicyLevers!$C1082,'Policy Characteristics'!$C:$C,0))</f>
        <v>0.4</v>
      </c>
      <c r="N1082" s="252">
        <f>INDEX('Policy Characteristics'!H:H,MATCH(PolicyLevers!$C1082,'Policy Characteristics'!$C:$C,0))</f>
        <v>0.01</v>
      </c>
      <c r="O1082" s="200" t="str">
        <f>INDEX('Policy Characteristics'!I:I,MATCH(PolicyLevers!$C1082,'Policy Characteristics'!$C:$C,0))</f>
        <v>% reduction in fuel use</v>
      </c>
      <c r="P1082" s="187"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5" t="str">
        <f>INDEX('Policy Characteristics'!K:K,MATCH(PolicyLevers!$C1082,'Policy Characteristics'!$C:$C,0))</f>
        <v>architectural-design.html#rnd</v>
      </c>
      <c r="R1082" s="192" t="str">
        <f>INDEX('Policy Characteristics'!L:L,MATCH(PolicyLevers!$C1082,'Policy Characteristics'!$C:$C,0))</f>
        <v>research-and-development.html</v>
      </c>
      <c r="S1082" s="206" t="str">
        <f>INDEX('Policy Characteristics'!M:M,MATCH(PolicyLevers!$C1082,'Policy Characteristics'!$C:$C,0))</f>
        <v>none</v>
      </c>
      <c r="T1082" s="185">
        <f>INDEX('Policy Characteristics'!N:N,MATCH(PolicyLevers!$C1082,'Policy Characteristics'!$C:$C,0))</f>
        <v>0</v>
      </c>
      <c r="U1082" s="182">
        <f>INDEX('Policy Characteristics'!O:O,MATCH(PolicyLevers!$C1082,'Policy Characteristics'!$C:$C,0))</f>
        <v>0</v>
      </c>
    </row>
    <row r="1083" spans="1:21" x14ac:dyDescent="0.35">
      <c r="A1083" s="351" t="str">
        <f>INDEX('Policy Characteristics'!A:A,MATCH(PolicyLevers!$C1083,'Policy Characteristics'!$C:$C,0))</f>
        <v>Research and Development</v>
      </c>
      <c r="B1083" s="355" t="str">
        <f>INDEX('Policy Characteristics'!B:B,MATCH(PolicyLevers!$C1083,'Policy Characteristics'!$C:$C,0))</f>
        <v>Fuel Use Reduction</v>
      </c>
      <c r="C1083" s="190" t="str">
        <f t="shared" si="59"/>
        <v>RnD Electricity Fuel Use Perc Reduction</v>
      </c>
      <c r="D1083" s="192" t="s">
        <v>606</v>
      </c>
      <c r="E1083" s="200"/>
      <c r="F1083" s="192" t="s">
        <v>1127</v>
      </c>
      <c r="G1083" s="185"/>
      <c r="H1083" s="43">
        <v>193</v>
      </c>
      <c r="I1083" s="357" t="s">
        <v>310</v>
      </c>
      <c r="J1083" s="190" t="str">
        <f>INDEX('Policy Characteristics'!D:D,MATCH(PolicyLevers!$C1083,'Policy Characteristics'!$C:$C,0))</f>
        <v>R&amp;D Fuel Use Reductions</v>
      </c>
      <c r="K1083" s="252" t="str">
        <f>INDEX('Policy Characteristics'!E:E,MATCH(PolicyLevers!$C1083,'Policy Characteristics'!$C:$C,0))</f>
        <v>RnD electricity fuel use reduction</v>
      </c>
      <c r="L1083" s="191">
        <f>INDEX('Policy Characteristics'!F:F,MATCH(PolicyLevers!$C1083,'Policy Characteristics'!$C:$C,0))</f>
        <v>0</v>
      </c>
      <c r="M1083" s="191">
        <f>INDEX('Policy Characteristics'!G:G,MATCH(PolicyLevers!$C1083,'Policy Characteristics'!$C:$C,0))</f>
        <v>0.4</v>
      </c>
      <c r="N1083" s="252">
        <f>INDEX('Policy Characteristics'!H:H,MATCH(PolicyLevers!$C1083,'Policy Characteristics'!$C:$C,0))</f>
        <v>0.01</v>
      </c>
      <c r="O1083" s="200" t="str">
        <f>INDEX('Policy Characteristics'!I:I,MATCH(PolicyLevers!$C1083,'Policy Characteristics'!$C:$C,0))</f>
        <v>% reduction in fuel use</v>
      </c>
      <c r="P1083" s="187"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5" t="str">
        <f>INDEX('Policy Characteristics'!K:K,MATCH(PolicyLevers!$C1083,'Policy Characteristics'!$C:$C,0))</f>
        <v>architectural-design.html#rnd</v>
      </c>
      <c r="R1083" s="192" t="str">
        <f>INDEX('Policy Characteristics'!L:L,MATCH(PolicyLevers!$C1083,'Policy Characteristics'!$C:$C,0))</f>
        <v>research-and-development.html</v>
      </c>
      <c r="S1083" s="206" t="str">
        <f>INDEX('Policy Characteristics'!M:M,MATCH(PolicyLevers!$C1083,'Policy Characteristics'!$C:$C,0))</f>
        <v>none</v>
      </c>
      <c r="T1083" s="185">
        <f>INDEX('Policy Characteristics'!N:N,MATCH(PolicyLevers!$C1083,'Policy Characteristics'!$C:$C,0))</f>
        <v>0</v>
      </c>
      <c r="U1083" s="182">
        <f>INDEX('Policy Characteristics'!O:O,MATCH(PolicyLevers!$C1083,'Policy Characteristics'!$C:$C,0))</f>
        <v>0</v>
      </c>
    </row>
    <row r="1084" spans="1:21" x14ac:dyDescent="0.35">
      <c r="A1084" s="351" t="str">
        <f>INDEX('Policy Characteristics'!A:A,MATCH(PolicyLevers!$C1084,'Policy Characteristics'!$C:$C,0))</f>
        <v>Research and Development</v>
      </c>
      <c r="B1084" s="355" t="str">
        <f>INDEX('Policy Characteristics'!B:B,MATCH(PolicyLevers!$C1084,'Policy Characteristics'!$C:$C,0))</f>
        <v>Fuel Use Reduction</v>
      </c>
      <c r="C1084" s="190" t="str">
        <f t="shared" ref="C1084:C1085" si="60">C$1075</f>
        <v>RnD Electricity Fuel Use Perc Reduction</v>
      </c>
      <c r="D1084" s="192" t="s">
        <v>608</v>
      </c>
      <c r="E1084" s="200"/>
      <c r="F1084" s="192" t="s">
        <v>1129</v>
      </c>
      <c r="G1084" s="185"/>
      <c r="H1084" s="43">
        <v>181</v>
      </c>
      <c r="I1084" s="357" t="s">
        <v>310</v>
      </c>
      <c r="J1084" s="190" t="str">
        <f>INDEX('Policy Characteristics'!D:D,MATCH(PolicyLevers!$C1084,'Policy Characteristics'!$C:$C,0))</f>
        <v>R&amp;D Fuel Use Reductions</v>
      </c>
      <c r="K1084" s="252" t="str">
        <f>INDEX('Policy Characteristics'!E:E,MATCH(PolicyLevers!$C1084,'Policy Characteristics'!$C:$C,0))</f>
        <v>RnD electricity fuel use reduction</v>
      </c>
      <c r="L1084" s="191">
        <f>INDEX('Policy Characteristics'!F:F,MATCH(PolicyLevers!$C1084,'Policy Characteristics'!$C:$C,0))</f>
        <v>0</v>
      </c>
      <c r="M1084" s="191">
        <f>INDEX('Policy Characteristics'!G:G,MATCH(PolicyLevers!$C1084,'Policy Characteristics'!$C:$C,0))</f>
        <v>0.4</v>
      </c>
      <c r="N1084" s="252">
        <f>INDEX('Policy Characteristics'!H:H,MATCH(PolicyLevers!$C1084,'Policy Characteristics'!$C:$C,0))</f>
        <v>0.01</v>
      </c>
      <c r="O1084" s="200" t="str">
        <f>INDEX('Policy Characteristics'!I:I,MATCH(PolicyLevers!$C1084,'Policy Characteristics'!$C:$C,0))</f>
        <v>% reduction in fuel use</v>
      </c>
      <c r="P1084" s="187"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5" t="str">
        <f>INDEX('Policy Characteristics'!K:K,MATCH(PolicyLevers!$C1084,'Policy Characteristics'!$C:$C,0))</f>
        <v>architectural-design.html#rnd</v>
      </c>
      <c r="R1084" s="192" t="str">
        <f>INDEX('Policy Characteristics'!L:L,MATCH(PolicyLevers!$C1084,'Policy Characteristics'!$C:$C,0))</f>
        <v>research-and-development.html</v>
      </c>
      <c r="S1084" s="206" t="str">
        <f>INDEX('Policy Characteristics'!M:M,MATCH(PolicyLevers!$C1084,'Policy Characteristics'!$C:$C,0))</f>
        <v>none</v>
      </c>
      <c r="T1084" s="185">
        <f>INDEX('Policy Characteristics'!N:N,MATCH(PolicyLevers!$C1084,'Policy Characteristics'!$C:$C,0))</f>
        <v>0</v>
      </c>
      <c r="U1084" s="182">
        <f>INDEX('Policy Characteristics'!O:O,MATCH(PolicyLevers!$C1084,'Policy Characteristics'!$C:$C,0))</f>
        <v>0</v>
      </c>
    </row>
    <row r="1085" spans="1:21" x14ac:dyDescent="0.35">
      <c r="A1085" s="351" t="str">
        <f>INDEX('Policy Characteristics'!A:A,MATCH(PolicyLevers!$C1085,'Policy Characteristics'!$C:$C,0))</f>
        <v>Research and Development</v>
      </c>
      <c r="B1085" s="355" t="str">
        <f>INDEX('Policy Characteristics'!B:B,MATCH(PolicyLevers!$C1085,'Policy Characteristics'!$C:$C,0))</f>
        <v>Fuel Use Reduction</v>
      </c>
      <c r="C1085" s="190" t="str">
        <f t="shared" si="60"/>
        <v>RnD Electricity Fuel Use Perc Reduction</v>
      </c>
      <c r="D1085" s="192" t="s">
        <v>611</v>
      </c>
      <c r="E1085" s="200"/>
      <c r="F1085" s="192" t="s">
        <v>1131</v>
      </c>
      <c r="G1085" s="185"/>
      <c r="H1085" s="43">
        <v>755</v>
      </c>
      <c r="I1085" s="357" t="s">
        <v>332</v>
      </c>
      <c r="J1085" s="190" t="str">
        <f>INDEX('Policy Characteristics'!D:D,MATCH(PolicyLevers!$C1085,'Policy Characteristics'!$C:$C,0))</f>
        <v>R&amp;D Fuel Use Reductions</v>
      </c>
      <c r="K1085" s="252" t="str">
        <f>INDEX('Policy Characteristics'!E:E,MATCH(PolicyLevers!$C1085,'Policy Characteristics'!$C:$C,0))</f>
        <v>RnD electricity fuel use reduction</v>
      </c>
      <c r="L1085" s="191">
        <f>INDEX('Policy Characteristics'!F:F,MATCH(PolicyLevers!$C1085,'Policy Characteristics'!$C:$C,0))</f>
        <v>0</v>
      </c>
      <c r="M1085" s="191">
        <f>INDEX('Policy Characteristics'!G:G,MATCH(PolicyLevers!$C1085,'Policy Characteristics'!$C:$C,0))</f>
        <v>0.4</v>
      </c>
      <c r="N1085" s="252">
        <f>INDEX('Policy Characteristics'!H:H,MATCH(PolicyLevers!$C1085,'Policy Characteristics'!$C:$C,0))</f>
        <v>0.01</v>
      </c>
      <c r="O1085" s="200" t="str">
        <f>INDEX('Policy Characteristics'!I:I,MATCH(PolicyLevers!$C1085,'Policy Characteristics'!$C:$C,0))</f>
        <v>% reduction in fuel use</v>
      </c>
      <c r="P1085" s="187"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5" t="str">
        <f>INDEX('Policy Characteristics'!K:K,MATCH(PolicyLevers!$C1085,'Policy Characteristics'!$C:$C,0))</f>
        <v>architectural-design.html#rnd</v>
      </c>
      <c r="R1085" s="192" t="str">
        <f>INDEX('Policy Characteristics'!L:L,MATCH(PolicyLevers!$C1085,'Policy Characteristics'!$C:$C,0))</f>
        <v>research-and-development.html</v>
      </c>
      <c r="S1085" s="206" t="str">
        <f>INDEX('Policy Characteristics'!M:M,MATCH(PolicyLevers!$C1085,'Policy Characteristics'!$C:$C,0))</f>
        <v>none</v>
      </c>
      <c r="T1085" s="185">
        <f>INDEX('Policy Characteristics'!N:N,MATCH(PolicyLevers!$C1085,'Policy Characteristics'!$C:$C,0))</f>
        <v>0</v>
      </c>
      <c r="U1085" s="182">
        <f>INDEX('Policy Characteristics'!O:O,MATCH(PolicyLevers!$C1085,'Policy Characteristics'!$C:$C,0))</f>
        <v>0</v>
      </c>
    </row>
    <row r="1086" spans="1:21" x14ac:dyDescent="0.35">
      <c r="A1086" s="351" t="str">
        <f>INDEX('Policy Characteristics'!A:A,MATCH(PolicyLevers!$C1086,'Policy Characteristics'!$C:$C,0))</f>
        <v>Research and Development</v>
      </c>
      <c r="B1086" s="355" t="str">
        <f>INDEX('Policy Characteristics'!B:B,MATCH(PolicyLevers!$C1086,'Policy Characteristics'!$C:$C,0))</f>
        <v>Fuel Use Reduction</v>
      </c>
      <c r="C1086" s="182" t="s">
        <v>1202</v>
      </c>
      <c r="D1086" s="182" t="s">
        <v>2112</v>
      </c>
      <c r="E1086" s="185"/>
      <c r="F1086" s="192" t="s">
        <v>2111</v>
      </c>
      <c r="G1086" s="185"/>
      <c r="H1086" s="43">
        <v>1487</v>
      </c>
      <c r="I1086" s="357" t="s">
        <v>310</v>
      </c>
      <c r="J1086" s="190" t="str">
        <f>INDEX('Policy Characteristics'!D:D,MATCH(PolicyLevers!$C1086,'Policy Characteristics'!$C:$C,0))</f>
        <v>R&amp;D Fuel Use Reductions</v>
      </c>
      <c r="K1086" s="182" t="str">
        <f>INDEX('Policy Characteristics'!E:E,MATCH(PolicyLevers!$C1086,'Policy Characteristics'!$C:$C,0))</f>
        <v>RnD industry fuel use reduction</v>
      </c>
      <c r="L1086" s="205">
        <f>INDEX('Policy Characteristics'!F:F,MATCH(PolicyLevers!$C1086,'Policy Characteristics'!$C:$C,0))</f>
        <v>0</v>
      </c>
      <c r="M1086" s="205">
        <f>INDEX('Policy Characteristics'!G:G,MATCH(PolicyLevers!$C1086,'Policy Characteristics'!$C:$C,0))</f>
        <v>0.4</v>
      </c>
      <c r="N1086" s="251">
        <f>INDEX('Policy Characteristics'!H:H,MATCH(PolicyLevers!$C1086,'Policy Characteristics'!$C:$C,0))</f>
        <v>0.01</v>
      </c>
      <c r="O1086" s="185" t="str">
        <f>INDEX('Policy Characteristics'!I:I,MATCH(PolicyLevers!$C1086,'Policy Characteristics'!$C:$C,0))</f>
        <v>% reduction in fuel use</v>
      </c>
      <c r="P1086" s="185"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5" t="str">
        <f>INDEX('Policy Characteristics'!K:K,MATCH(PolicyLevers!$C1086,'Policy Characteristics'!$C:$C,0))</f>
        <v>architectural-design.html#rnd</v>
      </c>
      <c r="R1086" s="192" t="str">
        <f>INDEX('Policy Characteristics'!L:L,MATCH(PolicyLevers!$C1086,'Policy Characteristics'!$C:$C,0))</f>
        <v>research-and-development.html</v>
      </c>
      <c r="S1086" s="206" t="str">
        <f>INDEX('Policy Characteristics'!M:M,MATCH(PolicyLevers!$C1086,'Policy Characteristics'!$C:$C,0))</f>
        <v>none</v>
      </c>
      <c r="T1086" s="185">
        <f>INDEX('Policy Characteristics'!N:N,MATCH(PolicyLevers!$C1086,'Policy Characteristics'!$C:$C,0))</f>
        <v>0</v>
      </c>
      <c r="U1086" s="182">
        <f>INDEX('Policy Characteristics'!O:O,MATCH(PolicyLevers!$C1086,'Policy Characteristics'!$C:$C,0))</f>
        <v>0</v>
      </c>
    </row>
    <row r="1087" spans="1:21" x14ac:dyDescent="0.35">
      <c r="A1087" s="351" t="str">
        <f>INDEX('Policy Characteristics'!A:A,MATCH(PolicyLevers!$C1087,'Policy Characteristics'!$C:$C,0))</f>
        <v>Research and Development</v>
      </c>
      <c r="B1087" s="355" t="str">
        <f>INDEX('Policy Characteristics'!B:B,MATCH(PolicyLevers!$C1087,'Policy Characteristics'!$C:$C,0))</f>
        <v>Fuel Use Reduction</v>
      </c>
      <c r="C1087" s="190" t="str">
        <f t="shared" ref="C1087:C1110" si="61">C$1086</f>
        <v>RnD Industry Fuel Use Perc Reduction</v>
      </c>
      <c r="D1087" s="182" t="s">
        <v>2110</v>
      </c>
      <c r="E1087" s="185"/>
      <c r="F1087" s="192" t="s">
        <v>2109</v>
      </c>
      <c r="G1087" s="185"/>
      <c r="H1087" s="43">
        <v>1488</v>
      </c>
      <c r="I1087" s="357" t="s">
        <v>310</v>
      </c>
      <c r="J1087" s="190" t="str">
        <f>INDEX('Policy Characteristics'!D:D,MATCH(PolicyLevers!$C1087,'Policy Characteristics'!$C:$C,0))</f>
        <v>R&amp;D Fuel Use Reductions</v>
      </c>
      <c r="K1087" s="252" t="str">
        <f>INDEX('Policy Characteristics'!E:E,MATCH(PolicyLevers!$C1087,'Policy Characteristics'!$C:$C,0))</f>
        <v>RnD industry fuel use reduction</v>
      </c>
      <c r="L1087" s="191">
        <f>INDEX('Policy Characteristics'!F:F,MATCH(PolicyLevers!$C1087,'Policy Characteristics'!$C:$C,0))</f>
        <v>0</v>
      </c>
      <c r="M1087" s="191">
        <f>INDEX('Policy Characteristics'!G:G,MATCH(PolicyLevers!$C1087,'Policy Characteristics'!$C:$C,0))</f>
        <v>0.4</v>
      </c>
      <c r="N1087" s="252">
        <f>INDEX('Policy Characteristics'!H:H,MATCH(PolicyLevers!$C1087,'Policy Characteristics'!$C:$C,0))</f>
        <v>0.01</v>
      </c>
      <c r="O1087" s="200" t="str">
        <f>INDEX('Policy Characteristics'!I:I,MATCH(PolicyLevers!$C1087,'Policy Characteristics'!$C:$C,0))</f>
        <v>% reduction in fuel use</v>
      </c>
      <c r="P1087" s="200"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0" t="str">
        <f>INDEX('Policy Characteristics'!K:K,MATCH(PolicyLevers!$C1087,'Policy Characteristics'!$C:$C,0))</f>
        <v>architectural-design.html#rnd</v>
      </c>
      <c r="R1087" s="259" t="str">
        <f>INDEX('Policy Characteristics'!L:L,MATCH(PolicyLevers!$C1087,'Policy Characteristics'!$C:$C,0))</f>
        <v>research-and-development.html</v>
      </c>
      <c r="S1087" s="200" t="str">
        <f>INDEX('Policy Characteristics'!M:M,MATCH(PolicyLevers!$C1087,'Policy Characteristics'!$C:$C,0))</f>
        <v>none</v>
      </c>
      <c r="T1087" s="185">
        <f>INDEX('Policy Characteristics'!N:N,MATCH(PolicyLevers!$C1087,'Policy Characteristics'!$C:$C,0))</f>
        <v>0</v>
      </c>
      <c r="U1087" s="182">
        <f>INDEX('Policy Characteristics'!O:O,MATCH(PolicyLevers!$C1087,'Policy Characteristics'!$C:$C,0))</f>
        <v>0</v>
      </c>
    </row>
    <row r="1088" spans="1:21" x14ac:dyDescent="0.35">
      <c r="A1088" s="351" t="str">
        <f>INDEX('Policy Characteristics'!A:A,MATCH(PolicyLevers!$C1088,'Policy Characteristics'!$C:$C,0))</f>
        <v>Research and Development</v>
      </c>
      <c r="B1088" s="355" t="str">
        <f>INDEX('Policy Characteristics'!B:B,MATCH(PolicyLevers!$C1088,'Policy Characteristics'!$C:$C,0))</f>
        <v>Fuel Use Reduction</v>
      </c>
      <c r="C1088" s="190" t="str">
        <f t="shared" si="61"/>
        <v>RnD Industry Fuel Use Perc Reduction</v>
      </c>
      <c r="D1088" s="182" t="s">
        <v>2108</v>
      </c>
      <c r="E1088" s="185"/>
      <c r="F1088" s="192" t="s">
        <v>2107</v>
      </c>
      <c r="G1088" s="185"/>
      <c r="H1088" s="43">
        <v>1489</v>
      </c>
      <c r="I1088" s="357" t="s">
        <v>310</v>
      </c>
      <c r="J1088" s="190" t="str">
        <f>INDEX('Policy Characteristics'!D:D,MATCH(PolicyLevers!$C1088,'Policy Characteristics'!$C:$C,0))</f>
        <v>R&amp;D Fuel Use Reductions</v>
      </c>
      <c r="K1088" s="252" t="str">
        <f>INDEX('Policy Characteristics'!E:E,MATCH(PolicyLevers!$C1088,'Policy Characteristics'!$C:$C,0))</f>
        <v>RnD industry fuel use reduction</v>
      </c>
      <c r="L1088" s="191">
        <f>INDEX('Policy Characteristics'!F:F,MATCH(PolicyLevers!$C1088,'Policy Characteristics'!$C:$C,0))</f>
        <v>0</v>
      </c>
      <c r="M1088" s="191">
        <f>INDEX('Policy Characteristics'!G:G,MATCH(PolicyLevers!$C1088,'Policy Characteristics'!$C:$C,0))</f>
        <v>0.4</v>
      </c>
      <c r="N1088" s="252">
        <f>INDEX('Policy Characteristics'!H:H,MATCH(PolicyLevers!$C1088,'Policy Characteristics'!$C:$C,0))</f>
        <v>0.01</v>
      </c>
      <c r="O1088" s="200" t="str">
        <f>INDEX('Policy Characteristics'!I:I,MATCH(PolicyLevers!$C1088,'Policy Characteristics'!$C:$C,0))</f>
        <v>% reduction in fuel use</v>
      </c>
      <c r="P1088" s="200"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0" t="str">
        <f>INDEX('Policy Characteristics'!K:K,MATCH(PolicyLevers!$C1088,'Policy Characteristics'!$C:$C,0))</f>
        <v>architectural-design.html#rnd</v>
      </c>
      <c r="R1088" s="259" t="str">
        <f>INDEX('Policy Characteristics'!L:L,MATCH(PolicyLevers!$C1088,'Policy Characteristics'!$C:$C,0))</f>
        <v>research-and-development.html</v>
      </c>
      <c r="S1088" s="200" t="str">
        <f>INDEX('Policy Characteristics'!M:M,MATCH(PolicyLevers!$C1088,'Policy Characteristics'!$C:$C,0))</f>
        <v>none</v>
      </c>
      <c r="T1088" s="185">
        <f>INDEX('Policy Characteristics'!N:N,MATCH(PolicyLevers!$C1088,'Policy Characteristics'!$C:$C,0))</f>
        <v>0</v>
      </c>
      <c r="U1088" s="182">
        <f>INDEX('Policy Characteristics'!O:O,MATCH(PolicyLevers!$C1088,'Policy Characteristics'!$C:$C,0))</f>
        <v>0</v>
      </c>
    </row>
    <row r="1089" spans="1:21" x14ac:dyDescent="0.35">
      <c r="A1089" s="351" t="str">
        <f>INDEX('Policy Characteristics'!A:A,MATCH(PolicyLevers!$C1089,'Policy Characteristics'!$C:$C,0))</f>
        <v>Research and Development</v>
      </c>
      <c r="B1089" s="355" t="str">
        <f>INDEX('Policy Characteristics'!B:B,MATCH(PolicyLevers!$C1089,'Policy Characteristics'!$C:$C,0))</f>
        <v>Fuel Use Reduction</v>
      </c>
      <c r="C1089" s="190" t="str">
        <f t="shared" si="61"/>
        <v>RnD Industry Fuel Use Perc Reduction</v>
      </c>
      <c r="D1089" s="182" t="s">
        <v>2106</v>
      </c>
      <c r="E1089" s="185"/>
      <c r="F1089" s="192" t="s">
        <v>2105</v>
      </c>
      <c r="G1089" s="185"/>
      <c r="H1089" s="43">
        <v>1490</v>
      </c>
      <c r="I1089" s="357" t="s">
        <v>310</v>
      </c>
      <c r="J1089" s="190" t="str">
        <f>INDEX('Policy Characteristics'!D:D,MATCH(PolicyLevers!$C1089,'Policy Characteristics'!$C:$C,0))</f>
        <v>R&amp;D Fuel Use Reductions</v>
      </c>
      <c r="K1089" s="252" t="str">
        <f>INDEX('Policy Characteristics'!E:E,MATCH(PolicyLevers!$C1089,'Policy Characteristics'!$C:$C,0))</f>
        <v>RnD industry fuel use reduction</v>
      </c>
      <c r="L1089" s="191">
        <f>INDEX('Policy Characteristics'!F:F,MATCH(PolicyLevers!$C1089,'Policy Characteristics'!$C:$C,0))</f>
        <v>0</v>
      </c>
      <c r="M1089" s="191">
        <f>INDEX('Policy Characteristics'!G:G,MATCH(PolicyLevers!$C1089,'Policy Characteristics'!$C:$C,0))</f>
        <v>0.4</v>
      </c>
      <c r="N1089" s="252">
        <f>INDEX('Policy Characteristics'!H:H,MATCH(PolicyLevers!$C1089,'Policy Characteristics'!$C:$C,0))</f>
        <v>0.01</v>
      </c>
      <c r="O1089" s="200" t="str">
        <f>INDEX('Policy Characteristics'!I:I,MATCH(PolicyLevers!$C1089,'Policy Characteristics'!$C:$C,0))</f>
        <v>% reduction in fuel use</v>
      </c>
      <c r="P1089" s="200"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0" t="str">
        <f>INDEX('Policy Characteristics'!K:K,MATCH(PolicyLevers!$C1089,'Policy Characteristics'!$C:$C,0))</f>
        <v>architectural-design.html#rnd</v>
      </c>
      <c r="R1089" s="259" t="str">
        <f>INDEX('Policy Characteristics'!L:L,MATCH(PolicyLevers!$C1089,'Policy Characteristics'!$C:$C,0))</f>
        <v>research-and-development.html</v>
      </c>
      <c r="S1089" s="200" t="str">
        <f>INDEX('Policy Characteristics'!M:M,MATCH(PolicyLevers!$C1089,'Policy Characteristics'!$C:$C,0))</f>
        <v>none</v>
      </c>
      <c r="T1089" s="185">
        <f>INDEX('Policy Characteristics'!N:N,MATCH(PolicyLevers!$C1089,'Policy Characteristics'!$C:$C,0))</f>
        <v>0</v>
      </c>
      <c r="U1089" s="182">
        <f>INDEX('Policy Characteristics'!O:O,MATCH(PolicyLevers!$C1089,'Policy Characteristics'!$C:$C,0))</f>
        <v>0</v>
      </c>
    </row>
    <row r="1090" spans="1:21" x14ac:dyDescent="0.35">
      <c r="A1090" s="351" t="str">
        <f>INDEX('Policy Characteristics'!A:A,MATCH(PolicyLevers!$C1090,'Policy Characteristics'!$C:$C,0))</f>
        <v>Research and Development</v>
      </c>
      <c r="B1090" s="355" t="str">
        <f>INDEX('Policy Characteristics'!B:B,MATCH(PolicyLevers!$C1090,'Policy Characteristics'!$C:$C,0))</f>
        <v>Fuel Use Reduction</v>
      </c>
      <c r="C1090" s="190" t="str">
        <f t="shared" si="61"/>
        <v>RnD Industry Fuel Use Perc Reduction</v>
      </c>
      <c r="D1090" s="182" t="s">
        <v>2104</v>
      </c>
      <c r="E1090" s="185"/>
      <c r="F1090" s="192" t="s">
        <v>2103</v>
      </c>
      <c r="G1090" s="185"/>
      <c r="H1090" s="43">
        <v>1491</v>
      </c>
      <c r="I1090" s="357" t="s">
        <v>310</v>
      </c>
      <c r="J1090" s="190" t="str">
        <f>INDEX('Policy Characteristics'!D:D,MATCH(PolicyLevers!$C1090,'Policy Characteristics'!$C:$C,0))</f>
        <v>R&amp;D Fuel Use Reductions</v>
      </c>
      <c r="K1090" s="252" t="str">
        <f>INDEX('Policy Characteristics'!E:E,MATCH(PolicyLevers!$C1090,'Policy Characteristics'!$C:$C,0))</f>
        <v>RnD industry fuel use reduction</v>
      </c>
      <c r="L1090" s="191">
        <f>INDEX('Policy Characteristics'!F:F,MATCH(PolicyLevers!$C1090,'Policy Characteristics'!$C:$C,0))</f>
        <v>0</v>
      </c>
      <c r="M1090" s="191">
        <f>INDEX('Policy Characteristics'!G:G,MATCH(PolicyLevers!$C1090,'Policy Characteristics'!$C:$C,0))</f>
        <v>0.4</v>
      </c>
      <c r="N1090" s="252">
        <f>INDEX('Policy Characteristics'!H:H,MATCH(PolicyLevers!$C1090,'Policy Characteristics'!$C:$C,0))</f>
        <v>0.01</v>
      </c>
      <c r="O1090" s="200" t="str">
        <f>INDEX('Policy Characteristics'!I:I,MATCH(PolicyLevers!$C1090,'Policy Characteristics'!$C:$C,0))</f>
        <v>% reduction in fuel use</v>
      </c>
      <c r="P1090" s="200"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0" t="str">
        <f>INDEX('Policy Characteristics'!K:K,MATCH(PolicyLevers!$C1090,'Policy Characteristics'!$C:$C,0))</f>
        <v>architectural-design.html#rnd</v>
      </c>
      <c r="R1090" s="259" t="str">
        <f>INDEX('Policy Characteristics'!L:L,MATCH(PolicyLevers!$C1090,'Policy Characteristics'!$C:$C,0))</f>
        <v>research-and-development.html</v>
      </c>
      <c r="S1090" s="200" t="str">
        <f>INDEX('Policy Characteristics'!M:M,MATCH(PolicyLevers!$C1090,'Policy Characteristics'!$C:$C,0))</f>
        <v>none</v>
      </c>
      <c r="T1090" s="185">
        <f>INDEX('Policy Characteristics'!N:N,MATCH(PolicyLevers!$C1090,'Policy Characteristics'!$C:$C,0))</f>
        <v>0</v>
      </c>
      <c r="U1090" s="182">
        <f>INDEX('Policy Characteristics'!O:O,MATCH(PolicyLevers!$C1090,'Policy Characteristics'!$C:$C,0))</f>
        <v>0</v>
      </c>
    </row>
    <row r="1091" spans="1:21" x14ac:dyDescent="0.35">
      <c r="A1091" s="351" t="str">
        <f>INDEX('Policy Characteristics'!A:A,MATCH(PolicyLevers!$C1091,'Policy Characteristics'!$C:$C,0))</f>
        <v>Research and Development</v>
      </c>
      <c r="B1091" s="355" t="str">
        <f>INDEX('Policy Characteristics'!B:B,MATCH(PolicyLevers!$C1091,'Policy Characteristics'!$C:$C,0))</f>
        <v>Fuel Use Reduction</v>
      </c>
      <c r="C1091" s="190" t="str">
        <f t="shared" si="61"/>
        <v>RnD Industry Fuel Use Perc Reduction</v>
      </c>
      <c r="D1091" s="182" t="s">
        <v>2102</v>
      </c>
      <c r="E1091" s="185"/>
      <c r="F1091" s="192" t="s">
        <v>2101</v>
      </c>
      <c r="G1091" s="185"/>
      <c r="H1091" s="43">
        <v>1492</v>
      </c>
      <c r="I1091" s="357" t="s">
        <v>310</v>
      </c>
      <c r="J1091" s="190" t="str">
        <f>INDEX('Policy Characteristics'!D:D,MATCH(PolicyLevers!$C1091,'Policy Characteristics'!$C:$C,0))</f>
        <v>R&amp;D Fuel Use Reductions</v>
      </c>
      <c r="K1091" s="252" t="str">
        <f>INDEX('Policy Characteristics'!E:E,MATCH(PolicyLevers!$C1091,'Policy Characteristics'!$C:$C,0))</f>
        <v>RnD industry fuel use reduction</v>
      </c>
      <c r="L1091" s="191">
        <f>INDEX('Policy Characteristics'!F:F,MATCH(PolicyLevers!$C1091,'Policy Characteristics'!$C:$C,0))</f>
        <v>0</v>
      </c>
      <c r="M1091" s="191">
        <f>INDEX('Policy Characteristics'!G:G,MATCH(PolicyLevers!$C1091,'Policy Characteristics'!$C:$C,0))</f>
        <v>0.4</v>
      </c>
      <c r="N1091" s="252">
        <f>INDEX('Policy Characteristics'!H:H,MATCH(PolicyLevers!$C1091,'Policy Characteristics'!$C:$C,0))</f>
        <v>0.01</v>
      </c>
      <c r="O1091" s="200" t="str">
        <f>INDEX('Policy Characteristics'!I:I,MATCH(PolicyLevers!$C1091,'Policy Characteristics'!$C:$C,0))</f>
        <v>% reduction in fuel use</v>
      </c>
      <c r="P1091" s="200"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0" t="str">
        <f>INDEX('Policy Characteristics'!K:K,MATCH(PolicyLevers!$C1091,'Policy Characteristics'!$C:$C,0))</f>
        <v>architectural-design.html#rnd</v>
      </c>
      <c r="R1091" s="259" t="str">
        <f>INDEX('Policy Characteristics'!L:L,MATCH(PolicyLevers!$C1091,'Policy Characteristics'!$C:$C,0))</f>
        <v>research-and-development.html</v>
      </c>
      <c r="S1091" s="200" t="str">
        <f>INDEX('Policy Characteristics'!M:M,MATCH(PolicyLevers!$C1091,'Policy Characteristics'!$C:$C,0))</f>
        <v>none</v>
      </c>
      <c r="T1091" s="185">
        <f>INDEX('Policy Characteristics'!N:N,MATCH(PolicyLevers!$C1091,'Policy Characteristics'!$C:$C,0))</f>
        <v>0</v>
      </c>
      <c r="U1091" s="182">
        <f>INDEX('Policy Characteristics'!O:O,MATCH(PolicyLevers!$C1091,'Policy Characteristics'!$C:$C,0))</f>
        <v>0</v>
      </c>
    </row>
    <row r="1092" spans="1:21" x14ac:dyDescent="0.35">
      <c r="A1092" s="351" t="str">
        <f>INDEX('Policy Characteristics'!A:A,MATCH(PolicyLevers!$C1092,'Policy Characteristics'!$C:$C,0))</f>
        <v>Research and Development</v>
      </c>
      <c r="B1092" s="355" t="str">
        <f>INDEX('Policy Characteristics'!B:B,MATCH(PolicyLevers!$C1092,'Policy Characteristics'!$C:$C,0))</f>
        <v>Fuel Use Reduction</v>
      </c>
      <c r="C1092" s="190" t="str">
        <f t="shared" si="61"/>
        <v>RnD Industry Fuel Use Perc Reduction</v>
      </c>
      <c r="D1092" s="182" t="s">
        <v>2100</v>
      </c>
      <c r="E1092" s="185"/>
      <c r="F1092" s="192" t="s">
        <v>2099</v>
      </c>
      <c r="G1092" s="185"/>
      <c r="H1092" s="43">
        <v>1493</v>
      </c>
      <c r="I1092" s="357" t="s">
        <v>310</v>
      </c>
      <c r="J1092" s="190" t="str">
        <f>INDEX('Policy Characteristics'!D:D,MATCH(PolicyLevers!$C1092,'Policy Characteristics'!$C:$C,0))</f>
        <v>R&amp;D Fuel Use Reductions</v>
      </c>
      <c r="K1092" s="252" t="str">
        <f>INDEX('Policy Characteristics'!E:E,MATCH(PolicyLevers!$C1092,'Policy Characteristics'!$C:$C,0))</f>
        <v>RnD industry fuel use reduction</v>
      </c>
      <c r="L1092" s="191">
        <f>INDEX('Policy Characteristics'!F:F,MATCH(PolicyLevers!$C1092,'Policy Characteristics'!$C:$C,0))</f>
        <v>0</v>
      </c>
      <c r="M1092" s="191">
        <f>INDEX('Policy Characteristics'!G:G,MATCH(PolicyLevers!$C1092,'Policy Characteristics'!$C:$C,0))</f>
        <v>0.4</v>
      </c>
      <c r="N1092" s="252">
        <f>INDEX('Policy Characteristics'!H:H,MATCH(PolicyLevers!$C1092,'Policy Characteristics'!$C:$C,0))</f>
        <v>0.01</v>
      </c>
      <c r="O1092" s="200" t="str">
        <f>INDEX('Policy Characteristics'!I:I,MATCH(PolicyLevers!$C1092,'Policy Characteristics'!$C:$C,0))</f>
        <v>% reduction in fuel use</v>
      </c>
      <c r="P1092" s="200"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0" t="str">
        <f>INDEX('Policy Characteristics'!K:K,MATCH(PolicyLevers!$C1092,'Policy Characteristics'!$C:$C,0))</f>
        <v>architectural-design.html#rnd</v>
      </c>
      <c r="R1092" s="259" t="str">
        <f>INDEX('Policy Characteristics'!L:L,MATCH(PolicyLevers!$C1092,'Policy Characteristics'!$C:$C,0))</f>
        <v>research-and-development.html</v>
      </c>
      <c r="S1092" s="200" t="str">
        <f>INDEX('Policy Characteristics'!M:M,MATCH(PolicyLevers!$C1092,'Policy Characteristics'!$C:$C,0))</f>
        <v>none</v>
      </c>
      <c r="T1092" s="185">
        <f>INDEX('Policy Characteristics'!N:N,MATCH(PolicyLevers!$C1092,'Policy Characteristics'!$C:$C,0))</f>
        <v>0</v>
      </c>
      <c r="U1092" s="182">
        <f>INDEX('Policy Characteristics'!O:O,MATCH(PolicyLevers!$C1092,'Policy Characteristics'!$C:$C,0))</f>
        <v>0</v>
      </c>
    </row>
    <row r="1093" spans="1:21" x14ac:dyDescent="0.35">
      <c r="A1093" s="351" t="str">
        <f>INDEX('Policy Characteristics'!A:A,MATCH(PolicyLevers!$C1093,'Policy Characteristics'!$C:$C,0))</f>
        <v>Research and Development</v>
      </c>
      <c r="B1093" s="355" t="str">
        <f>INDEX('Policy Characteristics'!B:B,MATCH(PolicyLevers!$C1093,'Policy Characteristics'!$C:$C,0))</f>
        <v>Fuel Use Reduction</v>
      </c>
      <c r="C1093" s="190" t="str">
        <f t="shared" si="61"/>
        <v>RnD Industry Fuel Use Perc Reduction</v>
      </c>
      <c r="D1093" s="182" t="s">
        <v>2098</v>
      </c>
      <c r="E1093" s="185"/>
      <c r="F1093" s="192" t="s">
        <v>2097</v>
      </c>
      <c r="G1093" s="185"/>
      <c r="H1093" s="43">
        <v>1494</v>
      </c>
      <c r="I1093" s="357" t="s">
        <v>310</v>
      </c>
      <c r="J1093" s="190" t="str">
        <f>INDEX('Policy Characteristics'!D:D,MATCH(PolicyLevers!$C1093,'Policy Characteristics'!$C:$C,0))</f>
        <v>R&amp;D Fuel Use Reductions</v>
      </c>
      <c r="K1093" s="252" t="str">
        <f>INDEX('Policy Characteristics'!E:E,MATCH(PolicyLevers!$C1093,'Policy Characteristics'!$C:$C,0))</f>
        <v>RnD industry fuel use reduction</v>
      </c>
      <c r="L1093" s="191">
        <f>INDEX('Policy Characteristics'!F:F,MATCH(PolicyLevers!$C1093,'Policy Characteristics'!$C:$C,0))</f>
        <v>0</v>
      </c>
      <c r="M1093" s="191">
        <f>INDEX('Policy Characteristics'!G:G,MATCH(PolicyLevers!$C1093,'Policy Characteristics'!$C:$C,0))</f>
        <v>0.4</v>
      </c>
      <c r="N1093" s="252">
        <f>INDEX('Policy Characteristics'!H:H,MATCH(PolicyLevers!$C1093,'Policy Characteristics'!$C:$C,0))</f>
        <v>0.01</v>
      </c>
      <c r="O1093" s="200" t="str">
        <f>INDEX('Policy Characteristics'!I:I,MATCH(PolicyLevers!$C1093,'Policy Characteristics'!$C:$C,0))</f>
        <v>% reduction in fuel use</v>
      </c>
      <c r="P1093" s="200"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0" t="str">
        <f>INDEX('Policy Characteristics'!K:K,MATCH(PolicyLevers!$C1093,'Policy Characteristics'!$C:$C,0))</f>
        <v>architectural-design.html#rnd</v>
      </c>
      <c r="R1093" s="259" t="str">
        <f>INDEX('Policy Characteristics'!L:L,MATCH(PolicyLevers!$C1093,'Policy Characteristics'!$C:$C,0))</f>
        <v>research-and-development.html</v>
      </c>
      <c r="S1093" s="200" t="str">
        <f>INDEX('Policy Characteristics'!M:M,MATCH(PolicyLevers!$C1093,'Policy Characteristics'!$C:$C,0))</f>
        <v>none</v>
      </c>
      <c r="T1093" s="185">
        <f>INDEX('Policy Characteristics'!N:N,MATCH(PolicyLevers!$C1093,'Policy Characteristics'!$C:$C,0))</f>
        <v>0</v>
      </c>
      <c r="U1093" s="182">
        <f>INDEX('Policy Characteristics'!O:O,MATCH(PolicyLevers!$C1093,'Policy Characteristics'!$C:$C,0))</f>
        <v>0</v>
      </c>
    </row>
    <row r="1094" spans="1:21" x14ac:dyDescent="0.35">
      <c r="A1094" s="351" t="str">
        <f>INDEX('Policy Characteristics'!A:A,MATCH(PolicyLevers!$C1094,'Policy Characteristics'!$C:$C,0))</f>
        <v>Research and Development</v>
      </c>
      <c r="B1094" s="355" t="str">
        <f>INDEX('Policy Characteristics'!B:B,MATCH(PolicyLevers!$C1094,'Policy Characteristics'!$C:$C,0))</f>
        <v>Fuel Use Reduction</v>
      </c>
      <c r="C1094" s="190" t="str">
        <f t="shared" si="61"/>
        <v>RnD Industry Fuel Use Perc Reduction</v>
      </c>
      <c r="D1094" s="182" t="s">
        <v>2096</v>
      </c>
      <c r="E1094" s="185"/>
      <c r="F1094" s="192" t="s">
        <v>2095</v>
      </c>
      <c r="G1094" s="185"/>
      <c r="H1094" s="43">
        <v>1495</v>
      </c>
      <c r="I1094" s="357" t="s">
        <v>310</v>
      </c>
      <c r="J1094" s="190" t="str">
        <f>INDEX('Policy Characteristics'!D:D,MATCH(PolicyLevers!$C1094,'Policy Characteristics'!$C:$C,0))</f>
        <v>R&amp;D Fuel Use Reductions</v>
      </c>
      <c r="K1094" s="252" t="str">
        <f>INDEX('Policy Characteristics'!E:E,MATCH(PolicyLevers!$C1094,'Policy Characteristics'!$C:$C,0))</f>
        <v>RnD industry fuel use reduction</v>
      </c>
      <c r="L1094" s="191">
        <f>INDEX('Policy Characteristics'!F:F,MATCH(PolicyLevers!$C1094,'Policy Characteristics'!$C:$C,0))</f>
        <v>0</v>
      </c>
      <c r="M1094" s="191">
        <f>INDEX('Policy Characteristics'!G:G,MATCH(PolicyLevers!$C1094,'Policy Characteristics'!$C:$C,0))</f>
        <v>0.4</v>
      </c>
      <c r="N1094" s="252">
        <f>INDEX('Policy Characteristics'!H:H,MATCH(PolicyLevers!$C1094,'Policy Characteristics'!$C:$C,0))</f>
        <v>0.01</v>
      </c>
      <c r="O1094" s="200" t="str">
        <f>INDEX('Policy Characteristics'!I:I,MATCH(PolicyLevers!$C1094,'Policy Characteristics'!$C:$C,0))</f>
        <v>% reduction in fuel use</v>
      </c>
      <c r="P1094" s="200"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0" t="str">
        <f>INDEX('Policy Characteristics'!K:K,MATCH(PolicyLevers!$C1094,'Policy Characteristics'!$C:$C,0))</f>
        <v>architectural-design.html#rnd</v>
      </c>
      <c r="R1094" s="259" t="str">
        <f>INDEX('Policy Characteristics'!L:L,MATCH(PolicyLevers!$C1094,'Policy Characteristics'!$C:$C,0))</f>
        <v>research-and-development.html</v>
      </c>
      <c r="S1094" s="200" t="str">
        <f>INDEX('Policy Characteristics'!M:M,MATCH(PolicyLevers!$C1094,'Policy Characteristics'!$C:$C,0))</f>
        <v>none</v>
      </c>
      <c r="T1094" s="185">
        <f>INDEX('Policy Characteristics'!N:N,MATCH(PolicyLevers!$C1094,'Policy Characteristics'!$C:$C,0))</f>
        <v>0</v>
      </c>
      <c r="U1094" s="182">
        <f>INDEX('Policy Characteristics'!O:O,MATCH(PolicyLevers!$C1094,'Policy Characteristics'!$C:$C,0))</f>
        <v>0</v>
      </c>
    </row>
    <row r="1095" spans="1:21" x14ac:dyDescent="0.35">
      <c r="A1095" s="351" t="str">
        <f>INDEX('Policy Characteristics'!A:A,MATCH(PolicyLevers!$C1095,'Policy Characteristics'!$C:$C,0))</f>
        <v>Research and Development</v>
      </c>
      <c r="B1095" s="355" t="str">
        <f>INDEX('Policy Characteristics'!B:B,MATCH(PolicyLevers!$C1095,'Policy Characteristics'!$C:$C,0))</f>
        <v>Fuel Use Reduction</v>
      </c>
      <c r="C1095" s="190" t="str">
        <f t="shared" si="61"/>
        <v>RnD Industry Fuel Use Perc Reduction</v>
      </c>
      <c r="D1095" s="182" t="s">
        <v>2094</v>
      </c>
      <c r="E1095" s="185"/>
      <c r="F1095" s="192" t="s">
        <v>1141</v>
      </c>
      <c r="G1095" s="185"/>
      <c r="H1095" s="43">
        <v>1496</v>
      </c>
      <c r="I1095" s="357" t="s">
        <v>310</v>
      </c>
      <c r="J1095" s="190" t="str">
        <f>INDEX('Policy Characteristics'!D:D,MATCH(PolicyLevers!$C1095,'Policy Characteristics'!$C:$C,0))</f>
        <v>R&amp;D Fuel Use Reductions</v>
      </c>
      <c r="K1095" s="252" t="str">
        <f>INDEX('Policy Characteristics'!E:E,MATCH(PolicyLevers!$C1095,'Policy Characteristics'!$C:$C,0))</f>
        <v>RnD industry fuel use reduction</v>
      </c>
      <c r="L1095" s="191">
        <f>INDEX('Policy Characteristics'!F:F,MATCH(PolicyLevers!$C1095,'Policy Characteristics'!$C:$C,0))</f>
        <v>0</v>
      </c>
      <c r="M1095" s="191">
        <f>INDEX('Policy Characteristics'!G:G,MATCH(PolicyLevers!$C1095,'Policy Characteristics'!$C:$C,0))</f>
        <v>0.4</v>
      </c>
      <c r="N1095" s="252">
        <f>INDEX('Policy Characteristics'!H:H,MATCH(PolicyLevers!$C1095,'Policy Characteristics'!$C:$C,0))</f>
        <v>0.01</v>
      </c>
      <c r="O1095" s="200" t="str">
        <f>INDEX('Policy Characteristics'!I:I,MATCH(PolicyLevers!$C1095,'Policy Characteristics'!$C:$C,0))</f>
        <v>% reduction in fuel use</v>
      </c>
      <c r="P1095" s="200"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0" t="str">
        <f>INDEX('Policy Characteristics'!K:K,MATCH(PolicyLevers!$C1095,'Policy Characteristics'!$C:$C,0))</f>
        <v>architectural-design.html#rnd</v>
      </c>
      <c r="R1095" s="259" t="str">
        <f>INDEX('Policy Characteristics'!L:L,MATCH(PolicyLevers!$C1095,'Policy Characteristics'!$C:$C,0))</f>
        <v>research-and-development.html</v>
      </c>
      <c r="S1095" s="200" t="str">
        <f>INDEX('Policy Characteristics'!M:M,MATCH(PolicyLevers!$C1095,'Policy Characteristics'!$C:$C,0))</f>
        <v>none</v>
      </c>
      <c r="T1095" s="185">
        <f>INDEX('Policy Characteristics'!N:N,MATCH(PolicyLevers!$C1095,'Policy Characteristics'!$C:$C,0))</f>
        <v>0</v>
      </c>
      <c r="U1095" s="182">
        <f>INDEX('Policy Characteristics'!O:O,MATCH(PolicyLevers!$C1095,'Policy Characteristics'!$C:$C,0))</f>
        <v>0</v>
      </c>
    </row>
    <row r="1096" spans="1:21" x14ac:dyDescent="0.35">
      <c r="A1096" s="351" t="str">
        <f>INDEX('Policy Characteristics'!A:A,MATCH(PolicyLevers!$C1096,'Policy Characteristics'!$C:$C,0))</f>
        <v>Research and Development</v>
      </c>
      <c r="B1096" s="355" t="str">
        <f>INDEX('Policy Characteristics'!B:B,MATCH(PolicyLevers!$C1096,'Policy Characteristics'!$C:$C,0))</f>
        <v>Fuel Use Reduction</v>
      </c>
      <c r="C1096" s="190" t="str">
        <f t="shared" si="61"/>
        <v>RnD Industry Fuel Use Perc Reduction</v>
      </c>
      <c r="D1096" s="182" t="s">
        <v>2093</v>
      </c>
      <c r="E1096" s="185"/>
      <c r="F1096" s="192" t="s">
        <v>2092</v>
      </c>
      <c r="G1096" s="185"/>
      <c r="H1096" s="43">
        <v>1497</v>
      </c>
      <c r="I1096" s="357" t="s">
        <v>310</v>
      </c>
      <c r="J1096" s="190" t="str">
        <f>INDEX('Policy Characteristics'!D:D,MATCH(PolicyLevers!$C1096,'Policy Characteristics'!$C:$C,0))</f>
        <v>R&amp;D Fuel Use Reductions</v>
      </c>
      <c r="K1096" s="252" t="str">
        <f>INDEX('Policy Characteristics'!E:E,MATCH(PolicyLevers!$C1096,'Policy Characteristics'!$C:$C,0))</f>
        <v>RnD industry fuel use reduction</v>
      </c>
      <c r="L1096" s="191">
        <f>INDEX('Policy Characteristics'!F:F,MATCH(PolicyLevers!$C1096,'Policy Characteristics'!$C:$C,0))</f>
        <v>0</v>
      </c>
      <c r="M1096" s="191">
        <f>INDEX('Policy Characteristics'!G:G,MATCH(PolicyLevers!$C1096,'Policy Characteristics'!$C:$C,0))</f>
        <v>0.4</v>
      </c>
      <c r="N1096" s="252">
        <f>INDEX('Policy Characteristics'!H:H,MATCH(PolicyLevers!$C1096,'Policy Characteristics'!$C:$C,0))</f>
        <v>0.01</v>
      </c>
      <c r="O1096" s="200" t="str">
        <f>INDEX('Policy Characteristics'!I:I,MATCH(PolicyLevers!$C1096,'Policy Characteristics'!$C:$C,0))</f>
        <v>% reduction in fuel use</v>
      </c>
      <c r="P1096" s="200"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0" t="str">
        <f>INDEX('Policy Characteristics'!K:K,MATCH(PolicyLevers!$C1096,'Policy Characteristics'!$C:$C,0))</f>
        <v>architectural-design.html#rnd</v>
      </c>
      <c r="R1096" s="259" t="str">
        <f>INDEX('Policy Characteristics'!L:L,MATCH(PolicyLevers!$C1096,'Policy Characteristics'!$C:$C,0))</f>
        <v>research-and-development.html</v>
      </c>
      <c r="S1096" s="200" t="str">
        <f>INDEX('Policy Characteristics'!M:M,MATCH(PolicyLevers!$C1096,'Policy Characteristics'!$C:$C,0))</f>
        <v>none</v>
      </c>
      <c r="T1096" s="185">
        <f>INDEX('Policy Characteristics'!N:N,MATCH(PolicyLevers!$C1096,'Policy Characteristics'!$C:$C,0))</f>
        <v>0</v>
      </c>
      <c r="U1096" s="182">
        <f>INDEX('Policy Characteristics'!O:O,MATCH(PolicyLevers!$C1096,'Policy Characteristics'!$C:$C,0))</f>
        <v>0</v>
      </c>
    </row>
    <row r="1097" spans="1:21" x14ac:dyDescent="0.35">
      <c r="A1097" s="351" t="str">
        <f>INDEX('Policy Characteristics'!A:A,MATCH(PolicyLevers!$C1097,'Policy Characteristics'!$C:$C,0))</f>
        <v>Research and Development</v>
      </c>
      <c r="B1097" s="355" t="str">
        <f>INDEX('Policy Characteristics'!B:B,MATCH(PolicyLevers!$C1097,'Policy Characteristics'!$C:$C,0))</f>
        <v>Fuel Use Reduction</v>
      </c>
      <c r="C1097" s="190" t="str">
        <f t="shared" si="61"/>
        <v>RnD Industry Fuel Use Perc Reduction</v>
      </c>
      <c r="D1097" s="182" t="s">
        <v>2091</v>
      </c>
      <c r="E1097" s="185"/>
      <c r="F1097" s="192" t="s">
        <v>2090</v>
      </c>
      <c r="G1097" s="185"/>
      <c r="H1097" s="43">
        <v>1498</v>
      </c>
      <c r="I1097" s="357" t="s">
        <v>310</v>
      </c>
      <c r="J1097" s="190" t="str">
        <f>INDEX('Policy Characteristics'!D:D,MATCH(PolicyLevers!$C1097,'Policy Characteristics'!$C:$C,0))</f>
        <v>R&amp;D Fuel Use Reductions</v>
      </c>
      <c r="K1097" s="252" t="str">
        <f>INDEX('Policy Characteristics'!E:E,MATCH(PolicyLevers!$C1097,'Policy Characteristics'!$C:$C,0))</f>
        <v>RnD industry fuel use reduction</v>
      </c>
      <c r="L1097" s="191">
        <f>INDEX('Policy Characteristics'!F:F,MATCH(PolicyLevers!$C1097,'Policy Characteristics'!$C:$C,0))</f>
        <v>0</v>
      </c>
      <c r="M1097" s="191">
        <f>INDEX('Policy Characteristics'!G:G,MATCH(PolicyLevers!$C1097,'Policy Characteristics'!$C:$C,0))</f>
        <v>0.4</v>
      </c>
      <c r="N1097" s="252">
        <f>INDEX('Policy Characteristics'!H:H,MATCH(PolicyLevers!$C1097,'Policy Characteristics'!$C:$C,0))</f>
        <v>0.01</v>
      </c>
      <c r="O1097" s="200" t="str">
        <f>INDEX('Policy Characteristics'!I:I,MATCH(PolicyLevers!$C1097,'Policy Characteristics'!$C:$C,0))</f>
        <v>% reduction in fuel use</v>
      </c>
      <c r="P1097" s="200"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0" t="str">
        <f>INDEX('Policy Characteristics'!K:K,MATCH(PolicyLevers!$C1097,'Policy Characteristics'!$C:$C,0))</f>
        <v>architectural-design.html#rnd</v>
      </c>
      <c r="R1097" s="259" t="str">
        <f>INDEX('Policy Characteristics'!L:L,MATCH(PolicyLevers!$C1097,'Policy Characteristics'!$C:$C,0))</f>
        <v>research-and-development.html</v>
      </c>
      <c r="S1097" s="200" t="str">
        <f>INDEX('Policy Characteristics'!M:M,MATCH(PolicyLevers!$C1097,'Policy Characteristics'!$C:$C,0))</f>
        <v>none</v>
      </c>
      <c r="T1097" s="185">
        <f>INDEX('Policy Characteristics'!N:N,MATCH(PolicyLevers!$C1097,'Policy Characteristics'!$C:$C,0))</f>
        <v>0</v>
      </c>
      <c r="U1097" s="182">
        <f>INDEX('Policy Characteristics'!O:O,MATCH(PolicyLevers!$C1097,'Policy Characteristics'!$C:$C,0))</f>
        <v>0</v>
      </c>
    </row>
    <row r="1098" spans="1:21" x14ac:dyDescent="0.35">
      <c r="A1098" s="351" t="str">
        <f>INDEX('Policy Characteristics'!A:A,MATCH(PolicyLevers!$C1098,'Policy Characteristics'!$C:$C,0))</f>
        <v>Research and Development</v>
      </c>
      <c r="B1098" s="355" t="str">
        <f>INDEX('Policy Characteristics'!B:B,MATCH(PolicyLevers!$C1098,'Policy Characteristics'!$C:$C,0))</f>
        <v>Fuel Use Reduction</v>
      </c>
      <c r="C1098" s="190" t="str">
        <f t="shared" si="61"/>
        <v>RnD Industry Fuel Use Perc Reduction</v>
      </c>
      <c r="D1098" s="182" t="s">
        <v>2089</v>
      </c>
      <c r="E1098" s="185"/>
      <c r="F1098" s="192" t="s">
        <v>2088</v>
      </c>
      <c r="G1098" s="185"/>
      <c r="H1098" s="43">
        <v>1499</v>
      </c>
      <c r="I1098" s="357" t="s">
        <v>310</v>
      </c>
      <c r="J1098" s="190" t="str">
        <f>INDEX('Policy Characteristics'!D:D,MATCH(PolicyLevers!$C1098,'Policy Characteristics'!$C:$C,0))</f>
        <v>R&amp;D Fuel Use Reductions</v>
      </c>
      <c r="K1098" s="252" t="str">
        <f>INDEX('Policy Characteristics'!E:E,MATCH(PolicyLevers!$C1098,'Policy Characteristics'!$C:$C,0))</f>
        <v>RnD industry fuel use reduction</v>
      </c>
      <c r="L1098" s="191">
        <f>INDEX('Policy Characteristics'!F:F,MATCH(PolicyLevers!$C1098,'Policy Characteristics'!$C:$C,0))</f>
        <v>0</v>
      </c>
      <c r="M1098" s="191">
        <f>INDEX('Policy Characteristics'!G:G,MATCH(PolicyLevers!$C1098,'Policy Characteristics'!$C:$C,0))</f>
        <v>0.4</v>
      </c>
      <c r="N1098" s="252">
        <f>INDEX('Policy Characteristics'!H:H,MATCH(PolicyLevers!$C1098,'Policy Characteristics'!$C:$C,0))</f>
        <v>0.01</v>
      </c>
      <c r="O1098" s="200" t="str">
        <f>INDEX('Policy Characteristics'!I:I,MATCH(PolicyLevers!$C1098,'Policy Characteristics'!$C:$C,0))</f>
        <v>% reduction in fuel use</v>
      </c>
      <c r="P1098" s="200"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0" t="str">
        <f>INDEX('Policy Characteristics'!K:K,MATCH(PolicyLevers!$C1098,'Policy Characteristics'!$C:$C,0))</f>
        <v>architectural-design.html#rnd</v>
      </c>
      <c r="R1098" s="259" t="str">
        <f>INDEX('Policy Characteristics'!L:L,MATCH(PolicyLevers!$C1098,'Policy Characteristics'!$C:$C,0))</f>
        <v>research-and-development.html</v>
      </c>
      <c r="S1098" s="200" t="str">
        <f>INDEX('Policy Characteristics'!M:M,MATCH(PolicyLevers!$C1098,'Policy Characteristics'!$C:$C,0))</f>
        <v>none</v>
      </c>
      <c r="T1098" s="185">
        <f>INDEX('Policy Characteristics'!N:N,MATCH(PolicyLevers!$C1098,'Policy Characteristics'!$C:$C,0))</f>
        <v>0</v>
      </c>
      <c r="U1098" s="182">
        <f>INDEX('Policy Characteristics'!O:O,MATCH(PolicyLevers!$C1098,'Policy Characteristics'!$C:$C,0))</f>
        <v>0</v>
      </c>
    </row>
    <row r="1099" spans="1:21" x14ac:dyDescent="0.35">
      <c r="A1099" s="351" t="str">
        <f>INDEX('Policy Characteristics'!A:A,MATCH(PolicyLevers!$C1099,'Policy Characteristics'!$C:$C,0))</f>
        <v>Research and Development</v>
      </c>
      <c r="B1099" s="355" t="str">
        <f>INDEX('Policy Characteristics'!B:B,MATCH(PolicyLevers!$C1099,'Policy Characteristics'!$C:$C,0))</f>
        <v>Fuel Use Reduction</v>
      </c>
      <c r="C1099" s="190" t="str">
        <f t="shared" si="61"/>
        <v>RnD Industry Fuel Use Perc Reduction</v>
      </c>
      <c r="D1099" s="182" t="s">
        <v>2087</v>
      </c>
      <c r="E1099" s="185"/>
      <c r="F1099" s="192" t="s">
        <v>1139</v>
      </c>
      <c r="G1099" s="185"/>
      <c r="H1099" s="43">
        <v>1500</v>
      </c>
      <c r="I1099" s="357" t="s">
        <v>310</v>
      </c>
      <c r="J1099" s="190" t="str">
        <f>INDEX('Policy Characteristics'!D:D,MATCH(PolicyLevers!$C1099,'Policy Characteristics'!$C:$C,0))</f>
        <v>R&amp;D Fuel Use Reductions</v>
      </c>
      <c r="K1099" s="252" t="str">
        <f>INDEX('Policy Characteristics'!E:E,MATCH(PolicyLevers!$C1099,'Policy Characteristics'!$C:$C,0))</f>
        <v>RnD industry fuel use reduction</v>
      </c>
      <c r="L1099" s="191">
        <f>INDEX('Policy Characteristics'!F:F,MATCH(PolicyLevers!$C1099,'Policy Characteristics'!$C:$C,0))</f>
        <v>0</v>
      </c>
      <c r="M1099" s="191">
        <f>INDEX('Policy Characteristics'!G:G,MATCH(PolicyLevers!$C1099,'Policy Characteristics'!$C:$C,0))</f>
        <v>0.4</v>
      </c>
      <c r="N1099" s="252">
        <f>INDEX('Policy Characteristics'!H:H,MATCH(PolicyLevers!$C1099,'Policy Characteristics'!$C:$C,0))</f>
        <v>0.01</v>
      </c>
      <c r="O1099" s="200" t="str">
        <f>INDEX('Policy Characteristics'!I:I,MATCH(PolicyLevers!$C1099,'Policy Characteristics'!$C:$C,0))</f>
        <v>% reduction in fuel use</v>
      </c>
      <c r="P1099" s="200"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0" t="str">
        <f>INDEX('Policy Characteristics'!K:K,MATCH(PolicyLevers!$C1099,'Policy Characteristics'!$C:$C,0))</f>
        <v>architectural-design.html#rnd</v>
      </c>
      <c r="R1099" s="259" t="str">
        <f>INDEX('Policy Characteristics'!L:L,MATCH(PolicyLevers!$C1099,'Policy Characteristics'!$C:$C,0))</f>
        <v>research-and-development.html</v>
      </c>
      <c r="S1099" s="200" t="str">
        <f>INDEX('Policy Characteristics'!M:M,MATCH(PolicyLevers!$C1099,'Policy Characteristics'!$C:$C,0))</f>
        <v>none</v>
      </c>
      <c r="T1099" s="185">
        <f>INDEX('Policy Characteristics'!N:N,MATCH(PolicyLevers!$C1099,'Policy Characteristics'!$C:$C,0))</f>
        <v>0</v>
      </c>
      <c r="U1099" s="182">
        <f>INDEX('Policy Characteristics'!O:O,MATCH(PolicyLevers!$C1099,'Policy Characteristics'!$C:$C,0))</f>
        <v>0</v>
      </c>
    </row>
    <row r="1100" spans="1:21" x14ac:dyDescent="0.35">
      <c r="A1100" s="351" t="str">
        <f>INDEX('Policy Characteristics'!A:A,MATCH(PolicyLevers!$C1100,'Policy Characteristics'!$C:$C,0))</f>
        <v>Research and Development</v>
      </c>
      <c r="B1100" s="355" t="str">
        <f>INDEX('Policy Characteristics'!B:B,MATCH(PolicyLevers!$C1100,'Policy Characteristics'!$C:$C,0))</f>
        <v>Fuel Use Reduction</v>
      </c>
      <c r="C1100" s="190" t="str">
        <f t="shared" si="61"/>
        <v>RnD Industry Fuel Use Perc Reduction</v>
      </c>
      <c r="D1100" s="182" t="s">
        <v>2086</v>
      </c>
      <c r="E1100" s="185"/>
      <c r="F1100" s="192" t="s">
        <v>2085</v>
      </c>
      <c r="G1100" s="185"/>
      <c r="H1100" s="43">
        <v>1501</v>
      </c>
      <c r="I1100" s="357" t="s">
        <v>310</v>
      </c>
      <c r="J1100" s="190" t="str">
        <f>INDEX('Policy Characteristics'!D:D,MATCH(PolicyLevers!$C1100,'Policy Characteristics'!$C:$C,0))</f>
        <v>R&amp;D Fuel Use Reductions</v>
      </c>
      <c r="K1100" s="252" t="str">
        <f>INDEX('Policy Characteristics'!E:E,MATCH(PolicyLevers!$C1100,'Policy Characteristics'!$C:$C,0))</f>
        <v>RnD industry fuel use reduction</v>
      </c>
      <c r="L1100" s="191">
        <f>INDEX('Policy Characteristics'!F:F,MATCH(PolicyLevers!$C1100,'Policy Characteristics'!$C:$C,0))</f>
        <v>0</v>
      </c>
      <c r="M1100" s="191">
        <f>INDEX('Policy Characteristics'!G:G,MATCH(PolicyLevers!$C1100,'Policy Characteristics'!$C:$C,0))</f>
        <v>0.4</v>
      </c>
      <c r="N1100" s="252">
        <f>INDEX('Policy Characteristics'!H:H,MATCH(PolicyLevers!$C1100,'Policy Characteristics'!$C:$C,0))</f>
        <v>0.01</v>
      </c>
      <c r="O1100" s="200" t="str">
        <f>INDEX('Policy Characteristics'!I:I,MATCH(PolicyLevers!$C1100,'Policy Characteristics'!$C:$C,0))</f>
        <v>% reduction in fuel use</v>
      </c>
      <c r="P1100" s="200"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0" t="str">
        <f>INDEX('Policy Characteristics'!K:K,MATCH(PolicyLevers!$C1100,'Policy Characteristics'!$C:$C,0))</f>
        <v>architectural-design.html#rnd</v>
      </c>
      <c r="R1100" s="259" t="str">
        <f>INDEX('Policy Characteristics'!L:L,MATCH(PolicyLevers!$C1100,'Policy Characteristics'!$C:$C,0))</f>
        <v>research-and-development.html</v>
      </c>
      <c r="S1100" s="200" t="str">
        <f>INDEX('Policy Characteristics'!M:M,MATCH(PolicyLevers!$C1100,'Policy Characteristics'!$C:$C,0))</f>
        <v>none</v>
      </c>
      <c r="T1100" s="185">
        <f>INDEX('Policy Characteristics'!N:N,MATCH(PolicyLevers!$C1100,'Policy Characteristics'!$C:$C,0))</f>
        <v>0</v>
      </c>
      <c r="U1100" s="182">
        <f>INDEX('Policy Characteristics'!O:O,MATCH(PolicyLevers!$C1100,'Policy Characteristics'!$C:$C,0))</f>
        <v>0</v>
      </c>
    </row>
    <row r="1101" spans="1:21" x14ac:dyDescent="0.35">
      <c r="A1101" s="351" t="str">
        <f>INDEX('Policy Characteristics'!A:A,MATCH(PolicyLevers!$C1101,'Policy Characteristics'!$C:$C,0))</f>
        <v>Research and Development</v>
      </c>
      <c r="B1101" s="355" t="str">
        <f>INDEX('Policy Characteristics'!B:B,MATCH(PolicyLevers!$C1101,'Policy Characteristics'!$C:$C,0))</f>
        <v>Fuel Use Reduction</v>
      </c>
      <c r="C1101" s="190" t="str">
        <f t="shared" si="61"/>
        <v>RnD Industry Fuel Use Perc Reduction</v>
      </c>
      <c r="D1101" s="182" t="s">
        <v>2084</v>
      </c>
      <c r="E1101" s="185"/>
      <c r="F1101" s="192" t="s">
        <v>2083</v>
      </c>
      <c r="G1101" s="185"/>
      <c r="H1101" s="43">
        <v>1502</v>
      </c>
      <c r="I1101" s="357" t="s">
        <v>310</v>
      </c>
      <c r="J1101" s="190" t="str">
        <f>INDEX('Policy Characteristics'!D:D,MATCH(PolicyLevers!$C1101,'Policy Characteristics'!$C:$C,0))</f>
        <v>R&amp;D Fuel Use Reductions</v>
      </c>
      <c r="K1101" s="252" t="str">
        <f>INDEX('Policy Characteristics'!E:E,MATCH(PolicyLevers!$C1101,'Policy Characteristics'!$C:$C,0))</f>
        <v>RnD industry fuel use reduction</v>
      </c>
      <c r="L1101" s="191">
        <f>INDEX('Policy Characteristics'!F:F,MATCH(PolicyLevers!$C1101,'Policy Characteristics'!$C:$C,0))</f>
        <v>0</v>
      </c>
      <c r="M1101" s="191">
        <f>INDEX('Policy Characteristics'!G:G,MATCH(PolicyLevers!$C1101,'Policy Characteristics'!$C:$C,0))</f>
        <v>0.4</v>
      </c>
      <c r="N1101" s="252">
        <f>INDEX('Policy Characteristics'!H:H,MATCH(PolicyLevers!$C1101,'Policy Characteristics'!$C:$C,0))</f>
        <v>0.01</v>
      </c>
      <c r="O1101" s="200" t="str">
        <f>INDEX('Policy Characteristics'!I:I,MATCH(PolicyLevers!$C1101,'Policy Characteristics'!$C:$C,0))</f>
        <v>% reduction in fuel use</v>
      </c>
      <c r="P1101" s="200"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0" t="str">
        <f>INDEX('Policy Characteristics'!K:K,MATCH(PolicyLevers!$C1101,'Policy Characteristics'!$C:$C,0))</f>
        <v>architectural-design.html#rnd</v>
      </c>
      <c r="R1101" s="259" t="str">
        <f>INDEX('Policy Characteristics'!L:L,MATCH(PolicyLevers!$C1101,'Policy Characteristics'!$C:$C,0))</f>
        <v>research-and-development.html</v>
      </c>
      <c r="S1101" s="200" t="str">
        <f>INDEX('Policy Characteristics'!M:M,MATCH(PolicyLevers!$C1101,'Policy Characteristics'!$C:$C,0))</f>
        <v>none</v>
      </c>
      <c r="T1101" s="185">
        <f>INDEX('Policy Characteristics'!N:N,MATCH(PolicyLevers!$C1101,'Policy Characteristics'!$C:$C,0))</f>
        <v>0</v>
      </c>
      <c r="U1101" s="182">
        <f>INDEX('Policy Characteristics'!O:O,MATCH(PolicyLevers!$C1101,'Policy Characteristics'!$C:$C,0))</f>
        <v>0</v>
      </c>
    </row>
    <row r="1102" spans="1:21" x14ac:dyDescent="0.35">
      <c r="A1102" s="351" t="str">
        <f>INDEX('Policy Characteristics'!A:A,MATCH(PolicyLevers!$C1102,'Policy Characteristics'!$C:$C,0))</f>
        <v>Research and Development</v>
      </c>
      <c r="B1102" s="355" t="str">
        <f>INDEX('Policy Characteristics'!B:B,MATCH(PolicyLevers!$C1102,'Policy Characteristics'!$C:$C,0))</f>
        <v>Fuel Use Reduction</v>
      </c>
      <c r="C1102" s="190" t="str">
        <f t="shared" si="61"/>
        <v>RnD Industry Fuel Use Perc Reduction</v>
      </c>
      <c r="D1102" s="182" t="s">
        <v>2082</v>
      </c>
      <c r="E1102" s="185"/>
      <c r="F1102" s="192" t="s">
        <v>2081</v>
      </c>
      <c r="G1102" s="185"/>
      <c r="H1102" s="43">
        <v>1503</v>
      </c>
      <c r="I1102" s="357" t="s">
        <v>310</v>
      </c>
      <c r="J1102" s="190" t="str">
        <f>INDEX('Policy Characteristics'!D:D,MATCH(PolicyLevers!$C1102,'Policy Characteristics'!$C:$C,0))</f>
        <v>R&amp;D Fuel Use Reductions</v>
      </c>
      <c r="K1102" s="252" t="str">
        <f>INDEX('Policy Characteristics'!E:E,MATCH(PolicyLevers!$C1102,'Policy Characteristics'!$C:$C,0))</f>
        <v>RnD industry fuel use reduction</v>
      </c>
      <c r="L1102" s="191">
        <f>INDEX('Policy Characteristics'!F:F,MATCH(PolicyLevers!$C1102,'Policy Characteristics'!$C:$C,0))</f>
        <v>0</v>
      </c>
      <c r="M1102" s="191">
        <f>INDEX('Policy Characteristics'!G:G,MATCH(PolicyLevers!$C1102,'Policy Characteristics'!$C:$C,0))</f>
        <v>0.4</v>
      </c>
      <c r="N1102" s="252">
        <f>INDEX('Policy Characteristics'!H:H,MATCH(PolicyLevers!$C1102,'Policy Characteristics'!$C:$C,0))</f>
        <v>0.01</v>
      </c>
      <c r="O1102" s="200" t="str">
        <f>INDEX('Policy Characteristics'!I:I,MATCH(PolicyLevers!$C1102,'Policy Characteristics'!$C:$C,0))</f>
        <v>% reduction in fuel use</v>
      </c>
      <c r="P1102" s="200"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0" t="str">
        <f>INDEX('Policy Characteristics'!K:K,MATCH(PolicyLevers!$C1102,'Policy Characteristics'!$C:$C,0))</f>
        <v>architectural-design.html#rnd</v>
      </c>
      <c r="R1102" s="259" t="str">
        <f>INDEX('Policy Characteristics'!L:L,MATCH(PolicyLevers!$C1102,'Policy Characteristics'!$C:$C,0))</f>
        <v>research-and-development.html</v>
      </c>
      <c r="S1102" s="200" t="str">
        <f>INDEX('Policy Characteristics'!M:M,MATCH(PolicyLevers!$C1102,'Policy Characteristics'!$C:$C,0))</f>
        <v>none</v>
      </c>
      <c r="T1102" s="185">
        <f>INDEX('Policy Characteristics'!N:N,MATCH(PolicyLevers!$C1102,'Policy Characteristics'!$C:$C,0))</f>
        <v>0</v>
      </c>
      <c r="U1102" s="182">
        <f>INDEX('Policy Characteristics'!O:O,MATCH(PolicyLevers!$C1102,'Policy Characteristics'!$C:$C,0))</f>
        <v>0</v>
      </c>
    </row>
    <row r="1103" spans="1:21" x14ac:dyDescent="0.35">
      <c r="A1103" s="351" t="str">
        <f>INDEX('Policy Characteristics'!A:A,MATCH(PolicyLevers!$C1103,'Policy Characteristics'!$C:$C,0))</f>
        <v>Research and Development</v>
      </c>
      <c r="B1103" s="355" t="str">
        <f>INDEX('Policy Characteristics'!B:B,MATCH(PolicyLevers!$C1103,'Policy Characteristics'!$C:$C,0))</f>
        <v>Fuel Use Reduction</v>
      </c>
      <c r="C1103" s="190" t="str">
        <f t="shared" si="61"/>
        <v>RnD Industry Fuel Use Perc Reduction</v>
      </c>
      <c r="D1103" s="182" t="s">
        <v>2080</v>
      </c>
      <c r="E1103" s="185"/>
      <c r="F1103" s="192" t="s">
        <v>2079</v>
      </c>
      <c r="G1103" s="185"/>
      <c r="H1103" s="43">
        <v>1504</v>
      </c>
      <c r="I1103" s="357" t="s">
        <v>310</v>
      </c>
      <c r="J1103" s="190" t="str">
        <f>INDEX('Policy Characteristics'!D:D,MATCH(PolicyLevers!$C1103,'Policy Characteristics'!$C:$C,0))</f>
        <v>R&amp;D Fuel Use Reductions</v>
      </c>
      <c r="K1103" s="252" t="str">
        <f>INDEX('Policy Characteristics'!E:E,MATCH(PolicyLevers!$C1103,'Policy Characteristics'!$C:$C,0))</f>
        <v>RnD industry fuel use reduction</v>
      </c>
      <c r="L1103" s="191">
        <f>INDEX('Policy Characteristics'!F:F,MATCH(PolicyLevers!$C1103,'Policy Characteristics'!$C:$C,0))</f>
        <v>0</v>
      </c>
      <c r="M1103" s="191">
        <f>INDEX('Policy Characteristics'!G:G,MATCH(PolicyLevers!$C1103,'Policy Characteristics'!$C:$C,0))</f>
        <v>0.4</v>
      </c>
      <c r="N1103" s="252">
        <f>INDEX('Policy Characteristics'!H:H,MATCH(PolicyLevers!$C1103,'Policy Characteristics'!$C:$C,0))</f>
        <v>0.01</v>
      </c>
      <c r="O1103" s="200" t="str">
        <f>INDEX('Policy Characteristics'!I:I,MATCH(PolicyLevers!$C1103,'Policy Characteristics'!$C:$C,0))</f>
        <v>% reduction in fuel use</v>
      </c>
      <c r="P1103" s="200"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0" t="str">
        <f>INDEX('Policy Characteristics'!K:K,MATCH(PolicyLevers!$C1103,'Policy Characteristics'!$C:$C,0))</f>
        <v>architectural-design.html#rnd</v>
      </c>
      <c r="R1103" s="259" t="str">
        <f>INDEX('Policy Characteristics'!L:L,MATCH(PolicyLevers!$C1103,'Policy Characteristics'!$C:$C,0))</f>
        <v>research-and-development.html</v>
      </c>
      <c r="S1103" s="200" t="str">
        <f>INDEX('Policy Characteristics'!M:M,MATCH(PolicyLevers!$C1103,'Policy Characteristics'!$C:$C,0))</f>
        <v>none</v>
      </c>
      <c r="T1103" s="185">
        <f>INDEX('Policy Characteristics'!N:N,MATCH(PolicyLevers!$C1103,'Policy Characteristics'!$C:$C,0))</f>
        <v>0</v>
      </c>
      <c r="U1103" s="182">
        <f>INDEX('Policy Characteristics'!O:O,MATCH(PolicyLevers!$C1103,'Policy Characteristics'!$C:$C,0))</f>
        <v>0</v>
      </c>
    </row>
    <row r="1104" spans="1:21" x14ac:dyDescent="0.35">
      <c r="A1104" s="351" t="str">
        <f>INDEX('Policy Characteristics'!A:A,MATCH(PolicyLevers!$C1104,'Policy Characteristics'!$C:$C,0))</f>
        <v>Research and Development</v>
      </c>
      <c r="B1104" s="355" t="str">
        <f>INDEX('Policy Characteristics'!B:B,MATCH(PolicyLevers!$C1104,'Policy Characteristics'!$C:$C,0))</f>
        <v>Fuel Use Reduction</v>
      </c>
      <c r="C1104" s="190" t="str">
        <f t="shared" si="61"/>
        <v>RnD Industry Fuel Use Perc Reduction</v>
      </c>
      <c r="D1104" s="182" t="s">
        <v>2078</v>
      </c>
      <c r="E1104" s="185"/>
      <c r="F1104" s="192" t="s">
        <v>2077</v>
      </c>
      <c r="G1104" s="185"/>
      <c r="H1104" s="43">
        <v>1505</v>
      </c>
      <c r="I1104" s="357" t="s">
        <v>310</v>
      </c>
      <c r="J1104" s="190" t="str">
        <f>INDEX('Policy Characteristics'!D:D,MATCH(PolicyLevers!$C1104,'Policy Characteristics'!$C:$C,0))</f>
        <v>R&amp;D Fuel Use Reductions</v>
      </c>
      <c r="K1104" s="252" t="str">
        <f>INDEX('Policy Characteristics'!E:E,MATCH(PolicyLevers!$C1104,'Policy Characteristics'!$C:$C,0))</f>
        <v>RnD industry fuel use reduction</v>
      </c>
      <c r="L1104" s="191">
        <f>INDEX('Policy Characteristics'!F:F,MATCH(PolicyLevers!$C1104,'Policy Characteristics'!$C:$C,0))</f>
        <v>0</v>
      </c>
      <c r="M1104" s="191">
        <f>INDEX('Policy Characteristics'!G:G,MATCH(PolicyLevers!$C1104,'Policy Characteristics'!$C:$C,0))</f>
        <v>0.4</v>
      </c>
      <c r="N1104" s="252">
        <f>INDEX('Policy Characteristics'!H:H,MATCH(PolicyLevers!$C1104,'Policy Characteristics'!$C:$C,0))</f>
        <v>0.01</v>
      </c>
      <c r="O1104" s="200" t="str">
        <f>INDEX('Policy Characteristics'!I:I,MATCH(PolicyLevers!$C1104,'Policy Characteristics'!$C:$C,0))</f>
        <v>% reduction in fuel use</v>
      </c>
      <c r="P1104" s="200"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0" t="str">
        <f>INDEX('Policy Characteristics'!K:K,MATCH(PolicyLevers!$C1104,'Policy Characteristics'!$C:$C,0))</f>
        <v>architectural-design.html#rnd</v>
      </c>
      <c r="R1104" s="259" t="str">
        <f>INDEX('Policy Characteristics'!L:L,MATCH(PolicyLevers!$C1104,'Policy Characteristics'!$C:$C,0))</f>
        <v>research-and-development.html</v>
      </c>
      <c r="S1104" s="200" t="str">
        <f>INDEX('Policy Characteristics'!M:M,MATCH(PolicyLevers!$C1104,'Policy Characteristics'!$C:$C,0))</f>
        <v>none</v>
      </c>
      <c r="T1104" s="185">
        <f>INDEX('Policy Characteristics'!N:N,MATCH(PolicyLevers!$C1104,'Policy Characteristics'!$C:$C,0))</f>
        <v>0</v>
      </c>
      <c r="U1104" s="182">
        <f>INDEX('Policy Characteristics'!O:O,MATCH(PolicyLevers!$C1104,'Policy Characteristics'!$C:$C,0))</f>
        <v>0</v>
      </c>
    </row>
    <row r="1105" spans="1:21" x14ac:dyDescent="0.35">
      <c r="A1105" s="351" t="str">
        <f>INDEX('Policy Characteristics'!A:A,MATCH(PolicyLevers!$C1105,'Policy Characteristics'!$C:$C,0))</f>
        <v>Research and Development</v>
      </c>
      <c r="B1105" s="355" t="str">
        <f>INDEX('Policy Characteristics'!B:B,MATCH(PolicyLevers!$C1105,'Policy Characteristics'!$C:$C,0))</f>
        <v>Fuel Use Reduction</v>
      </c>
      <c r="C1105" s="190" t="str">
        <f t="shared" si="61"/>
        <v>RnD Industry Fuel Use Perc Reduction</v>
      </c>
      <c r="D1105" s="182" t="s">
        <v>2076</v>
      </c>
      <c r="E1105" s="185"/>
      <c r="F1105" s="192" t="s">
        <v>2075</v>
      </c>
      <c r="G1105" s="185"/>
      <c r="H1105" s="43">
        <v>1506</v>
      </c>
      <c r="I1105" s="357" t="s">
        <v>310</v>
      </c>
      <c r="J1105" s="190" t="str">
        <f>INDEX('Policy Characteristics'!D:D,MATCH(PolicyLevers!$C1105,'Policy Characteristics'!$C:$C,0))</f>
        <v>R&amp;D Fuel Use Reductions</v>
      </c>
      <c r="K1105" s="252" t="str">
        <f>INDEX('Policy Characteristics'!E:E,MATCH(PolicyLevers!$C1105,'Policy Characteristics'!$C:$C,0))</f>
        <v>RnD industry fuel use reduction</v>
      </c>
      <c r="L1105" s="191">
        <f>INDEX('Policy Characteristics'!F:F,MATCH(PolicyLevers!$C1105,'Policy Characteristics'!$C:$C,0))</f>
        <v>0</v>
      </c>
      <c r="M1105" s="191">
        <f>INDEX('Policy Characteristics'!G:G,MATCH(PolicyLevers!$C1105,'Policy Characteristics'!$C:$C,0))</f>
        <v>0.4</v>
      </c>
      <c r="N1105" s="252">
        <f>INDEX('Policy Characteristics'!H:H,MATCH(PolicyLevers!$C1105,'Policy Characteristics'!$C:$C,0))</f>
        <v>0.01</v>
      </c>
      <c r="O1105" s="200" t="str">
        <f>INDEX('Policy Characteristics'!I:I,MATCH(PolicyLevers!$C1105,'Policy Characteristics'!$C:$C,0))</f>
        <v>% reduction in fuel use</v>
      </c>
      <c r="P1105" s="200"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0" t="str">
        <f>INDEX('Policy Characteristics'!K:K,MATCH(PolicyLevers!$C1105,'Policy Characteristics'!$C:$C,0))</f>
        <v>architectural-design.html#rnd</v>
      </c>
      <c r="R1105" s="259" t="str">
        <f>INDEX('Policy Characteristics'!L:L,MATCH(PolicyLevers!$C1105,'Policy Characteristics'!$C:$C,0))</f>
        <v>research-and-development.html</v>
      </c>
      <c r="S1105" s="200" t="str">
        <f>INDEX('Policy Characteristics'!M:M,MATCH(PolicyLevers!$C1105,'Policy Characteristics'!$C:$C,0))</f>
        <v>none</v>
      </c>
      <c r="T1105" s="185">
        <f>INDEX('Policy Characteristics'!N:N,MATCH(PolicyLevers!$C1105,'Policy Characteristics'!$C:$C,0))</f>
        <v>0</v>
      </c>
      <c r="U1105" s="182">
        <f>INDEX('Policy Characteristics'!O:O,MATCH(PolicyLevers!$C1105,'Policy Characteristics'!$C:$C,0))</f>
        <v>0</v>
      </c>
    </row>
    <row r="1106" spans="1:21" x14ac:dyDescent="0.35">
      <c r="A1106" s="351" t="str">
        <f>INDEX('Policy Characteristics'!A:A,MATCH(PolicyLevers!$C1106,'Policy Characteristics'!$C:$C,0))</f>
        <v>Research and Development</v>
      </c>
      <c r="B1106" s="355" t="str">
        <f>INDEX('Policy Characteristics'!B:B,MATCH(PolicyLevers!$C1106,'Policy Characteristics'!$C:$C,0))</f>
        <v>Fuel Use Reduction</v>
      </c>
      <c r="C1106" s="190" t="str">
        <f t="shared" si="61"/>
        <v>RnD Industry Fuel Use Perc Reduction</v>
      </c>
      <c r="D1106" s="182" t="s">
        <v>2074</v>
      </c>
      <c r="E1106" s="185"/>
      <c r="F1106" s="192" t="s">
        <v>2073</v>
      </c>
      <c r="G1106" s="185"/>
      <c r="H1106" s="43">
        <v>1507</v>
      </c>
      <c r="I1106" s="357" t="s">
        <v>310</v>
      </c>
      <c r="J1106" s="190" t="str">
        <f>INDEX('Policy Characteristics'!D:D,MATCH(PolicyLevers!$C1106,'Policy Characteristics'!$C:$C,0))</f>
        <v>R&amp;D Fuel Use Reductions</v>
      </c>
      <c r="K1106" s="252" t="str">
        <f>INDEX('Policy Characteristics'!E:E,MATCH(PolicyLevers!$C1106,'Policy Characteristics'!$C:$C,0))</f>
        <v>RnD industry fuel use reduction</v>
      </c>
      <c r="L1106" s="191">
        <f>INDEX('Policy Characteristics'!F:F,MATCH(PolicyLevers!$C1106,'Policy Characteristics'!$C:$C,0))</f>
        <v>0</v>
      </c>
      <c r="M1106" s="191">
        <f>INDEX('Policy Characteristics'!G:G,MATCH(PolicyLevers!$C1106,'Policy Characteristics'!$C:$C,0))</f>
        <v>0.4</v>
      </c>
      <c r="N1106" s="252">
        <f>INDEX('Policy Characteristics'!H:H,MATCH(PolicyLevers!$C1106,'Policy Characteristics'!$C:$C,0))</f>
        <v>0.01</v>
      </c>
      <c r="O1106" s="200" t="str">
        <f>INDEX('Policy Characteristics'!I:I,MATCH(PolicyLevers!$C1106,'Policy Characteristics'!$C:$C,0))</f>
        <v>% reduction in fuel use</v>
      </c>
      <c r="P1106" s="200"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0" t="str">
        <f>INDEX('Policy Characteristics'!K:K,MATCH(PolicyLevers!$C1106,'Policy Characteristics'!$C:$C,0))</f>
        <v>architectural-design.html#rnd</v>
      </c>
      <c r="R1106" s="259" t="str">
        <f>INDEX('Policy Characteristics'!L:L,MATCH(PolicyLevers!$C1106,'Policy Characteristics'!$C:$C,0))</f>
        <v>research-and-development.html</v>
      </c>
      <c r="S1106" s="200" t="str">
        <f>INDEX('Policy Characteristics'!M:M,MATCH(PolicyLevers!$C1106,'Policy Characteristics'!$C:$C,0))</f>
        <v>none</v>
      </c>
      <c r="T1106" s="185">
        <f>INDEX('Policy Characteristics'!N:N,MATCH(PolicyLevers!$C1106,'Policy Characteristics'!$C:$C,0))</f>
        <v>0</v>
      </c>
      <c r="U1106" s="182">
        <f>INDEX('Policy Characteristics'!O:O,MATCH(PolicyLevers!$C1106,'Policy Characteristics'!$C:$C,0))</f>
        <v>0</v>
      </c>
    </row>
    <row r="1107" spans="1:21" x14ac:dyDescent="0.35">
      <c r="A1107" s="351" t="str">
        <f>INDEX('Policy Characteristics'!A:A,MATCH(PolicyLevers!$C1107,'Policy Characteristics'!$C:$C,0))</f>
        <v>Research and Development</v>
      </c>
      <c r="B1107" s="355" t="str">
        <f>INDEX('Policy Characteristics'!B:B,MATCH(PolicyLevers!$C1107,'Policy Characteristics'!$C:$C,0))</f>
        <v>Fuel Use Reduction</v>
      </c>
      <c r="C1107" s="190" t="str">
        <f t="shared" si="61"/>
        <v>RnD Industry Fuel Use Perc Reduction</v>
      </c>
      <c r="D1107" s="182" t="s">
        <v>2072</v>
      </c>
      <c r="E1107" s="185"/>
      <c r="F1107" s="192" t="s">
        <v>2071</v>
      </c>
      <c r="G1107" s="185"/>
      <c r="H1107" s="43">
        <v>1508</v>
      </c>
      <c r="I1107" s="357" t="s">
        <v>310</v>
      </c>
      <c r="J1107" s="190" t="str">
        <f>INDEX('Policy Characteristics'!D:D,MATCH(PolicyLevers!$C1107,'Policy Characteristics'!$C:$C,0))</f>
        <v>R&amp;D Fuel Use Reductions</v>
      </c>
      <c r="K1107" s="252" t="str">
        <f>INDEX('Policy Characteristics'!E:E,MATCH(PolicyLevers!$C1107,'Policy Characteristics'!$C:$C,0))</f>
        <v>RnD industry fuel use reduction</v>
      </c>
      <c r="L1107" s="191">
        <f>INDEX('Policy Characteristics'!F:F,MATCH(PolicyLevers!$C1107,'Policy Characteristics'!$C:$C,0))</f>
        <v>0</v>
      </c>
      <c r="M1107" s="191">
        <f>INDEX('Policy Characteristics'!G:G,MATCH(PolicyLevers!$C1107,'Policy Characteristics'!$C:$C,0))</f>
        <v>0.4</v>
      </c>
      <c r="N1107" s="252">
        <f>INDEX('Policy Characteristics'!H:H,MATCH(PolicyLevers!$C1107,'Policy Characteristics'!$C:$C,0))</f>
        <v>0.01</v>
      </c>
      <c r="O1107" s="200" t="str">
        <f>INDEX('Policy Characteristics'!I:I,MATCH(PolicyLevers!$C1107,'Policy Characteristics'!$C:$C,0))</f>
        <v>% reduction in fuel use</v>
      </c>
      <c r="P1107" s="200"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0" t="str">
        <f>INDEX('Policy Characteristics'!K:K,MATCH(PolicyLevers!$C1107,'Policy Characteristics'!$C:$C,0))</f>
        <v>architectural-design.html#rnd</v>
      </c>
      <c r="R1107" s="259" t="str">
        <f>INDEX('Policy Characteristics'!L:L,MATCH(PolicyLevers!$C1107,'Policy Characteristics'!$C:$C,0))</f>
        <v>research-and-development.html</v>
      </c>
      <c r="S1107" s="200" t="str">
        <f>INDEX('Policy Characteristics'!M:M,MATCH(PolicyLevers!$C1107,'Policy Characteristics'!$C:$C,0))</f>
        <v>none</v>
      </c>
      <c r="T1107" s="185">
        <f>INDEX('Policy Characteristics'!N:N,MATCH(PolicyLevers!$C1107,'Policy Characteristics'!$C:$C,0))</f>
        <v>0</v>
      </c>
      <c r="U1107" s="182">
        <f>INDEX('Policy Characteristics'!O:O,MATCH(PolicyLevers!$C1107,'Policy Characteristics'!$C:$C,0))</f>
        <v>0</v>
      </c>
    </row>
    <row r="1108" spans="1:21" x14ac:dyDescent="0.35">
      <c r="A1108" s="351" t="str">
        <f>INDEX('Policy Characteristics'!A:A,MATCH(PolicyLevers!$C1108,'Policy Characteristics'!$C:$C,0))</f>
        <v>Research and Development</v>
      </c>
      <c r="B1108" s="355" t="str">
        <f>INDEX('Policy Characteristics'!B:B,MATCH(PolicyLevers!$C1108,'Policy Characteristics'!$C:$C,0))</f>
        <v>Fuel Use Reduction</v>
      </c>
      <c r="C1108" s="190" t="str">
        <f t="shared" si="61"/>
        <v>RnD Industry Fuel Use Perc Reduction</v>
      </c>
      <c r="D1108" s="182" t="s">
        <v>2070</v>
      </c>
      <c r="E1108" s="185"/>
      <c r="F1108" s="192" t="s">
        <v>2069</v>
      </c>
      <c r="G1108" s="185"/>
      <c r="H1108" s="43">
        <v>1509</v>
      </c>
      <c r="I1108" s="357" t="s">
        <v>310</v>
      </c>
      <c r="J1108" s="190" t="str">
        <f>INDEX('Policy Characteristics'!D:D,MATCH(PolicyLevers!$C1108,'Policy Characteristics'!$C:$C,0))</f>
        <v>R&amp;D Fuel Use Reductions</v>
      </c>
      <c r="K1108" s="252" t="str">
        <f>INDEX('Policy Characteristics'!E:E,MATCH(PolicyLevers!$C1108,'Policy Characteristics'!$C:$C,0))</f>
        <v>RnD industry fuel use reduction</v>
      </c>
      <c r="L1108" s="191">
        <f>INDEX('Policy Characteristics'!F:F,MATCH(PolicyLevers!$C1108,'Policy Characteristics'!$C:$C,0))</f>
        <v>0</v>
      </c>
      <c r="M1108" s="191">
        <f>INDEX('Policy Characteristics'!G:G,MATCH(PolicyLevers!$C1108,'Policy Characteristics'!$C:$C,0))</f>
        <v>0.4</v>
      </c>
      <c r="N1108" s="252">
        <f>INDEX('Policy Characteristics'!H:H,MATCH(PolicyLevers!$C1108,'Policy Characteristics'!$C:$C,0))</f>
        <v>0.01</v>
      </c>
      <c r="O1108" s="200" t="str">
        <f>INDEX('Policy Characteristics'!I:I,MATCH(PolicyLevers!$C1108,'Policy Characteristics'!$C:$C,0))</f>
        <v>% reduction in fuel use</v>
      </c>
      <c r="P1108" s="200"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0" t="str">
        <f>INDEX('Policy Characteristics'!K:K,MATCH(PolicyLevers!$C1108,'Policy Characteristics'!$C:$C,0))</f>
        <v>architectural-design.html#rnd</v>
      </c>
      <c r="R1108" s="259" t="str">
        <f>INDEX('Policy Characteristics'!L:L,MATCH(PolicyLevers!$C1108,'Policy Characteristics'!$C:$C,0))</f>
        <v>research-and-development.html</v>
      </c>
      <c r="S1108" s="200" t="str">
        <f>INDEX('Policy Characteristics'!M:M,MATCH(PolicyLevers!$C1108,'Policy Characteristics'!$C:$C,0))</f>
        <v>none</v>
      </c>
      <c r="T1108" s="185">
        <f>INDEX('Policy Characteristics'!N:N,MATCH(PolicyLevers!$C1108,'Policy Characteristics'!$C:$C,0))</f>
        <v>0</v>
      </c>
      <c r="U1108" s="182">
        <f>INDEX('Policy Characteristics'!O:O,MATCH(PolicyLevers!$C1108,'Policy Characteristics'!$C:$C,0))</f>
        <v>0</v>
      </c>
    </row>
    <row r="1109" spans="1:21" x14ac:dyDescent="0.35">
      <c r="A1109" s="351" t="str">
        <f>INDEX('Policy Characteristics'!A:A,MATCH(PolicyLevers!$C1109,'Policy Characteristics'!$C:$C,0))</f>
        <v>Research and Development</v>
      </c>
      <c r="B1109" s="355" t="str">
        <f>INDEX('Policy Characteristics'!B:B,MATCH(PolicyLevers!$C1109,'Policy Characteristics'!$C:$C,0))</f>
        <v>Fuel Use Reduction</v>
      </c>
      <c r="C1109" s="190" t="str">
        <f t="shared" si="61"/>
        <v>RnD Industry Fuel Use Perc Reduction</v>
      </c>
      <c r="D1109" s="182" t="s">
        <v>2068</v>
      </c>
      <c r="E1109" s="185"/>
      <c r="F1109" s="192" t="s">
        <v>2067</v>
      </c>
      <c r="G1109" s="185"/>
      <c r="H1109" s="43">
        <v>1510</v>
      </c>
      <c r="I1109" s="357" t="s">
        <v>310</v>
      </c>
      <c r="J1109" s="190" t="str">
        <f>INDEX('Policy Characteristics'!D:D,MATCH(PolicyLevers!$C1109,'Policy Characteristics'!$C:$C,0))</f>
        <v>R&amp;D Fuel Use Reductions</v>
      </c>
      <c r="K1109" s="252" t="str">
        <f>INDEX('Policy Characteristics'!E:E,MATCH(PolicyLevers!$C1109,'Policy Characteristics'!$C:$C,0))</f>
        <v>RnD industry fuel use reduction</v>
      </c>
      <c r="L1109" s="191">
        <f>INDEX('Policy Characteristics'!F:F,MATCH(PolicyLevers!$C1109,'Policy Characteristics'!$C:$C,0))</f>
        <v>0</v>
      </c>
      <c r="M1109" s="191">
        <f>INDEX('Policy Characteristics'!G:G,MATCH(PolicyLevers!$C1109,'Policy Characteristics'!$C:$C,0))</f>
        <v>0.4</v>
      </c>
      <c r="N1109" s="252">
        <f>INDEX('Policy Characteristics'!H:H,MATCH(PolicyLevers!$C1109,'Policy Characteristics'!$C:$C,0))</f>
        <v>0.01</v>
      </c>
      <c r="O1109" s="200" t="str">
        <f>INDEX('Policy Characteristics'!I:I,MATCH(PolicyLevers!$C1109,'Policy Characteristics'!$C:$C,0))</f>
        <v>% reduction in fuel use</v>
      </c>
      <c r="P1109" s="200"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0" t="str">
        <f>INDEX('Policy Characteristics'!K:K,MATCH(PolicyLevers!$C1109,'Policy Characteristics'!$C:$C,0))</f>
        <v>architectural-design.html#rnd</v>
      </c>
      <c r="R1109" s="259" t="str">
        <f>INDEX('Policy Characteristics'!L:L,MATCH(PolicyLevers!$C1109,'Policy Characteristics'!$C:$C,0))</f>
        <v>research-and-development.html</v>
      </c>
      <c r="S1109" s="200" t="str">
        <f>INDEX('Policy Characteristics'!M:M,MATCH(PolicyLevers!$C1109,'Policy Characteristics'!$C:$C,0))</f>
        <v>none</v>
      </c>
      <c r="T1109" s="185">
        <f>INDEX('Policy Characteristics'!N:N,MATCH(PolicyLevers!$C1109,'Policy Characteristics'!$C:$C,0))</f>
        <v>0</v>
      </c>
      <c r="U1109" s="182">
        <f>INDEX('Policy Characteristics'!O:O,MATCH(PolicyLevers!$C1109,'Policy Characteristics'!$C:$C,0))</f>
        <v>0</v>
      </c>
    </row>
    <row r="1110" spans="1:21" x14ac:dyDescent="0.35">
      <c r="A1110" s="351" t="str">
        <f>INDEX('Policy Characteristics'!A:A,MATCH(PolicyLevers!$C1110,'Policy Characteristics'!$C:$C,0))</f>
        <v>Research and Development</v>
      </c>
      <c r="B1110" s="355" t="str">
        <f>INDEX('Policy Characteristics'!B:B,MATCH(PolicyLevers!$C1110,'Policy Characteristics'!$C:$C,0))</f>
        <v>Fuel Use Reduction</v>
      </c>
      <c r="C1110" s="190" t="str">
        <f t="shared" si="61"/>
        <v>RnD Industry Fuel Use Perc Reduction</v>
      </c>
      <c r="D1110" s="182" t="s">
        <v>2066</v>
      </c>
      <c r="E1110" s="185"/>
      <c r="F1110" s="192" t="s">
        <v>2065</v>
      </c>
      <c r="G1110" s="185"/>
      <c r="H1110" s="43">
        <v>1511</v>
      </c>
      <c r="I1110" s="357" t="s">
        <v>310</v>
      </c>
      <c r="J1110" s="190" t="str">
        <f>INDEX('Policy Characteristics'!D:D,MATCH(PolicyLevers!$C1110,'Policy Characteristics'!$C:$C,0))</f>
        <v>R&amp;D Fuel Use Reductions</v>
      </c>
      <c r="K1110" s="252" t="str">
        <f>INDEX('Policy Characteristics'!E:E,MATCH(PolicyLevers!$C1110,'Policy Characteristics'!$C:$C,0))</f>
        <v>RnD industry fuel use reduction</v>
      </c>
      <c r="L1110" s="191">
        <f>INDEX('Policy Characteristics'!F:F,MATCH(PolicyLevers!$C1110,'Policy Characteristics'!$C:$C,0))</f>
        <v>0</v>
      </c>
      <c r="M1110" s="191">
        <f>INDEX('Policy Characteristics'!G:G,MATCH(PolicyLevers!$C1110,'Policy Characteristics'!$C:$C,0))</f>
        <v>0.4</v>
      </c>
      <c r="N1110" s="252">
        <f>INDEX('Policy Characteristics'!H:H,MATCH(PolicyLevers!$C1110,'Policy Characteristics'!$C:$C,0))</f>
        <v>0.01</v>
      </c>
      <c r="O1110" s="200" t="str">
        <f>INDEX('Policy Characteristics'!I:I,MATCH(PolicyLevers!$C1110,'Policy Characteristics'!$C:$C,0))</f>
        <v>% reduction in fuel use</v>
      </c>
      <c r="P1110" s="200"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0" t="str">
        <f>INDEX('Policy Characteristics'!K:K,MATCH(PolicyLevers!$C1110,'Policy Characteristics'!$C:$C,0))</f>
        <v>architectural-design.html#rnd</v>
      </c>
      <c r="R1110" s="259" t="str">
        <f>INDEX('Policy Characteristics'!L:L,MATCH(PolicyLevers!$C1110,'Policy Characteristics'!$C:$C,0))</f>
        <v>research-and-development.html</v>
      </c>
      <c r="S1110" s="200" t="str">
        <f>INDEX('Policy Characteristics'!M:M,MATCH(PolicyLevers!$C1110,'Policy Characteristics'!$C:$C,0))</f>
        <v>none</v>
      </c>
      <c r="T1110" s="185">
        <f>INDEX('Policy Characteristics'!N:N,MATCH(PolicyLevers!$C1110,'Policy Characteristics'!$C:$C,0))</f>
        <v>0</v>
      </c>
      <c r="U1110" s="182">
        <f>INDEX('Policy Characteristics'!O:O,MATCH(PolicyLevers!$C1110,'Policy Characteristics'!$C:$C,0))</f>
        <v>0</v>
      </c>
    </row>
    <row r="1111" spans="1:21" x14ac:dyDescent="0.35">
      <c r="A1111" s="351" t="str">
        <f>INDEX('Policy Characteristics'!A:A,MATCH(PolicyLevers!$C1111,'Policy Characteristics'!$C:$C,0))</f>
        <v>Research and Development</v>
      </c>
      <c r="B1111" s="355" t="str">
        <f>INDEX('Policy Characteristics'!B:B,MATCH(PolicyLevers!$C1111,'Policy Characteristics'!$C:$C,0))</f>
        <v>Fuel Use Reduction</v>
      </c>
      <c r="C1111" s="182" t="s">
        <v>1212</v>
      </c>
      <c r="D1111" s="185" t="s">
        <v>1152</v>
      </c>
      <c r="E1111" s="185"/>
      <c r="F1111" s="185" t="s">
        <v>1153</v>
      </c>
      <c r="G1111" s="185"/>
      <c r="H1111" s="43">
        <v>133</v>
      </c>
      <c r="I1111" s="357" t="s">
        <v>310</v>
      </c>
      <c r="J1111" s="190" t="str">
        <f>INDEX('Policy Characteristics'!D:D,MATCH(PolicyLevers!$C1111,'Policy Characteristics'!$C:$C,0))</f>
        <v>R&amp;D Fuel Use Reductions</v>
      </c>
      <c r="K1111" s="182" t="str">
        <f>INDEX('Policy Characteristics'!E:E,MATCH(PolicyLevers!$C1111,'Policy Characteristics'!$C:$C,0))</f>
        <v>RnD transportation fuel use reduction</v>
      </c>
      <c r="L1111" s="205">
        <f>INDEX('Policy Characteristics'!F:F,MATCH(PolicyLevers!$C1111,'Policy Characteristics'!$C:$C,0))</f>
        <v>0</v>
      </c>
      <c r="M1111" s="205">
        <f>INDEX('Policy Characteristics'!G:G,MATCH(PolicyLevers!$C1111,'Policy Characteristics'!$C:$C,0))</f>
        <v>0.4</v>
      </c>
      <c r="N1111" s="251">
        <f>INDEX('Policy Characteristics'!H:H,MATCH(PolicyLevers!$C1111,'Policy Characteristics'!$C:$C,0))</f>
        <v>0.01</v>
      </c>
      <c r="O1111" s="185" t="str">
        <f>INDEX('Policy Characteristics'!I:I,MATCH(PolicyLevers!$C1111,'Policy Characteristics'!$C:$C,0))</f>
        <v>% reduction in fuel use</v>
      </c>
      <c r="P1111" s="185"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5" t="str">
        <f>INDEX('Policy Characteristics'!K:K,MATCH(PolicyLevers!$C1111,'Policy Characteristics'!$C:$C,0))</f>
        <v>architectural-design.html#rnd</v>
      </c>
      <c r="R1111" s="192" t="str">
        <f>INDEX('Policy Characteristics'!L:L,MATCH(PolicyLevers!$C1111,'Policy Characteristics'!$C:$C,0))</f>
        <v>research-and-development.html</v>
      </c>
      <c r="S1111" s="206" t="str">
        <f>INDEX('Policy Characteristics'!M:M,MATCH(PolicyLevers!$C1111,'Policy Characteristics'!$C:$C,0))</f>
        <v>none</v>
      </c>
      <c r="T1111" s="185">
        <f>INDEX('Policy Characteristics'!N:N,MATCH(PolicyLevers!$C1111,'Policy Characteristics'!$C:$C,0))</f>
        <v>0</v>
      </c>
      <c r="U1111" s="182">
        <f>INDEX('Policy Characteristics'!O:O,MATCH(PolicyLevers!$C1111,'Policy Characteristics'!$C:$C,0))</f>
        <v>0</v>
      </c>
    </row>
    <row r="1112" spans="1:21" x14ac:dyDescent="0.35">
      <c r="A1112" s="351" t="str">
        <f>INDEX('Policy Characteristics'!A:A,MATCH(PolicyLevers!$C1112,'Policy Characteristics'!$C:$C,0))</f>
        <v>Research and Development</v>
      </c>
      <c r="B1112" s="355" t="str">
        <f>INDEX('Policy Characteristics'!B:B,MATCH(PolicyLevers!$C1112,'Policy Characteristics'!$C:$C,0))</f>
        <v>Fuel Use Reduction</v>
      </c>
      <c r="C1112" s="190" t="str">
        <f t="shared" ref="C1112:C1117" si="62">C$1111</f>
        <v>RnD Transportation Fuel Use Perc Reduction</v>
      </c>
      <c r="D1112" s="185" t="s">
        <v>1156</v>
      </c>
      <c r="E1112" s="185"/>
      <c r="F1112" s="185" t="s">
        <v>1157</v>
      </c>
      <c r="G1112" s="185"/>
      <c r="H1112" s="43">
        <v>134</v>
      </c>
      <c r="I1112" s="357" t="s">
        <v>310</v>
      </c>
      <c r="J1112" s="190" t="str">
        <f>INDEX('Policy Characteristics'!D:D,MATCH(PolicyLevers!$C1112,'Policy Characteristics'!$C:$C,0))</f>
        <v>R&amp;D Fuel Use Reductions</v>
      </c>
      <c r="K1112" s="252" t="str">
        <f>INDEX('Policy Characteristics'!E:E,MATCH(PolicyLevers!$C1112,'Policy Characteristics'!$C:$C,0))</f>
        <v>RnD transportation fuel use reduction</v>
      </c>
      <c r="L1112" s="191">
        <f>INDEX('Policy Characteristics'!F:F,MATCH(PolicyLevers!$C1112,'Policy Characteristics'!$C:$C,0))</f>
        <v>0</v>
      </c>
      <c r="M1112" s="191">
        <f>INDEX('Policy Characteristics'!G:G,MATCH(PolicyLevers!$C1112,'Policy Characteristics'!$C:$C,0))</f>
        <v>0.4</v>
      </c>
      <c r="N1112" s="252">
        <f>INDEX('Policy Characteristics'!H:H,MATCH(PolicyLevers!$C1112,'Policy Characteristics'!$C:$C,0))</f>
        <v>0.01</v>
      </c>
      <c r="O1112" s="200" t="str">
        <f>INDEX('Policy Characteristics'!I:I,MATCH(PolicyLevers!$C1112,'Policy Characteristics'!$C:$C,0))</f>
        <v>% reduction in fuel use</v>
      </c>
      <c r="P1112" s="187"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5" t="str">
        <f>INDEX('Policy Characteristics'!K:K,MATCH(PolicyLevers!$C1112,'Policy Characteristics'!$C:$C,0))</f>
        <v>architectural-design.html#rnd</v>
      </c>
      <c r="R1112" s="192" t="str">
        <f>INDEX('Policy Characteristics'!L:L,MATCH(PolicyLevers!$C1112,'Policy Characteristics'!$C:$C,0))</f>
        <v>research-and-development.html</v>
      </c>
      <c r="S1112" s="206" t="str">
        <f>INDEX('Policy Characteristics'!M:M,MATCH(PolicyLevers!$C1112,'Policy Characteristics'!$C:$C,0))</f>
        <v>none</v>
      </c>
      <c r="T1112" s="185">
        <f>INDEX('Policy Characteristics'!N:N,MATCH(PolicyLevers!$C1112,'Policy Characteristics'!$C:$C,0))</f>
        <v>0</v>
      </c>
      <c r="U1112" s="182">
        <f>INDEX('Policy Characteristics'!O:O,MATCH(PolicyLevers!$C1112,'Policy Characteristics'!$C:$C,0))</f>
        <v>0</v>
      </c>
    </row>
    <row r="1113" spans="1:21" x14ac:dyDescent="0.35">
      <c r="A1113" s="351" t="str">
        <f>INDEX('Policy Characteristics'!A:A,MATCH(PolicyLevers!$C1113,'Policy Characteristics'!$C:$C,0))</f>
        <v>Research and Development</v>
      </c>
      <c r="B1113" s="355" t="str">
        <f>INDEX('Policy Characteristics'!B:B,MATCH(PolicyLevers!$C1113,'Policy Characteristics'!$C:$C,0))</f>
        <v>Fuel Use Reduction</v>
      </c>
      <c r="C1113" s="190" t="str">
        <f t="shared" si="62"/>
        <v>RnD Transportation Fuel Use Perc Reduction</v>
      </c>
      <c r="D1113" s="185" t="s">
        <v>1159</v>
      </c>
      <c r="E1113" s="185"/>
      <c r="F1113" s="185" t="s">
        <v>1160</v>
      </c>
      <c r="G1113" s="185"/>
      <c r="H1113" s="43">
        <v>135</v>
      </c>
      <c r="I1113" s="357" t="s">
        <v>310</v>
      </c>
      <c r="J1113" s="190" t="str">
        <f>INDEX('Policy Characteristics'!D:D,MATCH(PolicyLevers!$C1113,'Policy Characteristics'!$C:$C,0))</f>
        <v>R&amp;D Fuel Use Reductions</v>
      </c>
      <c r="K1113" s="252" t="str">
        <f>INDEX('Policy Characteristics'!E:E,MATCH(PolicyLevers!$C1113,'Policy Characteristics'!$C:$C,0))</f>
        <v>RnD transportation fuel use reduction</v>
      </c>
      <c r="L1113" s="191">
        <f>INDEX('Policy Characteristics'!F:F,MATCH(PolicyLevers!$C1113,'Policy Characteristics'!$C:$C,0))</f>
        <v>0</v>
      </c>
      <c r="M1113" s="191">
        <f>INDEX('Policy Characteristics'!G:G,MATCH(PolicyLevers!$C1113,'Policy Characteristics'!$C:$C,0))</f>
        <v>0.4</v>
      </c>
      <c r="N1113" s="252">
        <f>INDEX('Policy Characteristics'!H:H,MATCH(PolicyLevers!$C1113,'Policy Characteristics'!$C:$C,0))</f>
        <v>0.01</v>
      </c>
      <c r="O1113" s="200" t="str">
        <f>INDEX('Policy Characteristics'!I:I,MATCH(PolicyLevers!$C1113,'Policy Characteristics'!$C:$C,0))</f>
        <v>% reduction in fuel use</v>
      </c>
      <c r="P1113" s="187"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5" t="str">
        <f>INDEX('Policy Characteristics'!K:K,MATCH(PolicyLevers!$C1113,'Policy Characteristics'!$C:$C,0))</f>
        <v>architectural-design.html#rnd</v>
      </c>
      <c r="R1113" s="192" t="str">
        <f>INDEX('Policy Characteristics'!L:L,MATCH(PolicyLevers!$C1113,'Policy Characteristics'!$C:$C,0))</f>
        <v>research-and-development.html</v>
      </c>
      <c r="S1113" s="206" t="str">
        <f>INDEX('Policy Characteristics'!M:M,MATCH(PolicyLevers!$C1113,'Policy Characteristics'!$C:$C,0))</f>
        <v>none</v>
      </c>
      <c r="T1113" s="185">
        <f>INDEX('Policy Characteristics'!N:N,MATCH(PolicyLevers!$C1113,'Policy Characteristics'!$C:$C,0))</f>
        <v>0</v>
      </c>
      <c r="U1113" s="182">
        <f>INDEX('Policy Characteristics'!O:O,MATCH(PolicyLevers!$C1113,'Policy Characteristics'!$C:$C,0))</f>
        <v>0</v>
      </c>
    </row>
    <row r="1114" spans="1:21" x14ac:dyDescent="0.35">
      <c r="A1114" s="351" t="str">
        <f>INDEX('Policy Characteristics'!A:A,MATCH(PolicyLevers!$C1114,'Policy Characteristics'!$C:$C,0))</f>
        <v>Research and Development</v>
      </c>
      <c r="B1114" s="355" t="str">
        <f>INDEX('Policy Characteristics'!B:B,MATCH(PolicyLevers!$C1114,'Policy Characteristics'!$C:$C,0))</f>
        <v>Fuel Use Reduction</v>
      </c>
      <c r="C1114" s="190" t="str">
        <f t="shared" si="62"/>
        <v>RnD Transportation Fuel Use Perc Reduction</v>
      </c>
      <c r="D1114" s="185" t="s">
        <v>1162</v>
      </c>
      <c r="E1114" s="185"/>
      <c r="F1114" s="185" t="s">
        <v>1163</v>
      </c>
      <c r="G1114" s="185"/>
      <c r="H1114" s="43">
        <v>136</v>
      </c>
      <c r="I1114" s="357" t="s">
        <v>310</v>
      </c>
      <c r="J1114" s="190" t="str">
        <f>INDEX('Policy Characteristics'!D:D,MATCH(PolicyLevers!$C1114,'Policy Characteristics'!$C:$C,0))</f>
        <v>R&amp;D Fuel Use Reductions</v>
      </c>
      <c r="K1114" s="252" t="str">
        <f>INDEX('Policy Characteristics'!E:E,MATCH(PolicyLevers!$C1114,'Policy Characteristics'!$C:$C,0))</f>
        <v>RnD transportation fuel use reduction</v>
      </c>
      <c r="L1114" s="191">
        <f>INDEX('Policy Characteristics'!F:F,MATCH(PolicyLevers!$C1114,'Policy Characteristics'!$C:$C,0))</f>
        <v>0</v>
      </c>
      <c r="M1114" s="191">
        <f>INDEX('Policy Characteristics'!G:G,MATCH(PolicyLevers!$C1114,'Policy Characteristics'!$C:$C,0))</f>
        <v>0.4</v>
      </c>
      <c r="N1114" s="252">
        <f>INDEX('Policy Characteristics'!H:H,MATCH(PolicyLevers!$C1114,'Policy Characteristics'!$C:$C,0))</f>
        <v>0.01</v>
      </c>
      <c r="O1114" s="200" t="str">
        <f>INDEX('Policy Characteristics'!I:I,MATCH(PolicyLevers!$C1114,'Policy Characteristics'!$C:$C,0))</f>
        <v>% reduction in fuel use</v>
      </c>
      <c r="P1114" s="187"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5" t="str">
        <f>INDEX('Policy Characteristics'!K:K,MATCH(PolicyLevers!$C1114,'Policy Characteristics'!$C:$C,0))</f>
        <v>architectural-design.html#rnd</v>
      </c>
      <c r="R1114" s="192" t="str">
        <f>INDEX('Policy Characteristics'!L:L,MATCH(PolicyLevers!$C1114,'Policy Characteristics'!$C:$C,0))</f>
        <v>research-and-development.html</v>
      </c>
      <c r="S1114" s="206" t="str">
        <f>INDEX('Policy Characteristics'!M:M,MATCH(PolicyLevers!$C1114,'Policy Characteristics'!$C:$C,0))</f>
        <v>none</v>
      </c>
      <c r="T1114" s="185">
        <f>INDEX('Policy Characteristics'!N:N,MATCH(PolicyLevers!$C1114,'Policy Characteristics'!$C:$C,0))</f>
        <v>0</v>
      </c>
      <c r="U1114" s="182">
        <f>INDEX('Policy Characteristics'!O:O,MATCH(PolicyLevers!$C1114,'Policy Characteristics'!$C:$C,0))</f>
        <v>0</v>
      </c>
    </row>
    <row r="1115" spans="1:21" x14ac:dyDescent="0.35">
      <c r="A1115" s="351" t="str">
        <f>INDEX('Policy Characteristics'!A:A,MATCH(PolicyLevers!$C1115,'Policy Characteristics'!$C:$C,0))</f>
        <v>Research and Development</v>
      </c>
      <c r="B1115" s="355" t="str">
        <f>INDEX('Policy Characteristics'!B:B,MATCH(PolicyLevers!$C1115,'Policy Characteristics'!$C:$C,0))</f>
        <v>Fuel Use Reduction</v>
      </c>
      <c r="C1115" s="190" t="str">
        <f t="shared" si="62"/>
        <v>RnD Transportation Fuel Use Perc Reduction</v>
      </c>
      <c r="D1115" s="185" t="s">
        <v>1165</v>
      </c>
      <c r="E1115" s="185"/>
      <c r="F1115" s="185" t="s">
        <v>1166</v>
      </c>
      <c r="G1115" s="185"/>
      <c r="H1115" s="43">
        <v>137</v>
      </c>
      <c r="I1115" s="357" t="s">
        <v>310</v>
      </c>
      <c r="J1115" s="190" t="str">
        <f>INDEX('Policy Characteristics'!D:D,MATCH(PolicyLevers!$C1115,'Policy Characteristics'!$C:$C,0))</f>
        <v>R&amp;D Fuel Use Reductions</v>
      </c>
      <c r="K1115" s="252" t="str">
        <f>INDEX('Policy Characteristics'!E:E,MATCH(PolicyLevers!$C1115,'Policy Characteristics'!$C:$C,0))</f>
        <v>RnD transportation fuel use reduction</v>
      </c>
      <c r="L1115" s="191">
        <f>INDEX('Policy Characteristics'!F:F,MATCH(PolicyLevers!$C1115,'Policy Characteristics'!$C:$C,0))</f>
        <v>0</v>
      </c>
      <c r="M1115" s="191">
        <f>INDEX('Policy Characteristics'!G:G,MATCH(PolicyLevers!$C1115,'Policy Characteristics'!$C:$C,0))</f>
        <v>0.4</v>
      </c>
      <c r="N1115" s="252">
        <f>INDEX('Policy Characteristics'!H:H,MATCH(PolicyLevers!$C1115,'Policy Characteristics'!$C:$C,0))</f>
        <v>0.01</v>
      </c>
      <c r="O1115" s="200" t="str">
        <f>INDEX('Policy Characteristics'!I:I,MATCH(PolicyLevers!$C1115,'Policy Characteristics'!$C:$C,0))</f>
        <v>% reduction in fuel use</v>
      </c>
      <c r="P1115" s="187"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5" t="str">
        <f>INDEX('Policy Characteristics'!K:K,MATCH(PolicyLevers!$C1115,'Policy Characteristics'!$C:$C,0))</f>
        <v>architectural-design.html#rnd</v>
      </c>
      <c r="R1115" s="192" t="str">
        <f>INDEX('Policy Characteristics'!L:L,MATCH(PolicyLevers!$C1115,'Policy Characteristics'!$C:$C,0))</f>
        <v>research-and-development.html</v>
      </c>
      <c r="S1115" s="206" t="str">
        <f>INDEX('Policy Characteristics'!M:M,MATCH(PolicyLevers!$C1115,'Policy Characteristics'!$C:$C,0))</f>
        <v>none</v>
      </c>
      <c r="T1115" s="185">
        <f>INDEX('Policy Characteristics'!N:N,MATCH(PolicyLevers!$C1115,'Policy Characteristics'!$C:$C,0))</f>
        <v>0</v>
      </c>
      <c r="U1115" s="182">
        <f>INDEX('Policy Characteristics'!O:O,MATCH(PolicyLevers!$C1115,'Policy Characteristics'!$C:$C,0))</f>
        <v>0</v>
      </c>
    </row>
    <row r="1116" spans="1:21" x14ac:dyDescent="0.35">
      <c r="A1116" s="351" t="str">
        <f>INDEX('Policy Characteristics'!A:A,MATCH(PolicyLevers!$C1116,'Policy Characteristics'!$C:$C,0))</f>
        <v>Research and Development</v>
      </c>
      <c r="B1116" s="355" t="str">
        <f>INDEX('Policy Characteristics'!B:B,MATCH(PolicyLevers!$C1116,'Policy Characteristics'!$C:$C,0))</f>
        <v>Fuel Use Reduction</v>
      </c>
      <c r="C1116" s="190" t="str">
        <f t="shared" si="62"/>
        <v>RnD Transportation Fuel Use Perc Reduction</v>
      </c>
      <c r="D1116" s="185" t="s">
        <v>1168</v>
      </c>
      <c r="E1116" s="185"/>
      <c r="F1116" s="185" t="s">
        <v>1169</v>
      </c>
      <c r="G1116" s="185"/>
      <c r="H1116" s="43">
        <v>138</v>
      </c>
      <c r="I1116" s="357" t="s">
        <v>310</v>
      </c>
      <c r="J1116" s="190" t="str">
        <f>INDEX('Policy Characteristics'!D:D,MATCH(PolicyLevers!$C1116,'Policy Characteristics'!$C:$C,0))</f>
        <v>R&amp;D Fuel Use Reductions</v>
      </c>
      <c r="K1116" s="252" t="str">
        <f>INDEX('Policy Characteristics'!E:E,MATCH(PolicyLevers!$C1116,'Policy Characteristics'!$C:$C,0))</f>
        <v>RnD transportation fuel use reduction</v>
      </c>
      <c r="L1116" s="191">
        <f>INDEX('Policy Characteristics'!F:F,MATCH(PolicyLevers!$C1116,'Policy Characteristics'!$C:$C,0))</f>
        <v>0</v>
      </c>
      <c r="M1116" s="191">
        <f>INDEX('Policy Characteristics'!G:G,MATCH(PolicyLevers!$C1116,'Policy Characteristics'!$C:$C,0))</f>
        <v>0.4</v>
      </c>
      <c r="N1116" s="252">
        <f>INDEX('Policy Characteristics'!H:H,MATCH(PolicyLevers!$C1116,'Policy Characteristics'!$C:$C,0))</f>
        <v>0.01</v>
      </c>
      <c r="O1116" s="200" t="str">
        <f>INDEX('Policy Characteristics'!I:I,MATCH(PolicyLevers!$C1116,'Policy Characteristics'!$C:$C,0))</f>
        <v>% reduction in fuel use</v>
      </c>
      <c r="P1116" s="187"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5" t="str">
        <f>INDEX('Policy Characteristics'!K:K,MATCH(PolicyLevers!$C1116,'Policy Characteristics'!$C:$C,0))</f>
        <v>architectural-design.html#rnd</v>
      </c>
      <c r="R1116" s="192" t="str">
        <f>INDEX('Policy Characteristics'!L:L,MATCH(PolicyLevers!$C1116,'Policy Characteristics'!$C:$C,0))</f>
        <v>research-and-development.html</v>
      </c>
      <c r="S1116" s="206" t="str">
        <f>INDEX('Policy Characteristics'!M:M,MATCH(PolicyLevers!$C1116,'Policy Characteristics'!$C:$C,0))</f>
        <v>none</v>
      </c>
      <c r="T1116" s="185">
        <f>INDEX('Policy Characteristics'!N:N,MATCH(PolicyLevers!$C1116,'Policy Characteristics'!$C:$C,0))</f>
        <v>0</v>
      </c>
      <c r="U1116" s="182">
        <f>INDEX('Policy Characteristics'!O:O,MATCH(PolicyLevers!$C1116,'Policy Characteristics'!$C:$C,0))</f>
        <v>0</v>
      </c>
    </row>
    <row r="1117" spans="1:21" x14ac:dyDescent="0.35">
      <c r="A1117" s="351" t="str">
        <f>INDEX('Policy Characteristics'!A:A,MATCH(PolicyLevers!$C1117,'Policy Characteristics'!$C:$C,0))</f>
        <v>Research and Development</v>
      </c>
      <c r="B1117" s="355" t="str">
        <f>INDEX('Policy Characteristics'!B:B,MATCH(PolicyLevers!$C1117,'Policy Characteristics'!$C:$C,0))</f>
        <v>Fuel Use Reduction</v>
      </c>
      <c r="C1117" s="190" t="str">
        <f t="shared" si="62"/>
        <v>RnD Transportation Fuel Use Perc Reduction</v>
      </c>
      <c r="D1117" s="185" t="s">
        <v>1171</v>
      </c>
      <c r="E1117" s="185"/>
      <c r="F1117" s="185" t="s">
        <v>1172</v>
      </c>
      <c r="G1117" s="185"/>
      <c r="H1117" s="43">
        <v>524</v>
      </c>
      <c r="I1117" s="357" t="s">
        <v>310</v>
      </c>
      <c r="J1117" s="190" t="str">
        <f>INDEX('Policy Characteristics'!D:D,MATCH(PolicyLevers!$C1117,'Policy Characteristics'!$C:$C,0))</f>
        <v>R&amp;D Fuel Use Reductions</v>
      </c>
      <c r="K1117" s="252" t="str">
        <f>INDEX('Policy Characteristics'!E:E,MATCH(PolicyLevers!$C1117,'Policy Characteristics'!$C:$C,0))</f>
        <v>RnD transportation fuel use reduction</v>
      </c>
      <c r="L1117" s="191">
        <f>INDEX('Policy Characteristics'!F:F,MATCH(PolicyLevers!$C1117,'Policy Characteristics'!$C:$C,0))</f>
        <v>0</v>
      </c>
      <c r="M1117" s="191">
        <f>INDEX('Policy Characteristics'!G:G,MATCH(PolicyLevers!$C1117,'Policy Characteristics'!$C:$C,0))</f>
        <v>0.4</v>
      </c>
      <c r="N1117" s="252">
        <f>INDEX('Policy Characteristics'!H:H,MATCH(PolicyLevers!$C1117,'Policy Characteristics'!$C:$C,0))</f>
        <v>0.01</v>
      </c>
      <c r="O1117" s="200" t="str">
        <f>INDEX('Policy Characteristics'!I:I,MATCH(PolicyLevers!$C1117,'Policy Characteristics'!$C:$C,0))</f>
        <v>% reduction in fuel use</v>
      </c>
      <c r="P1117" s="187"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5" t="str">
        <f>INDEX('Policy Characteristics'!K:K,MATCH(PolicyLevers!$C1117,'Policy Characteristics'!$C:$C,0))</f>
        <v>architectural-design.html#rnd</v>
      </c>
      <c r="R1117" s="192" t="str">
        <f>INDEX('Policy Characteristics'!L:L,MATCH(PolicyLevers!$C1117,'Policy Characteristics'!$C:$C,0))</f>
        <v>research-and-development.html</v>
      </c>
      <c r="S1117" s="206" t="str">
        <f>INDEX('Policy Characteristics'!M:M,MATCH(PolicyLevers!$C1117,'Policy Characteristics'!$C:$C,0))</f>
        <v>none</v>
      </c>
      <c r="T1117" s="185">
        <f>INDEX('Policy Characteristics'!N:N,MATCH(PolicyLevers!$C1117,'Policy Characteristics'!$C:$C,0))</f>
        <v>0</v>
      </c>
      <c r="U1117" s="182">
        <f>INDEX('Policy Characteristics'!O:O,MATCH(PolicyLevers!$C1117,'Policy Characteristics'!$C:$C,0))</f>
        <v>0</v>
      </c>
    </row>
    <row r="1118" spans="1:21" x14ac:dyDescent="0.35">
      <c r="A1118" s="351" t="str">
        <f>INDEX('Policy Characteristics'!A:A,MATCH(PolicyLevers!$C1118,'Policy Characteristics'!$C:$C,0))</f>
        <v>Control Settings</v>
      </c>
      <c r="B1118" s="356" t="str">
        <f>INDEX('Policy Characteristics'!B:B,MATCH(PolicyLevers!$C1118,'Policy Characteristics'!$C:$C,0))</f>
        <v>COVID-19 Recession</v>
      </c>
      <c r="C1118" s="182" t="s">
        <v>1223</v>
      </c>
      <c r="H1118" s="43">
        <v>543</v>
      </c>
      <c r="I1118" s="357" t="s">
        <v>310</v>
      </c>
      <c r="J1118" s="224"/>
      <c r="K1118" s="182" t="str">
        <f>INDEX('Policy Characteristics'!E:E,MATCH(PolicyLevers!$C1118,'Policy Characteristics'!$C:$C,0))</f>
        <v>settings exogenous GDP adjustment</v>
      </c>
      <c r="L1118" s="205">
        <f>INDEX('Policy Characteristics'!F:F,MATCH(PolicyLevers!$C1118,'Policy Characteristics'!$C:$C,0))</f>
        <v>-0.08</v>
      </c>
      <c r="M1118" s="205">
        <f>INDEX('Policy Characteristics'!G:G,MATCH(PolicyLevers!$C1118,'Policy Characteristics'!$C:$C,0))</f>
        <v>0.02</v>
      </c>
      <c r="N1118" s="222">
        <f>INDEX('Policy Characteristics'!H:H,MATCH(PolicyLevers!$C1118,'Policy Characteristics'!$C:$C,0))</f>
        <v>1E-3</v>
      </c>
      <c r="O1118" s="182" t="str">
        <f>INDEX('Policy Characteristics'!I:I,MATCH(PolicyLevers!$C1118,'Policy Characteristics'!$C:$C,0))</f>
        <v>GDP growth rate (%)</v>
      </c>
      <c r="P1118" s="202"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2">
        <f>INDEX('Policy Characteristics'!K:K,MATCH(PolicyLevers!$C1118,'Policy Characteristics'!$C:$C,0))</f>
        <v>0</v>
      </c>
      <c r="R1118" s="182">
        <f>INDEX('Policy Characteristics'!L:L,MATCH(PolicyLevers!$C1118,'Policy Characteristics'!$C:$C,0))</f>
        <v>0</v>
      </c>
      <c r="S1118" s="240" t="str">
        <f>INDEX('Policy Characteristics'!M:M,MATCH(PolicyLevers!$C1118,'Policy Characteristics'!$C:$C,0))</f>
        <v>see ctrl-settings/GDPGR</v>
      </c>
      <c r="T1118" s="182">
        <f>INDEX('Policy Characteristics'!N:N,MATCH(PolicyLevers!$C1118,'Policy Characteristics'!$C:$C,0))</f>
        <v>0</v>
      </c>
      <c r="U1118" s="182">
        <f>INDEX('Policy Characteristics'!O:O,MATCH(PolicyLevers!$C1118,'Policy Characteristics'!$C:$C,0))</f>
        <v>0</v>
      </c>
    </row>
    <row r="1119" spans="1:21" x14ac:dyDescent="0.35">
      <c r="A1119" s="351" t="str">
        <f>INDEX('Policy Characteristics'!A:A,MATCH(PolicyLevers!$C1119,'Policy Characteristics'!$C:$C,0))</f>
        <v>Government Revenue Accounting</v>
      </c>
      <c r="B1119" s="356" t="str">
        <f>INDEX('Policy Characteristics'!B:B,MATCH(PolicyLevers!$C1119,'Policy Characteristics'!$C:$C,0))</f>
        <v>Carbon Tax Revenue</v>
      </c>
      <c r="C1119" s="182" t="s">
        <v>1230</v>
      </c>
      <c r="D1119" s="182" t="s">
        <v>1231</v>
      </c>
      <c r="F1119" s="182" t="s">
        <v>1232</v>
      </c>
      <c r="H1119" s="43">
        <v>545</v>
      </c>
      <c r="I1119" s="356" t="s">
        <v>310</v>
      </c>
      <c r="J1119" s="224"/>
      <c r="K1119" s="182" t="str">
        <f>INDEX('Policy Characteristics'!E:E,MATCH(PolicyLevers!$C1119,'Policy Characteristics'!$C:$C,0))</f>
        <v>GRA carbon tax revenue</v>
      </c>
      <c r="L1119" s="182">
        <f>INDEX('Policy Characteristics'!F:F,MATCH(PolicyLevers!$C1119,'Policy Characteristics'!$C:$C,0))</f>
        <v>0</v>
      </c>
      <c r="M1119" s="182">
        <f>INDEX('Policy Characteristics'!G:G,MATCH(PolicyLevers!$C1119,'Policy Characteristics'!$C:$C,0))</f>
        <v>10</v>
      </c>
      <c r="N1119" s="182">
        <f>INDEX('Policy Characteristics'!H:H,MATCH(PolicyLevers!$C1119,'Policy Characteristics'!$C:$C,0))</f>
        <v>1</v>
      </c>
      <c r="O1119" s="182" t="str">
        <f>INDEX('Policy Characteristics'!I:I,MATCH(PolicyLevers!$C1119,'Policy Characteristics'!$C:$C,0))</f>
        <v>weight</v>
      </c>
      <c r="P1119" s="162"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2" t="str">
        <f>INDEX('Policy Characteristics'!K:K,MATCH(PolicyLevers!$C1119,'Policy Characteristics'!$C:$C,0))</f>
        <v>io-model.html</v>
      </c>
      <c r="R1119" s="182">
        <f>INDEX('Policy Characteristics'!L:L,MATCH(PolicyLevers!$C1119,'Policy Characteristics'!$C:$C,0))</f>
        <v>0</v>
      </c>
      <c r="S1119" s="199">
        <f>INDEX('Policy Characteristics'!M:M,MATCH(PolicyLevers!$C1119,'Policy Characteristics'!$C:$C,0))</f>
        <v>0</v>
      </c>
      <c r="T1119" s="182">
        <f>INDEX('Policy Characteristics'!N:N,MATCH(PolicyLevers!$C1119,'Policy Characteristics'!$C:$C,0))</f>
        <v>0</v>
      </c>
      <c r="U1119" s="182">
        <f>INDEX('Policy Characteristics'!O:O,MATCH(PolicyLevers!$C1119,'Policy Characteristics'!$C:$C,0))</f>
        <v>0</v>
      </c>
    </row>
    <row r="1120" spans="1:21" x14ac:dyDescent="0.35">
      <c r="A1120" s="351" t="str">
        <f>INDEX('Policy Characteristics'!A:A,MATCH(PolicyLevers!$C1120,'Policy Characteristics'!$C:$C,0))</f>
        <v>Government Revenue Accounting</v>
      </c>
      <c r="B1120" s="355" t="str">
        <f>INDEX('Policy Characteristics'!B:B,MATCH(PolicyLevers!$C1120,'Policy Characteristics'!$C:$C,0))</f>
        <v>Carbon Tax Revenue</v>
      </c>
      <c r="C1120" s="190" t="str">
        <f t="shared" ref="C1120" si="63">C$1119</f>
        <v>GRA for Carbon Tax Revenue</v>
      </c>
      <c r="D1120" s="182" t="s">
        <v>1237</v>
      </c>
      <c r="F1120" s="182" t="s">
        <v>1238</v>
      </c>
      <c r="H1120" s="43">
        <v>546</v>
      </c>
      <c r="I1120" s="355" t="str">
        <f t="shared" ref="I1120:I1123" si="64">I$1119</f>
        <v>Yes</v>
      </c>
      <c r="J1120" s="224"/>
      <c r="K1120" s="190" t="str">
        <f>INDEX('Policy Characteristics'!E:E,MATCH(PolicyLevers!$C1120,'Policy Characteristics'!$C:$C,0))</f>
        <v>GRA carbon tax revenue</v>
      </c>
      <c r="L1120" s="190">
        <f>INDEX('Policy Characteristics'!F:F,MATCH(PolicyLevers!$C1120,'Policy Characteristics'!$C:$C,0))</f>
        <v>0</v>
      </c>
      <c r="M1120" s="190">
        <f>INDEX('Policy Characteristics'!G:G,MATCH(PolicyLevers!$C1120,'Policy Characteristics'!$C:$C,0))</f>
        <v>10</v>
      </c>
      <c r="N1120" s="190">
        <f>INDEX('Policy Characteristics'!H:H,MATCH(PolicyLevers!$C1120,'Policy Characteristics'!$C:$C,0))</f>
        <v>1</v>
      </c>
      <c r="O1120" s="190" t="str">
        <f>INDEX('Policy Characteristics'!I:I,MATCH(PolicyLevers!$C1120,'Policy Characteristics'!$C:$C,0))</f>
        <v>weight</v>
      </c>
      <c r="P1120" s="162"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0" t="str">
        <f>INDEX('Policy Characteristics'!K:K,MATCH(PolicyLevers!$C1120,'Policy Characteristics'!$C:$C,0))</f>
        <v>io-model.html</v>
      </c>
      <c r="R1120" s="182">
        <f>INDEX('Policy Characteristics'!L:L,MATCH(PolicyLevers!$C1120,'Policy Characteristics'!$C:$C,0))</f>
        <v>0</v>
      </c>
      <c r="S1120" s="199">
        <f>INDEX('Policy Characteristics'!M:M,MATCH(PolicyLevers!$C1120,'Policy Characteristics'!$C:$C,0))</f>
        <v>0</v>
      </c>
      <c r="T1120" s="182">
        <f>INDEX('Policy Characteristics'!N:N,MATCH(PolicyLevers!$C1120,'Policy Characteristics'!$C:$C,0))</f>
        <v>0</v>
      </c>
      <c r="U1120" s="182">
        <f>INDEX('Policy Characteristics'!O:O,MATCH(PolicyLevers!$C1120,'Policy Characteristics'!$C:$C,0))</f>
        <v>0</v>
      </c>
    </row>
    <row r="1121" spans="1:21" x14ac:dyDescent="0.35">
      <c r="A1121" s="351" t="str">
        <f>INDEX('Policy Characteristics'!A:A,MATCH(PolicyLevers!$C1121,'Policy Characteristics'!$C:$C,0))</f>
        <v>Government Revenue Accounting</v>
      </c>
      <c r="B1121" s="355" t="str">
        <f>INDEX('Policy Characteristics'!B:B,MATCH(PolicyLevers!$C1121,'Policy Characteristics'!$C:$C,0))</f>
        <v>Carbon Tax Revenue</v>
      </c>
      <c r="C1121" s="190" t="str">
        <f t="shared" ref="C1121:C1123" si="65">C$1119</f>
        <v>GRA for Carbon Tax Revenue</v>
      </c>
      <c r="D1121" s="182" t="s">
        <v>1240</v>
      </c>
      <c r="F1121" s="182" t="s">
        <v>1241</v>
      </c>
      <c r="H1121" s="43">
        <v>547</v>
      </c>
      <c r="I1121" s="355" t="str">
        <f t="shared" si="64"/>
        <v>Yes</v>
      </c>
      <c r="J1121" s="224"/>
      <c r="K1121" s="190" t="str">
        <f>INDEX('Policy Characteristics'!E:E,MATCH(PolicyLevers!$C1121,'Policy Characteristics'!$C:$C,0))</f>
        <v>GRA carbon tax revenue</v>
      </c>
      <c r="L1121" s="190">
        <f>INDEX('Policy Characteristics'!F:F,MATCH(PolicyLevers!$C1121,'Policy Characteristics'!$C:$C,0))</f>
        <v>0</v>
      </c>
      <c r="M1121" s="190">
        <f>INDEX('Policy Characteristics'!G:G,MATCH(PolicyLevers!$C1121,'Policy Characteristics'!$C:$C,0))</f>
        <v>10</v>
      </c>
      <c r="N1121" s="190">
        <f>INDEX('Policy Characteristics'!H:H,MATCH(PolicyLevers!$C1121,'Policy Characteristics'!$C:$C,0))</f>
        <v>1</v>
      </c>
      <c r="O1121" s="190" t="str">
        <f>INDEX('Policy Characteristics'!I:I,MATCH(PolicyLevers!$C1121,'Policy Characteristics'!$C:$C,0))</f>
        <v>weight</v>
      </c>
      <c r="P1121" s="162"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0" t="str">
        <f>INDEX('Policy Characteristics'!K:K,MATCH(PolicyLevers!$C1121,'Policy Characteristics'!$C:$C,0))</f>
        <v>io-model.html</v>
      </c>
      <c r="R1121" s="182">
        <f>INDEX('Policy Characteristics'!L:L,MATCH(PolicyLevers!$C1121,'Policy Characteristics'!$C:$C,0))</f>
        <v>0</v>
      </c>
      <c r="S1121" s="199">
        <f>INDEX('Policy Characteristics'!M:M,MATCH(PolicyLevers!$C1121,'Policy Characteristics'!$C:$C,0))</f>
        <v>0</v>
      </c>
      <c r="T1121" s="182">
        <f>INDEX('Policy Characteristics'!N:N,MATCH(PolicyLevers!$C1121,'Policy Characteristics'!$C:$C,0))</f>
        <v>0</v>
      </c>
      <c r="U1121" s="182">
        <f>INDEX('Policy Characteristics'!O:O,MATCH(PolicyLevers!$C1121,'Policy Characteristics'!$C:$C,0))</f>
        <v>0</v>
      </c>
    </row>
    <row r="1122" spans="1:21" x14ac:dyDescent="0.35">
      <c r="A1122" s="351" t="str">
        <f>INDEX('Policy Characteristics'!A:A,MATCH(PolicyLevers!$C1122,'Policy Characteristics'!$C:$C,0))</f>
        <v>Government Revenue Accounting</v>
      </c>
      <c r="B1122" s="355" t="str">
        <f>INDEX('Policy Characteristics'!B:B,MATCH(PolicyLevers!$C1122,'Policy Characteristics'!$C:$C,0))</f>
        <v>Carbon Tax Revenue</v>
      </c>
      <c r="C1122" s="190" t="str">
        <f t="shared" si="65"/>
        <v>GRA for Carbon Tax Revenue</v>
      </c>
      <c r="D1122" s="182" t="s">
        <v>1243</v>
      </c>
      <c r="F1122" s="182" t="s">
        <v>1244</v>
      </c>
      <c r="H1122" s="43">
        <v>548</v>
      </c>
      <c r="I1122" s="355" t="str">
        <f t="shared" si="64"/>
        <v>Yes</v>
      </c>
      <c r="J1122" s="224"/>
      <c r="K1122" s="190" t="str">
        <f>INDEX('Policy Characteristics'!E:E,MATCH(PolicyLevers!$C1122,'Policy Characteristics'!$C:$C,0))</f>
        <v>GRA carbon tax revenue</v>
      </c>
      <c r="L1122" s="190">
        <f>INDEX('Policy Characteristics'!F:F,MATCH(PolicyLevers!$C1122,'Policy Characteristics'!$C:$C,0))</f>
        <v>0</v>
      </c>
      <c r="M1122" s="190">
        <f>INDEX('Policy Characteristics'!G:G,MATCH(PolicyLevers!$C1122,'Policy Characteristics'!$C:$C,0))</f>
        <v>10</v>
      </c>
      <c r="N1122" s="190">
        <f>INDEX('Policy Characteristics'!H:H,MATCH(PolicyLevers!$C1122,'Policy Characteristics'!$C:$C,0))</f>
        <v>1</v>
      </c>
      <c r="O1122" s="190" t="str">
        <f>INDEX('Policy Characteristics'!I:I,MATCH(PolicyLevers!$C1122,'Policy Characteristics'!$C:$C,0))</f>
        <v>weight</v>
      </c>
      <c r="P1122" s="162"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0" t="str">
        <f>INDEX('Policy Characteristics'!K:K,MATCH(PolicyLevers!$C1122,'Policy Characteristics'!$C:$C,0))</f>
        <v>io-model.html</v>
      </c>
      <c r="R1122" s="182">
        <f>INDEX('Policy Characteristics'!L:L,MATCH(PolicyLevers!$C1122,'Policy Characteristics'!$C:$C,0))</f>
        <v>0</v>
      </c>
      <c r="S1122" s="199">
        <f>INDEX('Policy Characteristics'!M:M,MATCH(PolicyLevers!$C1122,'Policy Characteristics'!$C:$C,0))</f>
        <v>0</v>
      </c>
      <c r="T1122" s="182">
        <f>INDEX('Policy Characteristics'!N:N,MATCH(PolicyLevers!$C1122,'Policy Characteristics'!$C:$C,0))</f>
        <v>0</v>
      </c>
      <c r="U1122" s="182">
        <f>INDEX('Policy Characteristics'!O:O,MATCH(PolicyLevers!$C1122,'Policy Characteristics'!$C:$C,0))</f>
        <v>0</v>
      </c>
    </row>
    <row r="1123" spans="1:21" x14ac:dyDescent="0.35">
      <c r="A1123" s="351" t="str">
        <f>INDEX('Policy Characteristics'!A:A,MATCH(PolicyLevers!$C1123,'Policy Characteristics'!$C:$C,0))</f>
        <v>Government Revenue Accounting</v>
      </c>
      <c r="B1123" s="355" t="str">
        <f>INDEX('Policy Characteristics'!B:B,MATCH(PolicyLevers!$C1123,'Policy Characteristics'!$C:$C,0))</f>
        <v>Carbon Tax Revenue</v>
      </c>
      <c r="C1123" s="190" t="str">
        <f t="shared" si="65"/>
        <v>GRA for Carbon Tax Revenue</v>
      </c>
      <c r="D1123" s="182" t="s">
        <v>1246</v>
      </c>
      <c r="F1123" s="182" t="s">
        <v>1247</v>
      </c>
      <c r="H1123" s="43">
        <v>549</v>
      </c>
      <c r="I1123" s="355" t="str">
        <f t="shared" si="64"/>
        <v>Yes</v>
      </c>
      <c r="J1123" s="224"/>
      <c r="K1123" s="190" t="str">
        <f>INDEX('Policy Characteristics'!E:E,MATCH(PolicyLevers!$C1123,'Policy Characteristics'!$C:$C,0))</f>
        <v>GRA carbon tax revenue</v>
      </c>
      <c r="L1123" s="190">
        <f>INDEX('Policy Characteristics'!F:F,MATCH(PolicyLevers!$C1123,'Policy Characteristics'!$C:$C,0))</f>
        <v>0</v>
      </c>
      <c r="M1123" s="190">
        <f>INDEX('Policy Characteristics'!G:G,MATCH(PolicyLevers!$C1123,'Policy Characteristics'!$C:$C,0))</f>
        <v>10</v>
      </c>
      <c r="N1123" s="190">
        <f>INDEX('Policy Characteristics'!H:H,MATCH(PolicyLevers!$C1123,'Policy Characteristics'!$C:$C,0))</f>
        <v>1</v>
      </c>
      <c r="O1123" s="190" t="str">
        <f>INDEX('Policy Characteristics'!I:I,MATCH(PolicyLevers!$C1123,'Policy Characteristics'!$C:$C,0))</f>
        <v>weight</v>
      </c>
      <c r="P1123" s="162"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0" t="str">
        <f>INDEX('Policy Characteristics'!K:K,MATCH(PolicyLevers!$C1123,'Policy Characteristics'!$C:$C,0))</f>
        <v>io-model.html</v>
      </c>
      <c r="R1123" s="182">
        <f>INDEX('Policy Characteristics'!L:L,MATCH(PolicyLevers!$C1123,'Policy Characteristics'!$C:$C,0))</f>
        <v>0</v>
      </c>
      <c r="S1123" s="199">
        <f>INDEX('Policy Characteristics'!M:M,MATCH(PolicyLevers!$C1123,'Policy Characteristics'!$C:$C,0))</f>
        <v>0</v>
      </c>
      <c r="T1123" s="182">
        <f>INDEX('Policy Characteristics'!N:N,MATCH(PolicyLevers!$C1123,'Policy Characteristics'!$C:$C,0))</f>
        <v>0</v>
      </c>
      <c r="U1123" s="182">
        <f>INDEX('Policy Characteristics'!O:O,MATCH(PolicyLevers!$C1123,'Policy Characteristics'!$C:$C,0))</f>
        <v>0</v>
      </c>
    </row>
    <row r="1124" spans="1:21" x14ac:dyDescent="0.35">
      <c r="A1124" s="351" t="str">
        <f>INDEX('Policy Characteristics'!A:A,MATCH(PolicyLevers!$C1124,'Policy Characteristics'!$C:$C,0))</f>
        <v>Government Revenue Accounting</v>
      </c>
      <c r="B1124" s="356" t="str">
        <f>INDEX('Policy Characteristics'!B:B,MATCH(PolicyLevers!$C1124,'Policy Characteristics'!$C:$C,0))</f>
        <v>Fuel Tax Revenue</v>
      </c>
      <c r="C1124" s="182" t="s">
        <v>1250</v>
      </c>
      <c r="D1124" s="182" t="s">
        <v>1231</v>
      </c>
      <c r="F1124" s="182" t="s">
        <v>1232</v>
      </c>
      <c r="H1124" s="43">
        <v>550</v>
      </c>
      <c r="I1124" s="356" t="s">
        <v>310</v>
      </c>
      <c r="J1124" s="224"/>
      <c r="K1124" s="182" t="str">
        <f>INDEX('Policy Characteristics'!E:E,MATCH(PolicyLevers!$C1124,'Policy Characteristics'!$C:$C,0))</f>
        <v>GRA fuel tax revenue</v>
      </c>
      <c r="L1124" s="182">
        <f>INDEX('Policy Characteristics'!F:F,MATCH(PolicyLevers!$C1124,'Policy Characteristics'!$C:$C,0))</f>
        <v>0</v>
      </c>
      <c r="M1124" s="182">
        <f>INDEX('Policy Characteristics'!G:G,MATCH(PolicyLevers!$C1124,'Policy Characteristics'!$C:$C,0))</f>
        <v>10</v>
      </c>
      <c r="N1124" s="182">
        <f>INDEX('Policy Characteristics'!H:H,MATCH(PolicyLevers!$C1124,'Policy Characteristics'!$C:$C,0))</f>
        <v>1</v>
      </c>
      <c r="O1124" s="182" t="str">
        <f>INDEX('Policy Characteristics'!I:I,MATCH(PolicyLevers!$C1124,'Policy Characteristics'!$C:$C,0))</f>
        <v>weight</v>
      </c>
      <c r="P1124" s="241"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2" t="str">
        <f>INDEX('Policy Characteristics'!K:K,MATCH(PolicyLevers!$C1124,'Policy Characteristics'!$C:$C,0))</f>
        <v>io-model.html</v>
      </c>
      <c r="R1124" s="182">
        <f>INDEX('Policy Characteristics'!L:L,MATCH(PolicyLevers!$C1124,'Policy Characteristics'!$C:$C,0))</f>
        <v>0</v>
      </c>
      <c r="S1124" s="199">
        <f>INDEX('Policy Characteristics'!M:M,MATCH(PolicyLevers!$C1124,'Policy Characteristics'!$C:$C,0))</f>
        <v>0</v>
      </c>
      <c r="T1124" s="182">
        <f>INDEX('Policy Characteristics'!N:N,MATCH(PolicyLevers!$C1124,'Policy Characteristics'!$C:$C,0))</f>
        <v>0</v>
      </c>
      <c r="U1124" s="182">
        <f>INDEX('Policy Characteristics'!O:O,MATCH(PolicyLevers!$C1124,'Policy Characteristics'!$C:$C,0))</f>
        <v>0</v>
      </c>
    </row>
    <row r="1125" spans="1:21" x14ac:dyDescent="0.35">
      <c r="A1125" s="351" t="str">
        <f>INDEX('Policy Characteristics'!A:A,MATCH(PolicyLevers!$C1125,'Policy Characteristics'!$C:$C,0))</f>
        <v>Government Revenue Accounting</v>
      </c>
      <c r="B1125" s="355" t="str">
        <f>INDEX('Policy Characteristics'!B:B,MATCH(PolicyLevers!$C1125,'Policy Characteristics'!$C:$C,0))</f>
        <v>Fuel Tax Revenue</v>
      </c>
      <c r="C1125" s="190" t="str">
        <f t="shared" ref="C1125:C1128" si="66">C$1124</f>
        <v>GRA for Fuel Tax Revenue</v>
      </c>
      <c r="D1125" s="182" t="s">
        <v>1237</v>
      </c>
      <c r="F1125" s="182" t="s">
        <v>1238</v>
      </c>
      <c r="H1125" s="43">
        <v>551</v>
      </c>
      <c r="I1125" s="355" t="str">
        <f t="shared" ref="I1125:I1128" si="67">I$1124</f>
        <v>Yes</v>
      </c>
      <c r="J1125" s="224"/>
      <c r="K1125" s="190" t="str">
        <f>INDEX('Policy Characteristics'!E:E,MATCH(PolicyLevers!$C1125,'Policy Characteristics'!$C:$C,0))</f>
        <v>GRA fuel tax revenue</v>
      </c>
      <c r="L1125" s="190">
        <f>INDEX('Policy Characteristics'!F:F,MATCH(PolicyLevers!$C1125,'Policy Characteristics'!$C:$C,0))</f>
        <v>0</v>
      </c>
      <c r="M1125" s="190">
        <f>INDEX('Policy Characteristics'!G:G,MATCH(PolicyLevers!$C1125,'Policy Characteristics'!$C:$C,0))</f>
        <v>10</v>
      </c>
      <c r="N1125" s="190">
        <f>INDEX('Policy Characteristics'!H:H,MATCH(PolicyLevers!$C1125,'Policy Characteristics'!$C:$C,0))</f>
        <v>1</v>
      </c>
      <c r="O1125" s="190" t="str">
        <f>INDEX('Policy Characteristics'!I:I,MATCH(PolicyLevers!$C1125,'Policy Characteristics'!$C:$C,0))</f>
        <v>weight</v>
      </c>
      <c r="P1125" s="241"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0" t="str">
        <f>INDEX('Policy Characteristics'!K:K,MATCH(PolicyLevers!$C1125,'Policy Characteristics'!$C:$C,0))</f>
        <v>io-model.html</v>
      </c>
      <c r="R1125" s="182">
        <f>INDEX('Policy Characteristics'!L:L,MATCH(PolicyLevers!$C1125,'Policy Characteristics'!$C:$C,0))</f>
        <v>0</v>
      </c>
      <c r="S1125" s="199">
        <f>INDEX('Policy Characteristics'!M:M,MATCH(PolicyLevers!$C1125,'Policy Characteristics'!$C:$C,0))</f>
        <v>0</v>
      </c>
      <c r="T1125" s="182">
        <f>INDEX('Policy Characteristics'!N:N,MATCH(PolicyLevers!$C1125,'Policy Characteristics'!$C:$C,0))</f>
        <v>0</v>
      </c>
      <c r="U1125" s="182">
        <f>INDEX('Policy Characteristics'!O:O,MATCH(PolicyLevers!$C1125,'Policy Characteristics'!$C:$C,0))</f>
        <v>0</v>
      </c>
    </row>
    <row r="1126" spans="1:21" x14ac:dyDescent="0.35">
      <c r="A1126" s="351" t="str">
        <f>INDEX('Policy Characteristics'!A:A,MATCH(PolicyLevers!$C1126,'Policy Characteristics'!$C:$C,0))</f>
        <v>Government Revenue Accounting</v>
      </c>
      <c r="B1126" s="355" t="str">
        <f>INDEX('Policy Characteristics'!B:B,MATCH(PolicyLevers!$C1126,'Policy Characteristics'!$C:$C,0))</f>
        <v>Fuel Tax Revenue</v>
      </c>
      <c r="C1126" s="190" t="str">
        <f t="shared" si="66"/>
        <v>GRA for Fuel Tax Revenue</v>
      </c>
      <c r="D1126" s="182" t="s">
        <v>1240</v>
      </c>
      <c r="F1126" s="182" t="s">
        <v>1241</v>
      </c>
      <c r="H1126" s="43">
        <v>552</v>
      </c>
      <c r="I1126" s="355" t="str">
        <f t="shared" si="67"/>
        <v>Yes</v>
      </c>
      <c r="J1126" s="224"/>
      <c r="K1126" s="190" t="str">
        <f>INDEX('Policy Characteristics'!E:E,MATCH(PolicyLevers!$C1126,'Policy Characteristics'!$C:$C,0))</f>
        <v>GRA fuel tax revenue</v>
      </c>
      <c r="L1126" s="190">
        <f>INDEX('Policy Characteristics'!F:F,MATCH(PolicyLevers!$C1126,'Policy Characteristics'!$C:$C,0))</f>
        <v>0</v>
      </c>
      <c r="M1126" s="190">
        <f>INDEX('Policy Characteristics'!G:G,MATCH(PolicyLevers!$C1126,'Policy Characteristics'!$C:$C,0))</f>
        <v>10</v>
      </c>
      <c r="N1126" s="190">
        <f>INDEX('Policy Characteristics'!H:H,MATCH(PolicyLevers!$C1126,'Policy Characteristics'!$C:$C,0))</f>
        <v>1</v>
      </c>
      <c r="O1126" s="190" t="str">
        <f>INDEX('Policy Characteristics'!I:I,MATCH(PolicyLevers!$C1126,'Policy Characteristics'!$C:$C,0))</f>
        <v>weight</v>
      </c>
      <c r="P1126" s="241"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0" t="str">
        <f>INDEX('Policy Characteristics'!K:K,MATCH(PolicyLevers!$C1126,'Policy Characteristics'!$C:$C,0))</f>
        <v>io-model.html</v>
      </c>
      <c r="R1126" s="182">
        <f>INDEX('Policy Characteristics'!L:L,MATCH(PolicyLevers!$C1126,'Policy Characteristics'!$C:$C,0))</f>
        <v>0</v>
      </c>
      <c r="S1126" s="199">
        <f>INDEX('Policy Characteristics'!M:M,MATCH(PolicyLevers!$C1126,'Policy Characteristics'!$C:$C,0))</f>
        <v>0</v>
      </c>
      <c r="T1126" s="182">
        <f>INDEX('Policy Characteristics'!N:N,MATCH(PolicyLevers!$C1126,'Policy Characteristics'!$C:$C,0))</f>
        <v>0</v>
      </c>
      <c r="U1126" s="182">
        <f>INDEX('Policy Characteristics'!O:O,MATCH(PolicyLevers!$C1126,'Policy Characteristics'!$C:$C,0))</f>
        <v>0</v>
      </c>
    </row>
    <row r="1127" spans="1:21" x14ac:dyDescent="0.35">
      <c r="A1127" s="351" t="str">
        <f>INDEX('Policy Characteristics'!A:A,MATCH(PolicyLevers!$C1127,'Policy Characteristics'!$C:$C,0))</f>
        <v>Government Revenue Accounting</v>
      </c>
      <c r="B1127" s="355" t="str">
        <f>INDEX('Policy Characteristics'!B:B,MATCH(PolicyLevers!$C1127,'Policy Characteristics'!$C:$C,0))</f>
        <v>Fuel Tax Revenue</v>
      </c>
      <c r="C1127" s="190" t="str">
        <f t="shared" si="66"/>
        <v>GRA for Fuel Tax Revenue</v>
      </c>
      <c r="D1127" s="182" t="s">
        <v>1243</v>
      </c>
      <c r="F1127" s="182" t="s">
        <v>1244</v>
      </c>
      <c r="H1127" s="43">
        <v>553</v>
      </c>
      <c r="I1127" s="355" t="str">
        <f t="shared" si="67"/>
        <v>Yes</v>
      </c>
      <c r="J1127" s="224"/>
      <c r="K1127" s="190" t="str">
        <f>INDEX('Policy Characteristics'!E:E,MATCH(PolicyLevers!$C1127,'Policy Characteristics'!$C:$C,0))</f>
        <v>GRA fuel tax revenue</v>
      </c>
      <c r="L1127" s="190">
        <f>INDEX('Policy Characteristics'!F:F,MATCH(PolicyLevers!$C1127,'Policy Characteristics'!$C:$C,0))</f>
        <v>0</v>
      </c>
      <c r="M1127" s="190">
        <f>INDEX('Policy Characteristics'!G:G,MATCH(PolicyLevers!$C1127,'Policy Characteristics'!$C:$C,0))</f>
        <v>10</v>
      </c>
      <c r="N1127" s="190">
        <f>INDEX('Policy Characteristics'!H:H,MATCH(PolicyLevers!$C1127,'Policy Characteristics'!$C:$C,0))</f>
        <v>1</v>
      </c>
      <c r="O1127" s="190" t="str">
        <f>INDEX('Policy Characteristics'!I:I,MATCH(PolicyLevers!$C1127,'Policy Characteristics'!$C:$C,0))</f>
        <v>weight</v>
      </c>
      <c r="P1127" s="241"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0" t="str">
        <f>INDEX('Policy Characteristics'!K:K,MATCH(PolicyLevers!$C1127,'Policy Characteristics'!$C:$C,0))</f>
        <v>io-model.html</v>
      </c>
      <c r="R1127" s="182">
        <f>INDEX('Policy Characteristics'!L:L,MATCH(PolicyLevers!$C1127,'Policy Characteristics'!$C:$C,0))</f>
        <v>0</v>
      </c>
      <c r="S1127" s="199">
        <f>INDEX('Policy Characteristics'!M:M,MATCH(PolicyLevers!$C1127,'Policy Characteristics'!$C:$C,0))</f>
        <v>0</v>
      </c>
      <c r="T1127" s="182">
        <f>INDEX('Policy Characteristics'!N:N,MATCH(PolicyLevers!$C1127,'Policy Characteristics'!$C:$C,0))</f>
        <v>0</v>
      </c>
      <c r="U1127" s="182">
        <f>INDEX('Policy Characteristics'!O:O,MATCH(PolicyLevers!$C1127,'Policy Characteristics'!$C:$C,0))</f>
        <v>0</v>
      </c>
    </row>
    <row r="1128" spans="1:21" x14ac:dyDescent="0.35">
      <c r="A1128" s="351" t="str">
        <f>INDEX('Policy Characteristics'!A:A,MATCH(PolicyLevers!$C1128,'Policy Characteristics'!$C:$C,0))</f>
        <v>Government Revenue Accounting</v>
      </c>
      <c r="B1128" s="355" t="str">
        <f>INDEX('Policy Characteristics'!B:B,MATCH(PolicyLevers!$C1128,'Policy Characteristics'!$C:$C,0))</f>
        <v>Fuel Tax Revenue</v>
      </c>
      <c r="C1128" s="190" t="str">
        <f t="shared" si="66"/>
        <v>GRA for Fuel Tax Revenue</v>
      </c>
      <c r="D1128" s="182" t="s">
        <v>1246</v>
      </c>
      <c r="F1128" s="182" t="s">
        <v>1247</v>
      </c>
      <c r="H1128" s="43">
        <v>554</v>
      </c>
      <c r="I1128" s="355" t="str">
        <f t="shared" si="67"/>
        <v>Yes</v>
      </c>
      <c r="J1128" s="224"/>
      <c r="K1128" s="190" t="str">
        <f>INDEX('Policy Characteristics'!E:E,MATCH(PolicyLevers!$C1128,'Policy Characteristics'!$C:$C,0))</f>
        <v>GRA fuel tax revenue</v>
      </c>
      <c r="L1128" s="190">
        <f>INDEX('Policy Characteristics'!F:F,MATCH(PolicyLevers!$C1128,'Policy Characteristics'!$C:$C,0))</f>
        <v>0</v>
      </c>
      <c r="M1128" s="190">
        <f>INDEX('Policy Characteristics'!G:G,MATCH(PolicyLevers!$C1128,'Policy Characteristics'!$C:$C,0))</f>
        <v>10</v>
      </c>
      <c r="N1128" s="190">
        <f>INDEX('Policy Characteristics'!H:H,MATCH(PolicyLevers!$C1128,'Policy Characteristics'!$C:$C,0))</f>
        <v>1</v>
      </c>
      <c r="O1128" s="190" t="str">
        <f>INDEX('Policy Characteristics'!I:I,MATCH(PolicyLevers!$C1128,'Policy Characteristics'!$C:$C,0))</f>
        <v>weight</v>
      </c>
      <c r="P1128" s="241"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0" t="str">
        <f>INDEX('Policy Characteristics'!K:K,MATCH(PolicyLevers!$C1128,'Policy Characteristics'!$C:$C,0))</f>
        <v>io-model.html</v>
      </c>
      <c r="R1128" s="182">
        <f>INDEX('Policy Characteristics'!L:L,MATCH(PolicyLevers!$C1128,'Policy Characteristics'!$C:$C,0))</f>
        <v>0</v>
      </c>
      <c r="S1128" s="199">
        <f>INDEX('Policy Characteristics'!M:M,MATCH(PolicyLevers!$C1128,'Policy Characteristics'!$C:$C,0))</f>
        <v>0</v>
      </c>
      <c r="T1128" s="182">
        <f>INDEX('Policy Characteristics'!N:N,MATCH(PolicyLevers!$C1128,'Policy Characteristics'!$C:$C,0))</f>
        <v>0</v>
      </c>
      <c r="U1128" s="182">
        <f>INDEX('Policy Characteristics'!O:O,MATCH(PolicyLevers!$C1128,'Policy Characteristics'!$C:$C,0))</f>
        <v>0</v>
      </c>
    </row>
    <row r="1129" spans="1:21" x14ac:dyDescent="0.35">
      <c r="A1129" s="351" t="str">
        <f>INDEX('Policy Characteristics'!A:A,MATCH(PolicyLevers!$C1129,'Policy Characteristics'!$C:$C,0))</f>
        <v>Government Revenue Accounting</v>
      </c>
      <c r="B1129" s="356" t="str">
        <f>INDEX('Policy Characteristics'!B:B,MATCH(PolicyLevers!$C1129,'Policy Characteristics'!$C:$C,0))</f>
        <v>EV Subsidy</v>
      </c>
      <c r="C1129" s="182" t="s">
        <v>1252</v>
      </c>
      <c r="D1129" s="182" t="s">
        <v>1231</v>
      </c>
      <c r="F1129" s="182" t="s">
        <v>1232</v>
      </c>
      <c r="H1129" s="43">
        <v>555</v>
      </c>
      <c r="I1129" s="356" t="s">
        <v>310</v>
      </c>
      <c r="J1129" s="224"/>
      <c r="K1129" s="182" t="str">
        <f>INDEX('Policy Characteristics'!E:E,MATCH(PolicyLevers!$C1129,'Policy Characteristics'!$C:$C,0))</f>
        <v>GRA EV subsidy</v>
      </c>
      <c r="L1129" s="182">
        <f>INDEX('Policy Characteristics'!F:F,MATCH(PolicyLevers!$C1129,'Policy Characteristics'!$C:$C,0))</f>
        <v>0</v>
      </c>
      <c r="M1129" s="182">
        <f>INDEX('Policy Characteristics'!G:G,MATCH(PolicyLevers!$C1129,'Policy Characteristics'!$C:$C,0))</f>
        <v>10</v>
      </c>
      <c r="N1129" s="182">
        <f>INDEX('Policy Characteristics'!H:H,MATCH(PolicyLevers!$C1129,'Policy Characteristics'!$C:$C,0))</f>
        <v>1</v>
      </c>
      <c r="O1129" s="182" t="str">
        <f>INDEX('Policy Characteristics'!I:I,MATCH(PolicyLevers!$C1129,'Policy Characteristics'!$C:$C,0))</f>
        <v>weight</v>
      </c>
      <c r="P1129" s="241"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2" t="str">
        <f>INDEX('Policy Characteristics'!K:K,MATCH(PolicyLevers!$C1129,'Policy Characteristics'!$C:$C,0))</f>
        <v>io-model.html</v>
      </c>
      <c r="R1129" s="182">
        <f>INDEX('Policy Characteristics'!L:L,MATCH(PolicyLevers!$C1129,'Policy Characteristics'!$C:$C,0))</f>
        <v>0</v>
      </c>
      <c r="S1129" s="199">
        <f>INDEX('Policy Characteristics'!M:M,MATCH(PolicyLevers!$C1129,'Policy Characteristics'!$C:$C,0))</f>
        <v>0</v>
      </c>
      <c r="T1129" s="182">
        <f>INDEX('Policy Characteristics'!N:N,MATCH(PolicyLevers!$C1129,'Policy Characteristics'!$C:$C,0))</f>
        <v>0</v>
      </c>
      <c r="U1129" s="182">
        <f>INDEX('Policy Characteristics'!O:O,MATCH(PolicyLevers!$C1129,'Policy Characteristics'!$C:$C,0))</f>
        <v>0</v>
      </c>
    </row>
    <row r="1130" spans="1:21" x14ac:dyDescent="0.35">
      <c r="A1130" s="351" t="str">
        <f>INDEX('Policy Characteristics'!A:A,MATCH(PolicyLevers!$C1130,'Policy Characteristics'!$C:$C,0))</f>
        <v>Government Revenue Accounting</v>
      </c>
      <c r="B1130" s="355" t="str">
        <f>INDEX('Policy Characteristics'!B:B,MATCH(PolicyLevers!$C1130,'Policy Characteristics'!$C:$C,0))</f>
        <v>EV Subsidy</v>
      </c>
      <c r="C1130" s="190" t="str">
        <f t="shared" ref="C1130:C1133" si="68">C$1129</f>
        <v>GRA for EV Subsidy</v>
      </c>
      <c r="D1130" s="182" t="s">
        <v>1237</v>
      </c>
      <c r="F1130" s="182" t="s">
        <v>1238</v>
      </c>
      <c r="H1130" s="43">
        <v>556</v>
      </c>
      <c r="I1130" s="355" t="str">
        <f t="shared" ref="I1130:I1133" si="69">I$1129</f>
        <v>Yes</v>
      </c>
      <c r="J1130" s="224"/>
      <c r="K1130" s="190" t="str">
        <f>INDEX('Policy Characteristics'!E:E,MATCH(PolicyLevers!$C1130,'Policy Characteristics'!$C:$C,0))</f>
        <v>GRA EV subsidy</v>
      </c>
      <c r="L1130" s="190">
        <f>INDEX('Policy Characteristics'!F:F,MATCH(PolicyLevers!$C1130,'Policy Characteristics'!$C:$C,0))</f>
        <v>0</v>
      </c>
      <c r="M1130" s="190">
        <f>INDEX('Policy Characteristics'!G:G,MATCH(PolicyLevers!$C1130,'Policy Characteristics'!$C:$C,0))</f>
        <v>10</v>
      </c>
      <c r="N1130" s="190">
        <f>INDEX('Policy Characteristics'!H:H,MATCH(PolicyLevers!$C1130,'Policy Characteristics'!$C:$C,0))</f>
        <v>1</v>
      </c>
      <c r="O1130" s="190" t="str">
        <f>INDEX('Policy Characteristics'!I:I,MATCH(PolicyLevers!$C1130,'Policy Characteristics'!$C:$C,0))</f>
        <v>weight</v>
      </c>
      <c r="P1130" s="241"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0" t="str">
        <f>INDEX('Policy Characteristics'!K:K,MATCH(PolicyLevers!$C1130,'Policy Characteristics'!$C:$C,0))</f>
        <v>io-model.html</v>
      </c>
      <c r="R1130" s="182">
        <f>INDEX('Policy Characteristics'!L:L,MATCH(PolicyLevers!$C1130,'Policy Characteristics'!$C:$C,0))</f>
        <v>0</v>
      </c>
      <c r="S1130" s="199">
        <f>INDEX('Policy Characteristics'!M:M,MATCH(PolicyLevers!$C1130,'Policy Characteristics'!$C:$C,0))</f>
        <v>0</v>
      </c>
      <c r="T1130" s="182">
        <f>INDEX('Policy Characteristics'!N:N,MATCH(PolicyLevers!$C1130,'Policy Characteristics'!$C:$C,0))</f>
        <v>0</v>
      </c>
      <c r="U1130" s="182">
        <f>INDEX('Policy Characteristics'!O:O,MATCH(PolicyLevers!$C1130,'Policy Characteristics'!$C:$C,0))</f>
        <v>0</v>
      </c>
    </row>
    <row r="1131" spans="1:21" x14ac:dyDescent="0.35">
      <c r="A1131" s="351" t="str">
        <f>INDEX('Policy Characteristics'!A:A,MATCH(PolicyLevers!$C1131,'Policy Characteristics'!$C:$C,0))</f>
        <v>Government Revenue Accounting</v>
      </c>
      <c r="B1131" s="355" t="str">
        <f>INDEX('Policy Characteristics'!B:B,MATCH(PolicyLevers!$C1131,'Policy Characteristics'!$C:$C,0))</f>
        <v>EV Subsidy</v>
      </c>
      <c r="C1131" s="190" t="str">
        <f t="shared" si="68"/>
        <v>GRA for EV Subsidy</v>
      </c>
      <c r="D1131" s="182" t="s">
        <v>1240</v>
      </c>
      <c r="F1131" s="182" t="s">
        <v>1241</v>
      </c>
      <c r="H1131" s="43">
        <v>557</v>
      </c>
      <c r="I1131" s="355" t="str">
        <f t="shared" si="69"/>
        <v>Yes</v>
      </c>
      <c r="J1131" s="224"/>
      <c r="K1131" s="190" t="str">
        <f>INDEX('Policy Characteristics'!E:E,MATCH(PolicyLevers!$C1131,'Policy Characteristics'!$C:$C,0))</f>
        <v>GRA EV subsidy</v>
      </c>
      <c r="L1131" s="190">
        <f>INDEX('Policy Characteristics'!F:F,MATCH(PolicyLevers!$C1131,'Policy Characteristics'!$C:$C,0))</f>
        <v>0</v>
      </c>
      <c r="M1131" s="190">
        <f>INDEX('Policy Characteristics'!G:G,MATCH(PolicyLevers!$C1131,'Policy Characteristics'!$C:$C,0))</f>
        <v>10</v>
      </c>
      <c r="N1131" s="190">
        <f>INDEX('Policy Characteristics'!H:H,MATCH(PolicyLevers!$C1131,'Policy Characteristics'!$C:$C,0))</f>
        <v>1</v>
      </c>
      <c r="O1131" s="190" t="str">
        <f>INDEX('Policy Characteristics'!I:I,MATCH(PolicyLevers!$C1131,'Policy Characteristics'!$C:$C,0))</f>
        <v>weight</v>
      </c>
      <c r="P1131" s="241"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0" t="str">
        <f>INDEX('Policy Characteristics'!K:K,MATCH(PolicyLevers!$C1131,'Policy Characteristics'!$C:$C,0))</f>
        <v>io-model.html</v>
      </c>
      <c r="R1131" s="182">
        <f>INDEX('Policy Characteristics'!L:L,MATCH(PolicyLevers!$C1131,'Policy Characteristics'!$C:$C,0))</f>
        <v>0</v>
      </c>
      <c r="S1131" s="199">
        <f>INDEX('Policy Characteristics'!M:M,MATCH(PolicyLevers!$C1131,'Policy Characteristics'!$C:$C,0))</f>
        <v>0</v>
      </c>
      <c r="T1131" s="182">
        <f>INDEX('Policy Characteristics'!N:N,MATCH(PolicyLevers!$C1131,'Policy Characteristics'!$C:$C,0))</f>
        <v>0</v>
      </c>
      <c r="U1131" s="182">
        <f>INDEX('Policy Characteristics'!O:O,MATCH(PolicyLevers!$C1131,'Policy Characteristics'!$C:$C,0))</f>
        <v>0</v>
      </c>
    </row>
    <row r="1132" spans="1:21" x14ac:dyDescent="0.35">
      <c r="A1132" s="351" t="str">
        <f>INDEX('Policy Characteristics'!A:A,MATCH(PolicyLevers!$C1132,'Policy Characteristics'!$C:$C,0))</f>
        <v>Government Revenue Accounting</v>
      </c>
      <c r="B1132" s="355" t="str">
        <f>INDEX('Policy Characteristics'!B:B,MATCH(PolicyLevers!$C1132,'Policy Characteristics'!$C:$C,0))</f>
        <v>EV Subsidy</v>
      </c>
      <c r="C1132" s="190" t="str">
        <f t="shared" si="68"/>
        <v>GRA for EV Subsidy</v>
      </c>
      <c r="D1132" s="182" t="s">
        <v>1243</v>
      </c>
      <c r="F1132" s="182" t="s">
        <v>1244</v>
      </c>
      <c r="H1132" s="43">
        <v>558</v>
      </c>
      <c r="I1132" s="355" t="str">
        <f t="shared" si="69"/>
        <v>Yes</v>
      </c>
      <c r="J1132" s="224"/>
      <c r="K1132" s="190" t="str">
        <f>INDEX('Policy Characteristics'!E:E,MATCH(PolicyLevers!$C1132,'Policy Characteristics'!$C:$C,0))</f>
        <v>GRA EV subsidy</v>
      </c>
      <c r="L1132" s="190">
        <f>INDEX('Policy Characteristics'!F:F,MATCH(PolicyLevers!$C1132,'Policy Characteristics'!$C:$C,0))</f>
        <v>0</v>
      </c>
      <c r="M1132" s="190">
        <f>INDEX('Policy Characteristics'!G:G,MATCH(PolicyLevers!$C1132,'Policy Characteristics'!$C:$C,0))</f>
        <v>10</v>
      </c>
      <c r="N1132" s="190">
        <f>INDEX('Policy Characteristics'!H:H,MATCH(PolicyLevers!$C1132,'Policy Characteristics'!$C:$C,0))</f>
        <v>1</v>
      </c>
      <c r="O1132" s="190" t="str">
        <f>INDEX('Policy Characteristics'!I:I,MATCH(PolicyLevers!$C1132,'Policy Characteristics'!$C:$C,0))</f>
        <v>weight</v>
      </c>
      <c r="P1132" s="241"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0" t="str">
        <f>INDEX('Policy Characteristics'!K:K,MATCH(PolicyLevers!$C1132,'Policy Characteristics'!$C:$C,0))</f>
        <v>io-model.html</v>
      </c>
      <c r="R1132" s="182">
        <f>INDEX('Policy Characteristics'!L:L,MATCH(PolicyLevers!$C1132,'Policy Characteristics'!$C:$C,0))</f>
        <v>0</v>
      </c>
      <c r="S1132" s="199">
        <f>INDEX('Policy Characteristics'!M:M,MATCH(PolicyLevers!$C1132,'Policy Characteristics'!$C:$C,0))</f>
        <v>0</v>
      </c>
      <c r="T1132" s="182">
        <f>INDEX('Policy Characteristics'!N:N,MATCH(PolicyLevers!$C1132,'Policy Characteristics'!$C:$C,0))</f>
        <v>0</v>
      </c>
      <c r="U1132" s="182">
        <f>INDEX('Policy Characteristics'!O:O,MATCH(PolicyLevers!$C1132,'Policy Characteristics'!$C:$C,0))</f>
        <v>0</v>
      </c>
    </row>
    <row r="1133" spans="1:21" x14ac:dyDescent="0.35">
      <c r="A1133" s="351" t="str">
        <f>INDEX('Policy Characteristics'!A:A,MATCH(PolicyLevers!$C1133,'Policy Characteristics'!$C:$C,0))</f>
        <v>Government Revenue Accounting</v>
      </c>
      <c r="B1133" s="355" t="str">
        <f>INDEX('Policy Characteristics'!B:B,MATCH(PolicyLevers!$C1133,'Policy Characteristics'!$C:$C,0))</f>
        <v>EV Subsidy</v>
      </c>
      <c r="C1133" s="190" t="str">
        <f t="shared" si="68"/>
        <v>GRA for EV Subsidy</v>
      </c>
      <c r="D1133" s="182" t="s">
        <v>1246</v>
      </c>
      <c r="F1133" s="182" t="s">
        <v>1247</v>
      </c>
      <c r="H1133" s="43">
        <v>559</v>
      </c>
      <c r="I1133" s="355" t="str">
        <f t="shared" si="69"/>
        <v>Yes</v>
      </c>
      <c r="J1133" s="224"/>
      <c r="K1133" s="190" t="str">
        <f>INDEX('Policy Characteristics'!E:E,MATCH(PolicyLevers!$C1133,'Policy Characteristics'!$C:$C,0))</f>
        <v>GRA EV subsidy</v>
      </c>
      <c r="L1133" s="190">
        <f>INDEX('Policy Characteristics'!F:F,MATCH(PolicyLevers!$C1133,'Policy Characteristics'!$C:$C,0))</f>
        <v>0</v>
      </c>
      <c r="M1133" s="190">
        <f>INDEX('Policy Characteristics'!G:G,MATCH(PolicyLevers!$C1133,'Policy Characteristics'!$C:$C,0))</f>
        <v>10</v>
      </c>
      <c r="N1133" s="190">
        <f>INDEX('Policy Characteristics'!H:H,MATCH(PolicyLevers!$C1133,'Policy Characteristics'!$C:$C,0))</f>
        <v>1</v>
      </c>
      <c r="O1133" s="190" t="str">
        <f>INDEX('Policy Characteristics'!I:I,MATCH(PolicyLevers!$C1133,'Policy Characteristics'!$C:$C,0))</f>
        <v>weight</v>
      </c>
      <c r="P1133" s="241"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0" t="str">
        <f>INDEX('Policy Characteristics'!K:K,MATCH(PolicyLevers!$C1133,'Policy Characteristics'!$C:$C,0))</f>
        <v>io-model.html</v>
      </c>
      <c r="R1133" s="182">
        <f>INDEX('Policy Characteristics'!L:L,MATCH(PolicyLevers!$C1133,'Policy Characteristics'!$C:$C,0))</f>
        <v>0</v>
      </c>
      <c r="S1133" s="199">
        <f>INDEX('Policy Characteristics'!M:M,MATCH(PolicyLevers!$C1133,'Policy Characteristics'!$C:$C,0))</f>
        <v>0</v>
      </c>
      <c r="T1133" s="182">
        <f>INDEX('Policy Characteristics'!N:N,MATCH(PolicyLevers!$C1133,'Policy Characteristics'!$C:$C,0))</f>
        <v>0</v>
      </c>
      <c r="U1133" s="182">
        <f>INDEX('Policy Characteristics'!O:O,MATCH(PolicyLevers!$C1133,'Policy Characteristics'!$C:$C,0))</f>
        <v>0</v>
      </c>
    </row>
    <row r="1134" spans="1:21" x14ac:dyDescent="0.35">
      <c r="A1134" s="351" t="str">
        <f>INDEX('Policy Characteristics'!A:A,MATCH(PolicyLevers!$C1134,'Policy Characteristics'!$C:$C,0))</f>
        <v>Government Revenue Accounting</v>
      </c>
      <c r="B1134" s="356" t="str">
        <f>INDEX('Policy Characteristics'!B:B,MATCH(PolicyLevers!$C1134,'Policy Characteristics'!$C:$C,0))</f>
        <v>Electricity Generation Subsidy</v>
      </c>
      <c r="C1134" s="182" t="s">
        <v>1255</v>
      </c>
      <c r="D1134" s="182" t="s">
        <v>1231</v>
      </c>
      <c r="F1134" s="182" t="s">
        <v>1232</v>
      </c>
      <c r="H1134" s="43">
        <v>560</v>
      </c>
      <c r="I1134" s="356" t="s">
        <v>310</v>
      </c>
      <c r="J1134" s="224"/>
      <c r="K1134" s="182" t="str">
        <f>INDEX('Policy Characteristics'!E:E,MATCH(PolicyLevers!$C1134,'Policy Characteristics'!$C:$C,0))</f>
        <v>GRA elec gen subsidy</v>
      </c>
      <c r="L1134" s="182">
        <f>INDEX('Policy Characteristics'!F:F,MATCH(PolicyLevers!$C1134,'Policy Characteristics'!$C:$C,0))</f>
        <v>0</v>
      </c>
      <c r="M1134" s="182">
        <f>INDEX('Policy Characteristics'!G:G,MATCH(PolicyLevers!$C1134,'Policy Characteristics'!$C:$C,0))</f>
        <v>10</v>
      </c>
      <c r="N1134" s="182">
        <f>INDEX('Policy Characteristics'!H:H,MATCH(PolicyLevers!$C1134,'Policy Characteristics'!$C:$C,0))</f>
        <v>1</v>
      </c>
      <c r="O1134" s="182" t="str">
        <f>INDEX('Policy Characteristics'!I:I,MATCH(PolicyLevers!$C1134,'Policy Characteristics'!$C:$C,0))</f>
        <v>weight</v>
      </c>
      <c r="P1134" s="241"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2" t="str">
        <f>INDEX('Policy Characteristics'!K:K,MATCH(PolicyLevers!$C1134,'Policy Characteristics'!$C:$C,0))</f>
        <v>io-model.html</v>
      </c>
      <c r="R1134" s="182">
        <f>INDEX('Policy Characteristics'!L:L,MATCH(PolicyLevers!$C1134,'Policy Characteristics'!$C:$C,0))</f>
        <v>0</v>
      </c>
      <c r="S1134" s="199">
        <f>INDEX('Policy Characteristics'!M:M,MATCH(PolicyLevers!$C1134,'Policy Characteristics'!$C:$C,0))</f>
        <v>0</v>
      </c>
      <c r="T1134" s="182">
        <f>INDEX('Policy Characteristics'!N:N,MATCH(PolicyLevers!$C1134,'Policy Characteristics'!$C:$C,0))</f>
        <v>0</v>
      </c>
      <c r="U1134" s="182">
        <f>INDEX('Policy Characteristics'!O:O,MATCH(PolicyLevers!$C1134,'Policy Characteristics'!$C:$C,0))</f>
        <v>0</v>
      </c>
    </row>
    <row r="1135" spans="1:21" x14ac:dyDescent="0.35">
      <c r="A1135" s="351" t="str">
        <f>INDEX('Policy Characteristics'!A:A,MATCH(PolicyLevers!$C1135,'Policy Characteristics'!$C:$C,0))</f>
        <v>Government Revenue Accounting</v>
      </c>
      <c r="B1135" s="355" t="str">
        <f>INDEX('Policy Characteristics'!B:B,MATCH(PolicyLevers!$C1135,'Policy Characteristics'!$C:$C,0))</f>
        <v>Electricity Generation Subsidy</v>
      </c>
      <c r="C1135" s="190" t="str">
        <f t="shared" ref="C1135:C1138" si="70">C$1134</f>
        <v>GRA for Electricity Generation Subsidies</v>
      </c>
      <c r="D1135" s="182" t="s">
        <v>1237</v>
      </c>
      <c r="F1135" s="182" t="s">
        <v>1238</v>
      </c>
      <c r="H1135" s="43">
        <v>561</v>
      </c>
      <c r="I1135" s="355" t="str">
        <f t="shared" ref="I1135:I1138" si="71">I$1134</f>
        <v>Yes</v>
      </c>
      <c r="J1135" s="224"/>
      <c r="K1135" s="190" t="str">
        <f>INDEX('Policy Characteristics'!E:E,MATCH(PolicyLevers!$C1135,'Policy Characteristics'!$C:$C,0))</f>
        <v>GRA elec gen subsidy</v>
      </c>
      <c r="L1135" s="190">
        <f>INDEX('Policy Characteristics'!F:F,MATCH(PolicyLevers!$C1135,'Policy Characteristics'!$C:$C,0))</f>
        <v>0</v>
      </c>
      <c r="M1135" s="190">
        <f>INDEX('Policy Characteristics'!G:G,MATCH(PolicyLevers!$C1135,'Policy Characteristics'!$C:$C,0))</f>
        <v>10</v>
      </c>
      <c r="N1135" s="190">
        <f>INDEX('Policy Characteristics'!H:H,MATCH(PolicyLevers!$C1135,'Policy Characteristics'!$C:$C,0))</f>
        <v>1</v>
      </c>
      <c r="O1135" s="190" t="str">
        <f>INDEX('Policy Characteristics'!I:I,MATCH(PolicyLevers!$C1135,'Policy Characteristics'!$C:$C,0))</f>
        <v>weight</v>
      </c>
      <c r="P1135" s="241"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0" t="str">
        <f>INDEX('Policy Characteristics'!K:K,MATCH(PolicyLevers!$C1135,'Policy Characteristics'!$C:$C,0))</f>
        <v>io-model.html</v>
      </c>
      <c r="R1135" s="182">
        <f>INDEX('Policy Characteristics'!L:L,MATCH(PolicyLevers!$C1135,'Policy Characteristics'!$C:$C,0))</f>
        <v>0</v>
      </c>
      <c r="S1135" s="199">
        <f>INDEX('Policy Characteristics'!M:M,MATCH(PolicyLevers!$C1135,'Policy Characteristics'!$C:$C,0))</f>
        <v>0</v>
      </c>
      <c r="T1135" s="182">
        <f>INDEX('Policy Characteristics'!N:N,MATCH(PolicyLevers!$C1135,'Policy Characteristics'!$C:$C,0))</f>
        <v>0</v>
      </c>
      <c r="U1135" s="182">
        <f>INDEX('Policy Characteristics'!O:O,MATCH(PolicyLevers!$C1135,'Policy Characteristics'!$C:$C,0))</f>
        <v>0</v>
      </c>
    </row>
    <row r="1136" spans="1:21" x14ac:dyDescent="0.35">
      <c r="A1136" s="351" t="str">
        <f>INDEX('Policy Characteristics'!A:A,MATCH(PolicyLevers!$C1136,'Policy Characteristics'!$C:$C,0))</f>
        <v>Government Revenue Accounting</v>
      </c>
      <c r="B1136" s="355" t="str">
        <f>INDEX('Policy Characteristics'!B:B,MATCH(PolicyLevers!$C1136,'Policy Characteristics'!$C:$C,0))</f>
        <v>Electricity Generation Subsidy</v>
      </c>
      <c r="C1136" s="190" t="str">
        <f t="shared" si="70"/>
        <v>GRA for Electricity Generation Subsidies</v>
      </c>
      <c r="D1136" s="182" t="s">
        <v>1240</v>
      </c>
      <c r="F1136" s="182" t="s">
        <v>1241</v>
      </c>
      <c r="H1136" s="43">
        <v>562</v>
      </c>
      <c r="I1136" s="355" t="str">
        <f t="shared" si="71"/>
        <v>Yes</v>
      </c>
      <c r="J1136" s="224"/>
      <c r="K1136" s="190" t="str">
        <f>INDEX('Policy Characteristics'!E:E,MATCH(PolicyLevers!$C1136,'Policy Characteristics'!$C:$C,0))</f>
        <v>GRA elec gen subsidy</v>
      </c>
      <c r="L1136" s="190">
        <f>INDEX('Policy Characteristics'!F:F,MATCH(PolicyLevers!$C1136,'Policy Characteristics'!$C:$C,0))</f>
        <v>0</v>
      </c>
      <c r="M1136" s="190">
        <f>INDEX('Policy Characteristics'!G:G,MATCH(PolicyLevers!$C1136,'Policy Characteristics'!$C:$C,0))</f>
        <v>10</v>
      </c>
      <c r="N1136" s="190">
        <f>INDEX('Policy Characteristics'!H:H,MATCH(PolicyLevers!$C1136,'Policy Characteristics'!$C:$C,0))</f>
        <v>1</v>
      </c>
      <c r="O1136" s="190" t="str">
        <f>INDEX('Policy Characteristics'!I:I,MATCH(PolicyLevers!$C1136,'Policy Characteristics'!$C:$C,0))</f>
        <v>weight</v>
      </c>
      <c r="P1136" s="241"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0" t="str">
        <f>INDEX('Policy Characteristics'!K:K,MATCH(PolicyLevers!$C1136,'Policy Characteristics'!$C:$C,0))</f>
        <v>io-model.html</v>
      </c>
      <c r="R1136" s="182">
        <f>INDEX('Policy Characteristics'!L:L,MATCH(PolicyLevers!$C1136,'Policy Characteristics'!$C:$C,0))</f>
        <v>0</v>
      </c>
      <c r="S1136" s="199">
        <f>INDEX('Policy Characteristics'!M:M,MATCH(PolicyLevers!$C1136,'Policy Characteristics'!$C:$C,0))</f>
        <v>0</v>
      </c>
      <c r="T1136" s="182">
        <f>INDEX('Policy Characteristics'!N:N,MATCH(PolicyLevers!$C1136,'Policy Characteristics'!$C:$C,0))</f>
        <v>0</v>
      </c>
      <c r="U1136" s="182">
        <f>INDEX('Policy Characteristics'!O:O,MATCH(PolicyLevers!$C1136,'Policy Characteristics'!$C:$C,0))</f>
        <v>0</v>
      </c>
    </row>
    <row r="1137" spans="1:21" x14ac:dyDescent="0.35">
      <c r="A1137" s="351" t="str">
        <f>INDEX('Policy Characteristics'!A:A,MATCH(PolicyLevers!$C1137,'Policy Characteristics'!$C:$C,0))</f>
        <v>Government Revenue Accounting</v>
      </c>
      <c r="B1137" s="355" t="str">
        <f>INDEX('Policy Characteristics'!B:B,MATCH(PolicyLevers!$C1137,'Policy Characteristics'!$C:$C,0))</f>
        <v>Electricity Generation Subsidy</v>
      </c>
      <c r="C1137" s="190" t="str">
        <f t="shared" si="70"/>
        <v>GRA for Electricity Generation Subsidies</v>
      </c>
      <c r="D1137" s="182" t="s">
        <v>1243</v>
      </c>
      <c r="F1137" s="182" t="s">
        <v>1244</v>
      </c>
      <c r="H1137" s="43">
        <v>563</v>
      </c>
      <c r="I1137" s="355" t="str">
        <f t="shared" si="71"/>
        <v>Yes</v>
      </c>
      <c r="J1137" s="224"/>
      <c r="K1137" s="190" t="str">
        <f>INDEX('Policy Characteristics'!E:E,MATCH(PolicyLevers!$C1137,'Policy Characteristics'!$C:$C,0))</f>
        <v>GRA elec gen subsidy</v>
      </c>
      <c r="L1137" s="190">
        <f>INDEX('Policy Characteristics'!F:F,MATCH(PolicyLevers!$C1137,'Policy Characteristics'!$C:$C,0))</f>
        <v>0</v>
      </c>
      <c r="M1137" s="190">
        <f>INDEX('Policy Characteristics'!G:G,MATCH(PolicyLevers!$C1137,'Policy Characteristics'!$C:$C,0))</f>
        <v>10</v>
      </c>
      <c r="N1137" s="190">
        <f>INDEX('Policy Characteristics'!H:H,MATCH(PolicyLevers!$C1137,'Policy Characteristics'!$C:$C,0))</f>
        <v>1</v>
      </c>
      <c r="O1137" s="190" t="str">
        <f>INDEX('Policy Characteristics'!I:I,MATCH(PolicyLevers!$C1137,'Policy Characteristics'!$C:$C,0))</f>
        <v>weight</v>
      </c>
      <c r="P1137" s="241"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0" t="str">
        <f>INDEX('Policy Characteristics'!K:K,MATCH(PolicyLevers!$C1137,'Policy Characteristics'!$C:$C,0))</f>
        <v>io-model.html</v>
      </c>
      <c r="R1137" s="182">
        <f>INDEX('Policy Characteristics'!L:L,MATCH(PolicyLevers!$C1137,'Policy Characteristics'!$C:$C,0))</f>
        <v>0</v>
      </c>
      <c r="S1137" s="199">
        <f>INDEX('Policy Characteristics'!M:M,MATCH(PolicyLevers!$C1137,'Policy Characteristics'!$C:$C,0))</f>
        <v>0</v>
      </c>
      <c r="T1137" s="182">
        <f>INDEX('Policy Characteristics'!N:N,MATCH(PolicyLevers!$C1137,'Policy Characteristics'!$C:$C,0))</f>
        <v>0</v>
      </c>
      <c r="U1137" s="182">
        <f>INDEX('Policy Characteristics'!O:O,MATCH(PolicyLevers!$C1137,'Policy Characteristics'!$C:$C,0))</f>
        <v>0</v>
      </c>
    </row>
    <row r="1138" spans="1:21" x14ac:dyDescent="0.35">
      <c r="A1138" s="351" t="str">
        <f>INDEX('Policy Characteristics'!A:A,MATCH(PolicyLevers!$C1138,'Policy Characteristics'!$C:$C,0))</f>
        <v>Government Revenue Accounting</v>
      </c>
      <c r="B1138" s="355" t="str">
        <f>INDEX('Policy Characteristics'!B:B,MATCH(PolicyLevers!$C1138,'Policy Characteristics'!$C:$C,0))</f>
        <v>Electricity Generation Subsidy</v>
      </c>
      <c r="C1138" s="190" t="str">
        <f t="shared" si="70"/>
        <v>GRA for Electricity Generation Subsidies</v>
      </c>
      <c r="D1138" s="182" t="s">
        <v>1246</v>
      </c>
      <c r="F1138" s="182" t="s">
        <v>1247</v>
      </c>
      <c r="H1138" s="43">
        <v>564</v>
      </c>
      <c r="I1138" s="355" t="str">
        <f t="shared" si="71"/>
        <v>Yes</v>
      </c>
      <c r="J1138" s="224"/>
      <c r="K1138" s="190" t="str">
        <f>INDEX('Policy Characteristics'!E:E,MATCH(PolicyLevers!$C1138,'Policy Characteristics'!$C:$C,0))</f>
        <v>GRA elec gen subsidy</v>
      </c>
      <c r="L1138" s="190">
        <f>INDEX('Policy Characteristics'!F:F,MATCH(PolicyLevers!$C1138,'Policy Characteristics'!$C:$C,0))</f>
        <v>0</v>
      </c>
      <c r="M1138" s="190">
        <f>INDEX('Policy Characteristics'!G:G,MATCH(PolicyLevers!$C1138,'Policy Characteristics'!$C:$C,0))</f>
        <v>10</v>
      </c>
      <c r="N1138" s="190">
        <f>INDEX('Policy Characteristics'!H:H,MATCH(PolicyLevers!$C1138,'Policy Characteristics'!$C:$C,0))</f>
        <v>1</v>
      </c>
      <c r="O1138" s="190" t="str">
        <f>INDEX('Policy Characteristics'!I:I,MATCH(PolicyLevers!$C1138,'Policy Characteristics'!$C:$C,0))</f>
        <v>weight</v>
      </c>
      <c r="P1138" s="241"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0" t="str">
        <f>INDEX('Policy Characteristics'!K:K,MATCH(PolicyLevers!$C1138,'Policy Characteristics'!$C:$C,0))</f>
        <v>io-model.html</v>
      </c>
      <c r="R1138" s="182">
        <f>INDEX('Policy Characteristics'!L:L,MATCH(PolicyLevers!$C1138,'Policy Characteristics'!$C:$C,0))</f>
        <v>0</v>
      </c>
      <c r="S1138" s="199">
        <f>INDEX('Policy Characteristics'!M:M,MATCH(PolicyLevers!$C1138,'Policy Characteristics'!$C:$C,0))</f>
        <v>0</v>
      </c>
      <c r="T1138" s="182">
        <f>INDEX('Policy Characteristics'!N:N,MATCH(PolicyLevers!$C1138,'Policy Characteristics'!$C:$C,0))</f>
        <v>0</v>
      </c>
      <c r="U1138" s="182">
        <f>INDEX('Policy Characteristics'!O:O,MATCH(PolicyLevers!$C1138,'Policy Characteristics'!$C:$C,0))</f>
        <v>0</v>
      </c>
    </row>
    <row r="1139" spans="1:21" x14ac:dyDescent="0.35">
      <c r="A1139" s="351" t="str">
        <f>INDEX('Policy Characteristics'!A:A,MATCH(PolicyLevers!$C1139,'Policy Characteristics'!$C:$C,0))</f>
        <v>Government Revenue Accounting</v>
      </c>
      <c r="B1139" s="356" t="str">
        <f>INDEX('Policy Characteristics'!B:B,MATCH(PolicyLevers!$C1139,'Policy Characteristics'!$C:$C,0))</f>
        <v>Electricity Capacity Construction Subsidy</v>
      </c>
      <c r="C1139" s="182" t="s">
        <v>1258</v>
      </c>
      <c r="D1139" s="182" t="s">
        <v>1231</v>
      </c>
      <c r="F1139" s="182" t="s">
        <v>1232</v>
      </c>
      <c r="H1139" s="43">
        <v>565</v>
      </c>
      <c r="I1139" s="356" t="s">
        <v>310</v>
      </c>
      <c r="J1139" s="224"/>
      <c r="K1139" s="182" t="str">
        <f>INDEX('Policy Characteristics'!E:E,MATCH(PolicyLevers!$C1139,'Policy Characteristics'!$C:$C,0))</f>
        <v>GRA elec cap const subsidy</v>
      </c>
      <c r="L1139" s="182">
        <f>INDEX('Policy Characteristics'!F:F,MATCH(PolicyLevers!$C1139,'Policy Characteristics'!$C:$C,0))</f>
        <v>0</v>
      </c>
      <c r="M1139" s="182">
        <f>INDEX('Policy Characteristics'!G:G,MATCH(PolicyLevers!$C1139,'Policy Characteristics'!$C:$C,0))</f>
        <v>10</v>
      </c>
      <c r="N1139" s="182">
        <f>INDEX('Policy Characteristics'!H:H,MATCH(PolicyLevers!$C1139,'Policy Characteristics'!$C:$C,0))</f>
        <v>1</v>
      </c>
      <c r="O1139" s="182" t="str">
        <f>INDEX('Policy Characteristics'!I:I,MATCH(PolicyLevers!$C1139,'Policy Characteristics'!$C:$C,0))</f>
        <v>weight</v>
      </c>
      <c r="P1139" s="241"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2" t="str">
        <f>INDEX('Policy Characteristics'!K:K,MATCH(PolicyLevers!$C1139,'Policy Characteristics'!$C:$C,0))</f>
        <v>io-model.html</v>
      </c>
      <c r="R1139" s="182">
        <f>INDEX('Policy Characteristics'!L:L,MATCH(PolicyLevers!$C1139,'Policy Characteristics'!$C:$C,0))</f>
        <v>0</v>
      </c>
      <c r="S1139" s="199">
        <f>INDEX('Policy Characteristics'!M:M,MATCH(PolicyLevers!$C1139,'Policy Characteristics'!$C:$C,0))</f>
        <v>0</v>
      </c>
      <c r="T1139" s="182">
        <f>INDEX('Policy Characteristics'!N:N,MATCH(PolicyLevers!$C1139,'Policy Characteristics'!$C:$C,0))</f>
        <v>0</v>
      </c>
      <c r="U1139" s="182">
        <f>INDEX('Policy Characteristics'!O:O,MATCH(PolicyLevers!$C1139,'Policy Characteristics'!$C:$C,0))</f>
        <v>0</v>
      </c>
    </row>
    <row r="1140" spans="1:21" x14ac:dyDescent="0.35">
      <c r="A1140" s="351" t="str">
        <f>INDEX('Policy Characteristics'!A:A,MATCH(PolicyLevers!$C1140,'Policy Characteristics'!$C:$C,0))</f>
        <v>Government Revenue Accounting</v>
      </c>
      <c r="B1140" s="355" t="str">
        <f>INDEX('Policy Characteristics'!B:B,MATCH(PolicyLevers!$C1140,'Policy Characteristics'!$C:$C,0))</f>
        <v>Electricity Capacity Construction Subsidy</v>
      </c>
      <c r="C1140" s="190" t="str">
        <f t="shared" ref="C1140:C1143" si="72">C$1139</f>
        <v>GRA for Electricity Capacity Construction Subsidies</v>
      </c>
      <c r="D1140" s="182" t="s">
        <v>1237</v>
      </c>
      <c r="F1140" s="182" t="s">
        <v>1238</v>
      </c>
      <c r="H1140" s="43">
        <v>566</v>
      </c>
      <c r="I1140" s="355" t="str">
        <f t="shared" ref="I1140:I1143" si="73">I$1139</f>
        <v>Yes</v>
      </c>
      <c r="J1140" s="224"/>
      <c r="K1140" s="190" t="str">
        <f>INDEX('Policy Characteristics'!E:E,MATCH(PolicyLevers!$C1140,'Policy Characteristics'!$C:$C,0))</f>
        <v>GRA elec cap const subsidy</v>
      </c>
      <c r="L1140" s="190">
        <f>INDEX('Policy Characteristics'!F:F,MATCH(PolicyLevers!$C1140,'Policy Characteristics'!$C:$C,0))</f>
        <v>0</v>
      </c>
      <c r="M1140" s="190">
        <f>INDEX('Policy Characteristics'!G:G,MATCH(PolicyLevers!$C1140,'Policy Characteristics'!$C:$C,0))</f>
        <v>10</v>
      </c>
      <c r="N1140" s="190">
        <f>INDEX('Policy Characteristics'!H:H,MATCH(PolicyLevers!$C1140,'Policy Characteristics'!$C:$C,0))</f>
        <v>1</v>
      </c>
      <c r="O1140" s="190" t="str">
        <f>INDEX('Policy Characteristics'!I:I,MATCH(PolicyLevers!$C1140,'Policy Characteristics'!$C:$C,0))</f>
        <v>weight</v>
      </c>
      <c r="P1140" s="241"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0" t="str">
        <f>INDEX('Policy Characteristics'!K:K,MATCH(PolicyLevers!$C1140,'Policy Characteristics'!$C:$C,0))</f>
        <v>io-model.html</v>
      </c>
      <c r="R1140" s="182">
        <f>INDEX('Policy Characteristics'!L:L,MATCH(PolicyLevers!$C1140,'Policy Characteristics'!$C:$C,0))</f>
        <v>0</v>
      </c>
      <c r="S1140" s="199">
        <f>INDEX('Policy Characteristics'!M:M,MATCH(PolicyLevers!$C1140,'Policy Characteristics'!$C:$C,0))</f>
        <v>0</v>
      </c>
      <c r="T1140" s="182">
        <f>INDEX('Policy Characteristics'!N:N,MATCH(PolicyLevers!$C1140,'Policy Characteristics'!$C:$C,0))</f>
        <v>0</v>
      </c>
      <c r="U1140" s="182">
        <f>INDEX('Policy Characteristics'!O:O,MATCH(PolicyLevers!$C1140,'Policy Characteristics'!$C:$C,0))</f>
        <v>0</v>
      </c>
    </row>
    <row r="1141" spans="1:21" x14ac:dyDescent="0.35">
      <c r="A1141" s="351" t="str">
        <f>INDEX('Policy Characteristics'!A:A,MATCH(PolicyLevers!$C1141,'Policy Characteristics'!$C:$C,0))</f>
        <v>Government Revenue Accounting</v>
      </c>
      <c r="B1141" s="355" t="str">
        <f>INDEX('Policy Characteristics'!B:B,MATCH(PolicyLevers!$C1141,'Policy Characteristics'!$C:$C,0))</f>
        <v>Electricity Capacity Construction Subsidy</v>
      </c>
      <c r="C1141" s="190" t="str">
        <f t="shared" si="72"/>
        <v>GRA for Electricity Capacity Construction Subsidies</v>
      </c>
      <c r="D1141" s="182" t="s">
        <v>1240</v>
      </c>
      <c r="F1141" s="182" t="s">
        <v>1241</v>
      </c>
      <c r="H1141" s="43">
        <v>567</v>
      </c>
      <c r="I1141" s="355" t="str">
        <f t="shared" si="73"/>
        <v>Yes</v>
      </c>
      <c r="J1141" s="224"/>
      <c r="K1141" s="190" t="str">
        <f>INDEX('Policy Characteristics'!E:E,MATCH(PolicyLevers!$C1141,'Policy Characteristics'!$C:$C,0))</f>
        <v>GRA elec cap const subsidy</v>
      </c>
      <c r="L1141" s="190">
        <f>INDEX('Policy Characteristics'!F:F,MATCH(PolicyLevers!$C1141,'Policy Characteristics'!$C:$C,0))</f>
        <v>0</v>
      </c>
      <c r="M1141" s="190">
        <f>INDEX('Policy Characteristics'!G:G,MATCH(PolicyLevers!$C1141,'Policy Characteristics'!$C:$C,0))</f>
        <v>10</v>
      </c>
      <c r="N1141" s="190">
        <f>INDEX('Policy Characteristics'!H:H,MATCH(PolicyLevers!$C1141,'Policy Characteristics'!$C:$C,0))</f>
        <v>1</v>
      </c>
      <c r="O1141" s="190" t="str">
        <f>INDEX('Policy Characteristics'!I:I,MATCH(PolicyLevers!$C1141,'Policy Characteristics'!$C:$C,0))</f>
        <v>weight</v>
      </c>
      <c r="P1141" s="241"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0" t="str">
        <f>INDEX('Policy Characteristics'!K:K,MATCH(PolicyLevers!$C1141,'Policy Characteristics'!$C:$C,0))</f>
        <v>io-model.html</v>
      </c>
      <c r="R1141" s="182">
        <f>INDEX('Policy Characteristics'!L:L,MATCH(PolicyLevers!$C1141,'Policy Characteristics'!$C:$C,0))</f>
        <v>0</v>
      </c>
      <c r="S1141" s="199">
        <f>INDEX('Policy Characteristics'!M:M,MATCH(PolicyLevers!$C1141,'Policy Characteristics'!$C:$C,0))</f>
        <v>0</v>
      </c>
      <c r="T1141" s="182">
        <f>INDEX('Policy Characteristics'!N:N,MATCH(PolicyLevers!$C1141,'Policy Characteristics'!$C:$C,0))</f>
        <v>0</v>
      </c>
      <c r="U1141" s="182">
        <f>INDEX('Policy Characteristics'!O:O,MATCH(PolicyLevers!$C1141,'Policy Characteristics'!$C:$C,0))</f>
        <v>0</v>
      </c>
    </row>
    <row r="1142" spans="1:21" x14ac:dyDescent="0.35">
      <c r="A1142" s="351" t="str">
        <f>INDEX('Policy Characteristics'!A:A,MATCH(PolicyLevers!$C1142,'Policy Characteristics'!$C:$C,0))</f>
        <v>Government Revenue Accounting</v>
      </c>
      <c r="B1142" s="355" t="str">
        <f>INDEX('Policy Characteristics'!B:B,MATCH(PolicyLevers!$C1142,'Policy Characteristics'!$C:$C,0))</f>
        <v>Electricity Capacity Construction Subsidy</v>
      </c>
      <c r="C1142" s="190" t="str">
        <f t="shared" si="72"/>
        <v>GRA for Electricity Capacity Construction Subsidies</v>
      </c>
      <c r="D1142" s="182" t="s">
        <v>1243</v>
      </c>
      <c r="F1142" s="182" t="s">
        <v>1244</v>
      </c>
      <c r="H1142" s="43">
        <v>568</v>
      </c>
      <c r="I1142" s="355" t="str">
        <f t="shared" si="73"/>
        <v>Yes</v>
      </c>
      <c r="J1142" s="224"/>
      <c r="K1142" s="190" t="str">
        <f>INDEX('Policy Characteristics'!E:E,MATCH(PolicyLevers!$C1142,'Policy Characteristics'!$C:$C,0))</f>
        <v>GRA elec cap const subsidy</v>
      </c>
      <c r="L1142" s="190">
        <f>INDEX('Policy Characteristics'!F:F,MATCH(PolicyLevers!$C1142,'Policy Characteristics'!$C:$C,0))</f>
        <v>0</v>
      </c>
      <c r="M1142" s="190">
        <f>INDEX('Policy Characteristics'!G:G,MATCH(PolicyLevers!$C1142,'Policy Characteristics'!$C:$C,0))</f>
        <v>10</v>
      </c>
      <c r="N1142" s="190">
        <f>INDEX('Policy Characteristics'!H:H,MATCH(PolicyLevers!$C1142,'Policy Characteristics'!$C:$C,0))</f>
        <v>1</v>
      </c>
      <c r="O1142" s="190" t="str">
        <f>INDEX('Policy Characteristics'!I:I,MATCH(PolicyLevers!$C1142,'Policy Characteristics'!$C:$C,0))</f>
        <v>weight</v>
      </c>
      <c r="P1142" s="241"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0" t="str">
        <f>INDEX('Policy Characteristics'!K:K,MATCH(PolicyLevers!$C1142,'Policy Characteristics'!$C:$C,0))</f>
        <v>io-model.html</v>
      </c>
      <c r="R1142" s="182">
        <f>INDEX('Policy Characteristics'!L:L,MATCH(PolicyLevers!$C1142,'Policy Characteristics'!$C:$C,0))</f>
        <v>0</v>
      </c>
      <c r="S1142" s="199">
        <f>INDEX('Policy Characteristics'!M:M,MATCH(PolicyLevers!$C1142,'Policy Characteristics'!$C:$C,0))</f>
        <v>0</v>
      </c>
      <c r="T1142" s="182">
        <f>INDEX('Policy Characteristics'!N:N,MATCH(PolicyLevers!$C1142,'Policy Characteristics'!$C:$C,0))</f>
        <v>0</v>
      </c>
      <c r="U1142" s="182">
        <f>INDEX('Policy Characteristics'!O:O,MATCH(PolicyLevers!$C1142,'Policy Characteristics'!$C:$C,0))</f>
        <v>0</v>
      </c>
    </row>
    <row r="1143" spans="1:21" x14ac:dyDescent="0.35">
      <c r="A1143" s="351" t="str">
        <f>INDEX('Policy Characteristics'!A:A,MATCH(PolicyLevers!$C1143,'Policy Characteristics'!$C:$C,0))</f>
        <v>Government Revenue Accounting</v>
      </c>
      <c r="B1143" s="355" t="str">
        <f>INDEX('Policy Characteristics'!B:B,MATCH(PolicyLevers!$C1143,'Policy Characteristics'!$C:$C,0))</f>
        <v>Electricity Capacity Construction Subsidy</v>
      </c>
      <c r="C1143" s="190" t="str">
        <f t="shared" si="72"/>
        <v>GRA for Electricity Capacity Construction Subsidies</v>
      </c>
      <c r="D1143" s="182" t="s">
        <v>1246</v>
      </c>
      <c r="F1143" s="182" t="s">
        <v>1247</v>
      </c>
      <c r="H1143" s="43">
        <v>569</v>
      </c>
      <c r="I1143" s="355" t="str">
        <f t="shared" si="73"/>
        <v>Yes</v>
      </c>
      <c r="J1143" s="224"/>
      <c r="K1143" s="190" t="str">
        <f>INDEX('Policy Characteristics'!E:E,MATCH(PolicyLevers!$C1143,'Policy Characteristics'!$C:$C,0))</f>
        <v>GRA elec cap const subsidy</v>
      </c>
      <c r="L1143" s="190">
        <f>INDEX('Policy Characteristics'!F:F,MATCH(PolicyLevers!$C1143,'Policy Characteristics'!$C:$C,0))</f>
        <v>0</v>
      </c>
      <c r="M1143" s="190">
        <f>INDEX('Policy Characteristics'!G:G,MATCH(PolicyLevers!$C1143,'Policy Characteristics'!$C:$C,0))</f>
        <v>10</v>
      </c>
      <c r="N1143" s="190">
        <f>INDEX('Policy Characteristics'!H:H,MATCH(PolicyLevers!$C1143,'Policy Characteristics'!$C:$C,0))</f>
        <v>1</v>
      </c>
      <c r="O1143" s="190" t="str">
        <f>INDEX('Policy Characteristics'!I:I,MATCH(PolicyLevers!$C1143,'Policy Characteristics'!$C:$C,0))</f>
        <v>weight</v>
      </c>
      <c r="P1143" s="241"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0" t="str">
        <f>INDEX('Policy Characteristics'!K:K,MATCH(PolicyLevers!$C1143,'Policy Characteristics'!$C:$C,0))</f>
        <v>io-model.html</v>
      </c>
      <c r="R1143" s="182">
        <f>INDEX('Policy Characteristics'!L:L,MATCH(PolicyLevers!$C1143,'Policy Characteristics'!$C:$C,0))</f>
        <v>0</v>
      </c>
      <c r="S1143" s="199">
        <f>INDEX('Policy Characteristics'!M:M,MATCH(PolicyLevers!$C1143,'Policy Characteristics'!$C:$C,0))</f>
        <v>0</v>
      </c>
      <c r="T1143" s="182">
        <f>INDEX('Policy Characteristics'!N:N,MATCH(PolicyLevers!$C1143,'Policy Characteristics'!$C:$C,0))</f>
        <v>0</v>
      </c>
      <c r="U1143" s="182">
        <f>INDEX('Policy Characteristics'!O:O,MATCH(PolicyLevers!$C1143,'Policy Characteristics'!$C:$C,0))</f>
        <v>0</v>
      </c>
    </row>
    <row r="1144" spans="1:21" x14ac:dyDescent="0.35">
      <c r="A1144" s="351" t="str">
        <f>INDEX('Policy Characteristics'!A:A,MATCH(PolicyLevers!$C1144,'Policy Characteristics'!$C:$C,0))</f>
        <v>Government Revenue Accounting</v>
      </c>
      <c r="B1144" s="356" t="str">
        <f>INDEX('Policy Characteristics'!B:B,MATCH(PolicyLevers!$C1144,'Policy Characteristics'!$C:$C,0))</f>
        <v>Distributed Solar Subsidy</v>
      </c>
      <c r="C1144" s="182" t="s">
        <v>1260</v>
      </c>
      <c r="D1144" s="182" t="s">
        <v>1231</v>
      </c>
      <c r="F1144" s="182" t="s">
        <v>1232</v>
      </c>
      <c r="H1144" s="43">
        <v>570</v>
      </c>
      <c r="I1144" s="356" t="s">
        <v>310</v>
      </c>
      <c r="J1144" s="224"/>
      <c r="K1144" s="182" t="str">
        <f>INDEX('Policy Characteristics'!E:E,MATCH(PolicyLevers!$C1144,'Policy Characteristics'!$C:$C,0))</f>
        <v>GRA dist solar subsidy</v>
      </c>
      <c r="L1144" s="182">
        <f>INDEX('Policy Characteristics'!F:F,MATCH(PolicyLevers!$C1144,'Policy Characteristics'!$C:$C,0))</f>
        <v>0</v>
      </c>
      <c r="M1144" s="182">
        <f>INDEX('Policy Characteristics'!G:G,MATCH(PolicyLevers!$C1144,'Policy Characteristics'!$C:$C,0))</f>
        <v>10</v>
      </c>
      <c r="N1144" s="182">
        <f>INDEX('Policy Characteristics'!H:H,MATCH(PolicyLevers!$C1144,'Policy Characteristics'!$C:$C,0))</f>
        <v>1</v>
      </c>
      <c r="O1144" s="182" t="str">
        <f>INDEX('Policy Characteristics'!I:I,MATCH(PolicyLevers!$C1144,'Policy Characteristics'!$C:$C,0))</f>
        <v>weight</v>
      </c>
      <c r="P1144" s="241"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2" t="str">
        <f>INDEX('Policy Characteristics'!K:K,MATCH(PolicyLevers!$C1144,'Policy Characteristics'!$C:$C,0))</f>
        <v>io-model.html</v>
      </c>
      <c r="R1144" s="182">
        <f>INDEX('Policy Characteristics'!L:L,MATCH(PolicyLevers!$C1144,'Policy Characteristics'!$C:$C,0))</f>
        <v>0</v>
      </c>
      <c r="S1144" s="199">
        <f>INDEX('Policy Characteristics'!M:M,MATCH(PolicyLevers!$C1144,'Policy Characteristics'!$C:$C,0))</f>
        <v>0</v>
      </c>
      <c r="T1144" s="182">
        <f>INDEX('Policy Characteristics'!N:N,MATCH(PolicyLevers!$C1144,'Policy Characteristics'!$C:$C,0))</f>
        <v>0</v>
      </c>
      <c r="U1144" s="182">
        <f>INDEX('Policy Characteristics'!O:O,MATCH(PolicyLevers!$C1144,'Policy Characteristics'!$C:$C,0))</f>
        <v>0</v>
      </c>
    </row>
    <row r="1145" spans="1:21" x14ac:dyDescent="0.35">
      <c r="A1145" s="351" t="str">
        <f>INDEX('Policy Characteristics'!A:A,MATCH(PolicyLevers!$C1145,'Policy Characteristics'!$C:$C,0))</f>
        <v>Government Revenue Accounting</v>
      </c>
      <c r="B1145" s="355" t="str">
        <f>INDEX('Policy Characteristics'!B:B,MATCH(PolicyLevers!$C1145,'Policy Characteristics'!$C:$C,0))</f>
        <v>Distributed Solar Subsidy</v>
      </c>
      <c r="C1145" s="190" t="str">
        <f t="shared" ref="C1145:C1148" si="74">C$1144</f>
        <v>GRA for Distributed Solar Subsidy</v>
      </c>
      <c r="D1145" s="182" t="s">
        <v>1237</v>
      </c>
      <c r="F1145" s="182" t="s">
        <v>1238</v>
      </c>
      <c r="H1145" s="43">
        <v>571</v>
      </c>
      <c r="I1145" s="355" t="str">
        <f t="shared" ref="I1145:I1148" si="75">I$1144</f>
        <v>Yes</v>
      </c>
      <c r="J1145" s="224"/>
      <c r="K1145" s="190" t="str">
        <f>INDEX('Policy Characteristics'!E:E,MATCH(PolicyLevers!$C1145,'Policy Characteristics'!$C:$C,0))</f>
        <v>GRA dist solar subsidy</v>
      </c>
      <c r="L1145" s="190">
        <f>INDEX('Policy Characteristics'!F:F,MATCH(PolicyLevers!$C1145,'Policy Characteristics'!$C:$C,0))</f>
        <v>0</v>
      </c>
      <c r="M1145" s="190">
        <f>INDEX('Policy Characteristics'!G:G,MATCH(PolicyLevers!$C1145,'Policy Characteristics'!$C:$C,0))</f>
        <v>10</v>
      </c>
      <c r="N1145" s="190">
        <f>INDEX('Policy Characteristics'!H:H,MATCH(PolicyLevers!$C1145,'Policy Characteristics'!$C:$C,0))</f>
        <v>1</v>
      </c>
      <c r="O1145" s="190" t="str">
        <f>INDEX('Policy Characteristics'!I:I,MATCH(PolicyLevers!$C1145,'Policy Characteristics'!$C:$C,0))</f>
        <v>weight</v>
      </c>
      <c r="P1145" s="241"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0" t="str">
        <f>INDEX('Policy Characteristics'!K:K,MATCH(PolicyLevers!$C1145,'Policy Characteristics'!$C:$C,0))</f>
        <v>io-model.html</v>
      </c>
      <c r="R1145" s="182">
        <f>INDEX('Policy Characteristics'!L:L,MATCH(PolicyLevers!$C1145,'Policy Characteristics'!$C:$C,0))</f>
        <v>0</v>
      </c>
      <c r="S1145" s="199">
        <f>INDEX('Policy Characteristics'!M:M,MATCH(PolicyLevers!$C1145,'Policy Characteristics'!$C:$C,0))</f>
        <v>0</v>
      </c>
      <c r="T1145" s="182">
        <f>INDEX('Policy Characteristics'!N:N,MATCH(PolicyLevers!$C1145,'Policy Characteristics'!$C:$C,0))</f>
        <v>0</v>
      </c>
      <c r="U1145" s="182">
        <f>INDEX('Policy Characteristics'!O:O,MATCH(PolicyLevers!$C1145,'Policy Characteristics'!$C:$C,0))</f>
        <v>0</v>
      </c>
    </row>
    <row r="1146" spans="1:21" x14ac:dyDescent="0.35">
      <c r="A1146" s="351" t="str">
        <f>INDEX('Policy Characteristics'!A:A,MATCH(PolicyLevers!$C1146,'Policy Characteristics'!$C:$C,0))</f>
        <v>Government Revenue Accounting</v>
      </c>
      <c r="B1146" s="355" t="str">
        <f>INDEX('Policy Characteristics'!B:B,MATCH(PolicyLevers!$C1146,'Policy Characteristics'!$C:$C,0))</f>
        <v>Distributed Solar Subsidy</v>
      </c>
      <c r="C1146" s="190" t="str">
        <f t="shared" si="74"/>
        <v>GRA for Distributed Solar Subsidy</v>
      </c>
      <c r="D1146" s="182" t="s">
        <v>1240</v>
      </c>
      <c r="F1146" s="182" t="s">
        <v>1241</v>
      </c>
      <c r="H1146" s="43">
        <v>572</v>
      </c>
      <c r="I1146" s="355" t="str">
        <f t="shared" si="75"/>
        <v>Yes</v>
      </c>
      <c r="J1146" s="224"/>
      <c r="K1146" s="190" t="str">
        <f>INDEX('Policy Characteristics'!E:E,MATCH(PolicyLevers!$C1146,'Policy Characteristics'!$C:$C,0))</f>
        <v>GRA dist solar subsidy</v>
      </c>
      <c r="L1146" s="190">
        <f>INDEX('Policy Characteristics'!F:F,MATCH(PolicyLevers!$C1146,'Policy Characteristics'!$C:$C,0))</f>
        <v>0</v>
      </c>
      <c r="M1146" s="190">
        <f>INDEX('Policy Characteristics'!G:G,MATCH(PolicyLevers!$C1146,'Policy Characteristics'!$C:$C,0))</f>
        <v>10</v>
      </c>
      <c r="N1146" s="190">
        <f>INDEX('Policy Characteristics'!H:H,MATCH(PolicyLevers!$C1146,'Policy Characteristics'!$C:$C,0))</f>
        <v>1</v>
      </c>
      <c r="O1146" s="190" t="str">
        <f>INDEX('Policy Characteristics'!I:I,MATCH(PolicyLevers!$C1146,'Policy Characteristics'!$C:$C,0))</f>
        <v>weight</v>
      </c>
      <c r="P1146" s="241"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0" t="str">
        <f>INDEX('Policy Characteristics'!K:K,MATCH(PolicyLevers!$C1146,'Policy Characteristics'!$C:$C,0))</f>
        <v>io-model.html</v>
      </c>
      <c r="R1146" s="182">
        <f>INDEX('Policy Characteristics'!L:L,MATCH(PolicyLevers!$C1146,'Policy Characteristics'!$C:$C,0))</f>
        <v>0</v>
      </c>
      <c r="S1146" s="199">
        <f>INDEX('Policy Characteristics'!M:M,MATCH(PolicyLevers!$C1146,'Policy Characteristics'!$C:$C,0))</f>
        <v>0</v>
      </c>
      <c r="T1146" s="182">
        <f>INDEX('Policy Characteristics'!N:N,MATCH(PolicyLevers!$C1146,'Policy Characteristics'!$C:$C,0))</f>
        <v>0</v>
      </c>
      <c r="U1146" s="182">
        <f>INDEX('Policy Characteristics'!O:O,MATCH(PolicyLevers!$C1146,'Policy Characteristics'!$C:$C,0))</f>
        <v>0</v>
      </c>
    </row>
    <row r="1147" spans="1:21" x14ac:dyDescent="0.35">
      <c r="A1147" s="351" t="str">
        <f>INDEX('Policy Characteristics'!A:A,MATCH(PolicyLevers!$C1147,'Policy Characteristics'!$C:$C,0))</f>
        <v>Government Revenue Accounting</v>
      </c>
      <c r="B1147" s="355" t="str">
        <f>INDEX('Policy Characteristics'!B:B,MATCH(PolicyLevers!$C1147,'Policy Characteristics'!$C:$C,0))</f>
        <v>Distributed Solar Subsidy</v>
      </c>
      <c r="C1147" s="190" t="str">
        <f t="shared" si="74"/>
        <v>GRA for Distributed Solar Subsidy</v>
      </c>
      <c r="D1147" s="182" t="s">
        <v>1243</v>
      </c>
      <c r="F1147" s="182" t="s">
        <v>1244</v>
      </c>
      <c r="H1147" s="43">
        <v>573</v>
      </c>
      <c r="I1147" s="355" t="str">
        <f t="shared" si="75"/>
        <v>Yes</v>
      </c>
      <c r="J1147" s="224"/>
      <c r="K1147" s="190" t="str">
        <f>INDEX('Policy Characteristics'!E:E,MATCH(PolicyLevers!$C1147,'Policy Characteristics'!$C:$C,0))</f>
        <v>GRA dist solar subsidy</v>
      </c>
      <c r="L1147" s="190">
        <f>INDEX('Policy Characteristics'!F:F,MATCH(PolicyLevers!$C1147,'Policy Characteristics'!$C:$C,0))</f>
        <v>0</v>
      </c>
      <c r="M1147" s="190">
        <f>INDEX('Policy Characteristics'!G:G,MATCH(PolicyLevers!$C1147,'Policy Characteristics'!$C:$C,0))</f>
        <v>10</v>
      </c>
      <c r="N1147" s="190">
        <f>INDEX('Policy Characteristics'!H:H,MATCH(PolicyLevers!$C1147,'Policy Characteristics'!$C:$C,0))</f>
        <v>1</v>
      </c>
      <c r="O1147" s="190" t="str">
        <f>INDEX('Policy Characteristics'!I:I,MATCH(PolicyLevers!$C1147,'Policy Characteristics'!$C:$C,0))</f>
        <v>weight</v>
      </c>
      <c r="P1147" s="241"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0" t="str">
        <f>INDEX('Policy Characteristics'!K:K,MATCH(PolicyLevers!$C1147,'Policy Characteristics'!$C:$C,0))</f>
        <v>io-model.html</v>
      </c>
      <c r="R1147" s="182">
        <f>INDEX('Policy Characteristics'!L:L,MATCH(PolicyLevers!$C1147,'Policy Characteristics'!$C:$C,0))</f>
        <v>0</v>
      </c>
      <c r="S1147" s="199">
        <f>INDEX('Policy Characteristics'!M:M,MATCH(PolicyLevers!$C1147,'Policy Characteristics'!$C:$C,0))</f>
        <v>0</v>
      </c>
      <c r="T1147" s="182">
        <f>INDEX('Policy Characteristics'!N:N,MATCH(PolicyLevers!$C1147,'Policy Characteristics'!$C:$C,0))</f>
        <v>0</v>
      </c>
      <c r="U1147" s="182">
        <f>INDEX('Policy Characteristics'!O:O,MATCH(PolicyLevers!$C1147,'Policy Characteristics'!$C:$C,0))</f>
        <v>0</v>
      </c>
    </row>
    <row r="1148" spans="1:21" x14ac:dyDescent="0.35">
      <c r="A1148" s="351" t="str">
        <f>INDEX('Policy Characteristics'!A:A,MATCH(PolicyLevers!$C1148,'Policy Characteristics'!$C:$C,0))</f>
        <v>Government Revenue Accounting</v>
      </c>
      <c r="B1148" s="355" t="str">
        <f>INDEX('Policy Characteristics'!B:B,MATCH(PolicyLevers!$C1148,'Policy Characteristics'!$C:$C,0))</f>
        <v>Distributed Solar Subsidy</v>
      </c>
      <c r="C1148" s="190" t="str">
        <f t="shared" si="74"/>
        <v>GRA for Distributed Solar Subsidy</v>
      </c>
      <c r="D1148" s="182" t="s">
        <v>1246</v>
      </c>
      <c r="F1148" s="182" t="s">
        <v>1247</v>
      </c>
      <c r="H1148" s="43">
        <v>574</v>
      </c>
      <c r="I1148" s="355" t="str">
        <f t="shared" si="75"/>
        <v>Yes</v>
      </c>
      <c r="J1148" s="224"/>
      <c r="K1148" s="190" t="str">
        <f>INDEX('Policy Characteristics'!E:E,MATCH(PolicyLevers!$C1148,'Policy Characteristics'!$C:$C,0))</f>
        <v>GRA dist solar subsidy</v>
      </c>
      <c r="L1148" s="190">
        <f>INDEX('Policy Characteristics'!F:F,MATCH(PolicyLevers!$C1148,'Policy Characteristics'!$C:$C,0))</f>
        <v>0</v>
      </c>
      <c r="M1148" s="190">
        <f>INDEX('Policy Characteristics'!G:G,MATCH(PolicyLevers!$C1148,'Policy Characteristics'!$C:$C,0))</f>
        <v>10</v>
      </c>
      <c r="N1148" s="190">
        <f>INDEX('Policy Characteristics'!H:H,MATCH(PolicyLevers!$C1148,'Policy Characteristics'!$C:$C,0))</f>
        <v>1</v>
      </c>
      <c r="O1148" s="190" t="str">
        <f>INDEX('Policy Characteristics'!I:I,MATCH(PolicyLevers!$C1148,'Policy Characteristics'!$C:$C,0))</f>
        <v>weight</v>
      </c>
      <c r="P1148" s="241"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0" t="str">
        <f>INDEX('Policy Characteristics'!K:K,MATCH(PolicyLevers!$C1148,'Policy Characteristics'!$C:$C,0))</f>
        <v>io-model.html</v>
      </c>
      <c r="R1148" s="182">
        <f>INDEX('Policy Characteristics'!L:L,MATCH(PolicyLevers!$C1148,'Policy Characteristics'!$C:$C,0))</f>
        <v>0</v>
      </c>
      <c r="S1148" s="199">
        <f>INDEX('Policy Characteristics'!M:M,MATCH(PolicyLevers!$C1148,'Policy Characteristics'!$C:$C,0))</f>
        <v>0</v>
      </c>
      <c r="T1148" s="182">
        <f>INDEX('Policy Characteristics'!N:N,MATCH(PolicyLevers!$C1148,'Policy Characteristics'!$C:$C,0))</f>
        <v>0</v>
      </c>
      <c r="U1148" s="182">
        <f>INDEX('Policy Characteristics'!O:O,MATCH(PolicyLevers!$C1148,'Policy Characteristics'!$C:$C,0))</f>
        <v>0</v>
      </c>
    </row>
    <row r="1149" spans="1:21" x14ac:dyDescent="0.35">
      <c r="A1149" s="351" t="str">
        <f>INDEX('Policy Characteristics'!A:A,MATCH(PolicyLevers!$C1149,'Policy Characteristics'!$C:$C,0))</f>
        <v>Government Revenue Accounting</v>
      </c>
      <c r="B1149" s="356" t="str">
        <f>INDEX('Policy Characteristics'!B:B,MATCH(PolicyLevers!$C1149,'Policy Characteristics'!$C:$C,0))</f>
        <v>Fuel Subsidy</v>
      </c>
      <c r="C1149" s="182" t="s">
        <v>1263</v>
      </c>
      <c r="D1149" s="182" t="s">
        <v>1231</v>
      </c>
      <c r="F1149" s="182" t="s">
        <v>1232</v>
      </c>
      <c r="H1149" s="43">
        <v>575</v>
      </c>
      <c r="I1149" s="356" t="s">
        <v>310</v>
      </c>
      <c r="J1149" s="224"/>
      <c r="K1149" s="182" t="str">
        <f>INDEX('Policy Characteristics'!E:E,MATCH(PolicyLevers!$C1149,'Policy Characteristics'!$C:$C,0))</f>
        <v>GRA fuel subsidy</v>
      </c>
      <c r="L1149" s="182">
        <f>INDEX('Policy Characteristics'!F:F,MATCH(PolicyLevers!$C1149,'Policy Characteristics'!$C:$C,0))</f>
        <v>0</v>
      </c>
      <c r="M1149" s="182">
        <f>INDEX('Policy Characteristics'!G:G,MATCH(PolicyLevers!$C1149,'Policy Characteristics'!$C:$C,0))</f>
        <v>10</v>
      </c>
      <c r="N1149" s="182">
        <f>INDEX('Policy Characteristics'!H:H,MATCH(PolicyLevers!$C1149,'Policy Characteristics'!$C:$C,0))</f>
        <v>1</v>
      </c>
      <c r="O1149" s="182" t="str">
        <f>INDEX('Policy Characteristics'!I:I,MATCH(PolicyLevers!$C1149,'Policy Characteristics'!$C:$C,0))</f>
        <v>weight</v>
      </c>
      <c r="P1149" s="241"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2" t="str">
        <f>INDEX('Policy Characteristics'!K:K,MATCH(PolicyLevers!$C1149,'Policy Characteristics'!$C:$C,0))</f>
        <v>io-model.html</v>
      </c>
      <c r="R1149" s="182">
        <f>INDEX('Policy Characteristics'!L:L,MATCH(PolicyLevers!$C1149,'Policy Characteristics'!$C:$C,0))</f>
        <v>0</v>
      </c>
      <c r="S1149" s="199">
        <f>INDEX('Policy Characteristics'!M:M,MATCH(PolicyLevers!$C1149,'Policy Characteristics'!$C:$C,0))</f>
        <v>0</v>
      </c>
      <c r="T1149" s="182">
        <f>INDEX('Policy Characteristics'!N:N,MATCH(PolicyLevers!$C1149,'Policy Characteristics'!$C:$C,0))</f>
        <v>0</v>
      </c>
      <c r="U1149" s="182">
        <f>INDEX('Policy Characteristics'!O:O,MATCH(PolicyLevers!$C1149,'Policy Characteristics'!$C:$C,0))</f>
        <v>0</v>
      </c>
    </row>
    <row r="1150" spans="1:21" x14ac:dyDescent="0.35">
      <c r="A1150" s="351" t="str">
        <f>INDEX('Policy Characteristics'!A:A,MATCH(PolicyLevers!$C1150,'Policy Characteristics'!$C:$C,0))</f>
        <v>Government Revenue Accounting</v>
      </c>
      <c r="B1150" s="355" t="str">
        <f>INDEX('Policy Characteristics'!B:B,MATCH(PolicyLevers!$C1150,'Policy Characteristics'!$C:$C,0))</f>
        <v>Fuel Subsidy</v>
      </c>
      <c r="C1150" s="190" t="str">
        <f t="shared" ref="C1150:C1153" si="76">C$1149</f>
        <v>GRA for Fuel Subsidies</v>
      </c>
      <c r="D1150" s="182" t="s">
        <v>1237</v>
      </c>
      <c r="F1150" s="182" t="s">
        <v>1238</v>
      </c>
      <c r="H1150" s="43">
        <v>576</v>
      </c>
      <c r="I1150" s="355" t="str">
        <f t="shared" ref="I1150:I1153" si="77">I$1149</f>
        <v>Yes</v>
      </c>
      <c r="J1150" s="224"/>
      <c r="K1150" s="190" t="str">
        <f>INDEX('Policy Characteristics'!E:E,MATCH(PolicyLevers!$C1150,'Policy Characteristics'!$C:$C,0))</f>
        <v>GRA fuel subsidy</v>
      </c>
      <c r="L1150" s="190">
        <f>INDEX('Policy Characteristics'!F:F,MATCH(PolicyLevers!$C1150,'Policy Characteristics'!$C:$C,0))</f>
        <v>0</v>
      </c>
      <c r="M1150" s="190">
        <f>INDEX('Policy Characteristics'!G:G,MATCH(PolicyLevers!$C1150,'Policy Characteristics'!$C:$C,0))</f>
        <v>10</v>
      </c>
      <c r="N1150" s="190">
        <f>INDEX('Policy Characteristics'!H:H,MATCH(PolicyLevers!$C1150,'Policy Characteristics'!$C:$C,0))</f>
        <v>1</v>
      </c>
      <c r="O1150" s="190" t="str">
        <f>INDEX('Policy Characteristics'!I:I,MATCH(PolicyLevers!$C1150,'Policy Characteristics'!$C:$C,0))</f>
        <v>weight</v>
      </c>
      <c r="P1150" s="241"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0" t="str">
        <f>INDEX('Policy Characteristics'!K:K,MATCH(PolicyLevers!$C1150,'Policy Characteristics'!$C:$C,0))</f>
        <v>io-model.html</v>
      </c>
      <c r="R1150" s="182">
        <f>INDEX('Policy Characteristics'!L:L,MATCH(PolicyLevers!$C1150,'Policy Characteristics'!$C:$C,0))</f>
        <v>0</v>
      </c>
      <c r="S1150" s="199">
        <f>INDEX('Policy Characteristics'!M:M,MATCH(PolicyLevers!$C1150,'Policy Characteristics'!$C:$C,0))</f>
        <v>0</v>
      </c>
      <c r="T1150" s="182">
        <f>INDEX('Policy Characteristics'!N:N,MATCH(PolicyLevers!$C1150,'Policy Characteristics'!$C:$C,0))</f>
        <v>0</v>
      </c>
      <c r="U1150" s="182">
        <f>INDEX('Policy Characteristics'!O:O,MATCH(PolicyLevers!$C1150,'Policy Characteristics'!$C:$C,0))</f>
        <v>0</v>
      </c>
    </row>
    <row r="1151" spans="1:21" x14ac:dyDescent="0.35">
      <c r="A1151" s="351" t="str">
        <f>INDEX('Policy Characteristics'!A:A,MATCH(PolicyLevers!$C1151,'Policy Characteristics'!$C:$C,0))</f>
        <v>Government Revenue Accounting</v>
      </c>
      <c r="B1151" s="355" t="str">
        <f>INDEX('Policy Characteristics'!B:B,MATCH(PolicyLevers!$C1151,'Policy Characteristics'!$C:$C,0))</f>
        <v>Fuel Subsidy</v>
      </c>
      <c r="C1151" s="190" t="str">
        <f t="shared" si="76"/>
        <v>GRA for Fuel Subsidies</v>
      </c>
      <c r="D1151" s="182" t="s">
        <v>1240</v>
      </c>
      <c r="F1151" s="182" t="s">
        <v>1241</v>
      </c>
      <c r="H1151" s="43">
        <v>577</v>
      </c>
      <c r="I1151" s="355" t="str">
        <f t="shared" si="77"/>
        <v>Yes</v>
      </c>
      <c r="J1151" s="224"/>
      <c r="K1151" s="190" t="str">
        <f>INDEX('Policy Characteristics'!E:E,MATCH(PolicyLevers!$C1151,'Policy Characteristics'!$C:$C,0))</f>
        <v>GRA fuel subsidy</v>
      </c>
      <c r="L1151" s="190">
        <f>INDEX('Policy Characteristics'!F:F,MATCH(PolicyLevers!$C1151,'Policy Characteristics'!$C:$C,0))</f>
        <v>0</v>
      </c>
      <c r="M1151" s="190">
        <f>INDEX('Policy Characteristics'!G:G,MATCH(PolicyLevers!$C1151,'Policy Characteristics'!$C:$C,0))</f>
        <v>10</v>
      </c>
      <c r="N1151" s="190">
        <f>INDEX('Policy Characteristics'!H:H,MATCH(PolicyLevers!$C1151,'Policy Characteristics'!$C:$C,0))</f>
        <v>1</v>
      </c>
      <c r="O1151" s="190" t="str">
        <f>INDEX('Policy Characteristics'!I:I,MATCH(PolicyLevers!$C1151,'Policy Characteristics'!$C:$C,0))</f>
        <v>weight</v>
      </c>
      <c r="P1151" s="241"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0" t="str">
        <f>INDEX('Policy Characteristics'!K:K,MATCH(PolicyLevers!$C1151,'Policy Characteristics'!$C:$C,0))</f>
        <v>io-model.html</v>
      </c>
      <c r="R1151" s="182">
        <f>INDEX('Policy Characteristics'!L:L,MATCH(PolicyLevers!$C1151,'Policy Characteristics'!$C:$C,0))</f>
        <v>0</v>
      </c>
      <c r="S1151" s="199">
        <f>INDEX('Policy Characteristics'!M:M,MATCH(PolicyLevers!$C1151,'Policy Characteristics'!$C:$C,0))</f>
        <v>0</v>
      </c>
      <c r="T1151" s="182">
        <f>INDEX('Policy Characteristics'!N:N,MATCH(PolicyLevers!$C1151,'Policy Characteristics'!$C:$C,0))</f>
        <v>0</v>
      </c>
      <c r="U1151" s="182">
        <f>INDEX('Policy Characteristics'!O:O,MATCH(PolicyLevers!$C1151,'Policy Characteristics'!$C:$C,0))</f>
        <v>0</v>
      </c>
    </row>
    <row r="1152" spans="1:21" x14ac:dyDescent="0.35">
      <c r="A1152" s="351" t="str">
        <f>INDEX('Policy Characteristics'!A:A,MATCH(PolicyLevers!$C1152,'Policy Characteristics'!$C:$C,0))</f>
        <v>Government Revenue Accounting</v>
      </c>
      <c r="B1152" s="355" t="str">
        <f>INDEX('Policy Characteristics'!B:B,MATCH(PolicyLevers!$C1152,'Policy Characteristics'!$C:$C,0))</f>
        <v>Fuel Subsidy</v>
      </c>
      <c r="C1152" s="190" t="str">
        <f t="shared" si="76"/>
        <v>GRA for Fuel Subsidies</v>
      </c>
      <c r="D1152" s="182" t="s">
        <v>1243</v>
      </c>
      <c r="F1152" s="182" t="s">
        <v>1244</v>
      </c>
      <c r="H1152" s="43">
        <v>578</v>
      </c>
      <c r="I1152" s="355" t="str">
        <f t="shared" si="77"/>
        <v>Yes</v>
      </c>
      <c r="J1152" s="224"/>
      <c r="K1152" s="190" t="str">
        <f>INDEX('Policy Characteristics'!E:E,MATCH(PolicyLevers!$C1152,'Policy Characteristics'!$C:$C,0))</f>
        <v>GRA fuel subsidy</v>
      </c>
      <c r="L1152" s="190">
        <f>INDEX('Policy Characteristics'!F:F,MATCH(PolicyLevers!$C1152,'Policy Characteristics'!$C:$C,0))</f>
        <v>0</v>
      </c>
      <c r="M1152" s="190">
        <f>INDEX('Policy Characteristics'!G:G,MATCH(PolicyLevers!$C1152,'Policy Characteristics'!$C:$C,0))</f>
        <v>10</v>
      </c>
      <c r="N1152" s="190">
        <f>INDEX('Policy Characteristics'!H:H,MATCH(PolicyLevers!$C1152,'Policy Characteristics'!$C:$C,0))</f>
        <v>1</v>
      </c>
      <c r="O1152" s="190" t="str">
        <f>INDEX('Policy Characteristics'!I:I,MATCH(PolicyLevers!$C1152,'Policy Characteristics'!$C:$C,0))</f>
        <v>weight</v>
      </c>
      <c r="P1152" s="241"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0" t="str">
        <f>INDEX('Policy Characteristics'!K:K,MATCH(PolicyLevers!$C1152,'Policy Characteristics'!$C:$C,0))</f>
        <v>io-model.html</v>
      </c>
      <c r="R1152" s="182">
        <f>INDEX('Policy Characteristics'!L:L,MATCH(PolicyLevers!$C1152,'Policy Characteristics'!$C:$C,0))</f>
        <v>0</v>
      </c>
      <c r="S1152" s="199">
        <f>INDEX('Policy Characteristics'!M:M,MATCH(PolicyLevers!$C1152,'Policy Characteristics'!$C:$C,0))</f>
        <v>0</v>
      </c>
      <c r="T1152" s="182">
        <f>INDEX('Policy Characteristics'!N:N,MATCH(PolicyLevers!$C1152,'Policy Characteristics'!$C:$C,0))</f>
        <v>0</v>
      </c>
      <c r="U1152" s="182">
        <f>INDEX('Policy Characteristics'!O:O,MATCH(PolicyLevers!$C1152,'Policy Characteristics'!$C:$C,0))</f>
        <v>0</v>
      </c>
    </row>
    <row r="1153" spans="1:21" x14ac:dyDescent="0.35">
      <c r="A1153" s="351" t="str">
        <f>INDEX('Policy Characteristics'!A:A,MATCH(PolicyLevers!$C1153,'Policy Characteristics'!$C:$C,0))</f>
        <v>Government Revenue Accounting</v>
      </c>
      <c r="B1153" s="355" t="str">
        <f>INDEX('Policy Characteristics'!B:B,MATCH(PolicyLevers!$C1153,'Policy Characteristics'!$C:$C,0))</f>
        <v>Fuel Subsidy</v>
      </c>
      <c r="C1153" s="190" t="str">
        <f t="shared" si="76"/>
        <v>GRA for Fuel Subsidies</v>
      </c>
      <c r="D1153" s="182" t="s">
        <v>1246</v>
      </c>
      <c r="F1153" s="182" t="s">
        <v>1247</v>
      </c>
      <c r="H1153" s="43">
        <v>579</v>
      </c>
      <c r="I1153" s="355" t="str">
        <f t="shared" si="77"/>
        <v>Yes</v>
      </c>
      <c r="J1153" s="224"/>
      <c r="K1153" s="190" t="str">
        <f>INDEX('Policy Characteristics'!E:E,MATCH(PolicyLevers!$C1153,'Policy Characteristics'!$C:$C,0))</f>
        <v>GRA fuel subsidy</v>
      </c>
      <c r="L1153" s="190">
        <f>INDEX('Policy Characteristics'!F:F,MATCH(PolicyLevers!$C1153,'Policy Characteristics'!$C:$C,0))</f>
        <v>0</v>
      </c>
      <c r="M1153" s="190">
        <f>INDEX('Policy Characteristics'!G:G,MATCH(PolicyLevers!$C1153,'Policy Characteristics'!$C:$C,0))</f>
        <v>10</v>
      </c>
      <c r="N1153" s="190">
        <f>INDEX('Policy Characteristics'!H:H,MATCH(PolicyLevers!$C1153,'Policy Characteristics'!$C:$C,0))</f>
        <v>1</v>
      </c>
      <c r="O1153" s="190" t="str">
        <f>INDEX('Policy Characteristics'!I:I,MATCH(PolicyLevers!$C1153,'Policy Characteristics'!$C:$C,0))</f>
        <v>weight</v>
      </c>
      <c r="P1153" s="241"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0" t="str">
        <f>INDEX('Policy Characteristics'!K:K,MATCH(PolicyLevers!$C1153,'Policy Characteristics'!$C:$C,0))</f>
        <v>io-model.html</v>
      </c>
      <c r="R1153" s="182">
        <f>INDEX('Policy Characteristics'!L:L,MATCH(PolicyLevers!$C1153,'Policy Characteristics'!$C:$C,0))</f>
        <v>0</v>
      </c>
      <c r="S1153" s="199">
        <f>INDEX('Policy Characteristics'!M:M,MATCH(PolicyLevers!$C1153,'Policy Characteristics'!$C:$C,0))</f>
        <v>0</v>
      </c>
      <c r="T1153" s="182">
        <f>INDEX('Policy Characteristics'!N:N,MATCH(PolicyLevers!$C1153,'Policy Characteristics'!$C:$C,0))</f>
        <v>0</v>
      </c>
      <c r="U1153" s="182">
        <f>INDEX('Policy Characteristics'!O:O,MATCH(PolicyLevers!$C1153,'Policy Characteristics'!$C:$C,0))</f>
        <v>0</v>
      </c>
    </row>
    <row r="1154" spans="1:21" x14ac:dyDescent="0.35">
      <c r="A1154" s="351" t="str">
        <f>INDEX('Policy Characteristics'!A:A,MATCH(PolicyLevers!$C1154,'Policy Characteristics'!$C:$C,0))</f>
        <v>Government Revenue Accounting</v>
      </c>
      <c r="B1154" s="356" t="str">
        <f>INDEX('Policy Characteristics'!B:B,MATCH(PolicyLevers!$C1154,'Policy Characteristics'!$C:$C,0))</f>
        <v>National Debt Interest</v>
      </c>
      <c r="C1154" s="182" t="s">
        <v>1266</v>
      </c>
      <c r="D1154" s="182" t="s">
        <v>1231</v>
      </c>
      <c r="F1154" s="182" t="s">
        <v>1232</v>
      </c>
      <c r="H1154" s="43">
        <v>580</v>
      </c>
      <c r="I1154" s="356" t="s">
        <v>310</v>
      </c>
      <c r="J1154" s="224"/>
      <c r="K1154" s="182" t="str">
        <f>INDEX('Policy Characteristics'!E:E,MATCH(PolicyLevers!$C1154,'Policy Characteristics'!$C:$C,0))</f>
        <v>GRA national debt interest</v>
      </c>
      <c r="L1154" s="182">
        <f>INDEX('Policy Characteristics'!F:F,MATCH(PolicyLevers!$C1154,'Policy Characteristics'!$C:$C,0))</f>
        <v>0</v>
      </c>
      <c r="M1154" s="182">
        <f>INDEX('Policy Characteristics'!G:G,MATCH(PolicyLevers!$C1154,'Policy Characteristics'!$C:$C,0))</f>
        <v>10</v>
      </c>
      <c r="N1154" s="182">
        <f>INDEX('Policy Characteristics'!H:H,MATCH(PolicyLevers!$C1154,'Policy Characteristics'!$C:$C,0))</f>
        <v>1</v>
      </c>
      <c r="O1154" s="182" t="str">
        <f>INDEX('Policy Characteristics'!I:I,MATCH(PolicyLevers!$C1154,'Policy Characteristics'!$C:$C,0))</f>
        <v>weight</v>
      </c>
      <c r="P1154" s="241"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2" t="str">
        <f>INDEX('Policy Characteristics'!K:K,MATCH(PolicyLevers!$C1154,'Policy Characteristics'!$C:$C,0))</f>
        <v>io-model.html</v>
      </c>
      <c r="R1154" s="182">
        <f>INDEX('Policy Characteristics'!L:L,MATCH(PolicyLevers!$C1154,'Policy Characteristics'!$C:$C,0))</f>
        <v>0</v>
      </c>
      <c r="S1154" s="199">
        <f>INDEX('Policy Characteristics'!M:M,MATCH(PolicyLevers!$C1154,'Policy Characteristics'!$C:$C,0))</f>
        <v>0</v>
      </c>
      <c r="T1154" s="182">
        <f>INDEX('Policy Characteristics'!N:N,MATCH(PolicyLevers!$C1154,'Policy Characteristics'!$C:$C,0))</f>
        <v>0</v>
      </c>
      <c r="U1154" s="182">
        <f>INDEX('Policy Characteristics'!O:O,MATCH(PolicyLevers!$C1154,'Policy Characteristics'!$C:$C,0))</f>
        <v>0</v>
      </c>
    </row>
    <row r="1155" spans="1:21" x14ac:dyDescent="0.35">
      <c r="A1155" s="351" t="str">
        <f>INDEX('Policy Characteristics'!A:A,MATCH(PolicyLevers!$C1155,'Policy Characteristics'!$C:$C,0))</f>
        <v>Government Revenue Accounting</v>
      </c>
      <c r="B1155" s="355" t="str">
        <f>INDEX('Policy Characteristics'!B:B,MATCH(PolicyLevers!$C1155,'Policy Characteristics'!$C:$C,0))</f>
        <v>National Debt Interest</v>
      </c>
      <c r="C1155" s="190" t="str">
        <f t="shared" ref="C1155:C1158" si="78">C$1154</f>
        <v>GRA for National Debt Interest</v>
      </c>
      <c r="D1155" s="182" t="s">
        <v>1237</v>
      </c>
      <c r="F1155" s="182" t="s">
        <v>1238</v>
      </c>
      <c r="H1155" s="43">
        <v>581</v>
      </c>
      <c r="I1155" s="355" t="str">
        <f t="shared" ref="I1155:I1158" si="79">I$1154</f>
        <v>Yes</v>
      </c>
      <c r="J1155" s="224"/>
      <c r="K1155" s="190" t="str">
        <f>INDEX('Policy Characteristics'!E:E,MATCH(PolicyLevers!$C1155,'Policy Characteristics'!$C:$C,0))</f>
        <v>GRA national debt interest</v>
      </c>
      <c r="L1155" s="190">
        <f>INDEX('Policy Characteristics'!F:F,MATCH(PolicyLevers!$C1155,'Policy Characteristics'!$C:$C,0))</f>
        <v>0</v>
      </c>
      <c r="M1155" s="190">
        <f>INDEX('Policy Characteristics'!G:G,MATCH(PolicyLevers!$C1155,'Policy Characteristics'!$C:$C,0))</f>
        <v>10</v>
      </c>
      <c r="N1155" s="190">
        <f>INDEX('Policy Characteristics'!H:H,MATCH(PolicyLevers!$C1155,'Policy Characteristics'!$C:$C,0))</f>
        <v>1</v>
      </c>
      <c r="O1155" s="190" t="str">
        <f>INDEX('Policy Characteristics'!I:I,MATCH(PolicyLevers!$C1155,'Policy Characteristics'!$C:$C,0))</f>
        <v>weight</v>
      </c>
      <c r="P1155" s="241"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0" t="str">
        <f>INDEX('Policy Characteristics'!K:K,MATCH(PolicyLevers!$C1155,'Policy Characteristics'!$C:$C,0))</f>
        <v>io-model.html</v>
      </c>
      <c r="R1155" s="182">
        <f>INDEX('Policy Characteristics'!L:L,MATCH(PolicyLevers!$C1155,'Policy Characteristics'!$C:$C,0))</f>
        <v>0</v>
      </c>
      <c r="S1155" s="199">
        <f>INDEX('Policy Characteristics'!M:M,MATCH(PolicyLevers!$C1155,'Policy Characteristics'!$C:$C,0))</f>
        <v>0</v>
      </c>
      <c r="T1155" s="182">
        <f>INDEX('Policy Characteristics'!N:N,MATCH(PolicyLevers!$C1155,'Policy Characteristics'!$C:$C,0))</f>
        <v>0</v>
      </c>
      <c r="U1155" s="182">
        <f>INDEX('Policy Characteristics'!O:O,MATCH(PolicyLevers!$C1155,'Policy Characteristics'!$C:$C,0))</f>
        <v>0</v>
      </c>
    </row>
    <row r="1156" spans="1:21" x14ac:dyDescent="0.35">
      <c r="A1156" s="351" t="str">
        <f>INDEX('Policy Characteristics'!A:A,MATCH(PolicyLevers!$C1156,'Policy Characteristics'!$C:$C,0))</f>
        <v>Government Revenue Accounting</v>
      </c>
      <c r="B1156" s="355" t="str">
        <f>INDEX('Policy Characteristics'!B:B,MATCH(PolicyLevers!$C1156,'Policy Characteristics'!$C:$C,0))</f>
        <v>National Debt Interest</v>
      </c>
      <c r="C1156" s="190" t="str">
        <f t="shared" si="78"/>
        <v>GRA for National Debt Interest</v>
      </c>
      <c r="D1156" s="182" t="s">
        <v>1240</v>
      </c>
      <c r="F1156" s="182" t="s">
        <v>1241</v>
      </c>
      <c r="H1156" s="43">
        <v>582</v>
      </c>
      <c r="I1156" s="355" t="str">
        <f t="shared" si="79"/>
        <v>Yes</v>
      </c>
      <c r="J1156" s="224"/>
      <c r="K1156" s="190" t="str">
        <f>INDEX('Policy Characteristics'!E:E,MATCH(PolicyLevers!$C1156,'Policy Characteristics'!$C:$C,0))</f>
        <v>GRA national debt interest</v>
      </c>
      <c r="L1156" s="190">
        <f>INDEX('Policy Characteristics'!F:F,MATCH(PolicyLevers!$C1156,'Policy Characteristics'!$C:$C,0))</f>
        <v>0</v>
      </c>
      <c r="M1156" s="190">
        <f>INDEX('Policy Characteristics'!G:G,MATCH(PolicyLevers!$C1156,'Policy Characteristics'!$C:$C,0))</f>
        <v>10</v>
      </c>
      <c r="N1156" s="190">
        <f>INDEX('Policy Characteristics'!H:H,MATCH(PolicyLevers!$C1156,'Policy Characteristics'!$C:$C,0))</f>
        <v>1</v>
      </c>
      <c r="O1156" s="190" t="str">
        <f>INDEX('Policy Characteristics'!I:I,MATCH(PolicyLevers!$C1156,'Policy Characteristics'!$C:$C,0))</f>
        <v>weight</v>
      </c>
      <c r="P1156" s="241"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0" t="str">
        <f>INDEX('Policy Characteristics'!K:K,MATCH(PolicyLevers!$C1156,'Policy Characteristics'!$C:$C,0))</f>
        <v>io-model.html</v>
      </c>
      <c r="R1156" s="182">
        <f>INDEX('Policy Characteristics'!L:L,MATCH(PolicyLevers!$C1156,'Policy Characteristics'!$C:$C,0))</f>
        <v>0</v>
      </c>
      <c r="S1156" s="199">
        <f>INDEX('Policy Characteristics'!M:M,MATCH(PolicyLevers!$C1156,'Policy Characteristics'!$C:$C,0))</f>
        <v>0</v>
      </c>
      <c r="T1156" s="182">
        <f>INDEX('Policy Characteristics'!N:N,MATCH(PolicyLevers!$C1156,'Policy Characteristics'!$C:$C,0))</f>
        <v>0</v>
      </c>
      <c r="U1156" s="182">
        <f>INDEX('Policy Characteristics'!O:O,MATCH(PolicyLevers!$C1156,'Policy Characteristics'!$C:$C,0))</f>
        <v>0</v>
      </c>
    </row>
    <row r="1157" spans="1:21" x14ac:dyDescent="0.35">
      <c r="A1157" s="351" t="str">
        <f>INDEX('Policy Characteristics'!A:A,MATCH(PolicyLevers!$C1157,'Policy Characteristics'!$C:$C,0))</f>
        <v>Government Revenue Accounting</v>
      </c>
      <c r="B1157" s="355" t="str">
        <f>INDEX('Policy Characteristics'!B:B,MATCH(PolicyLevers!$C1157,'Policy Characteristics'!$C:$C,0))</f>
        <v>National Debt Interest</v>
      </c>
      <c r="C1157" s="190" t="str">
        <f t="shared" si="78"/>
        <v>GRA for National Debt Interest</v>
      </c>
      <c r="D1157" s="182" t="s">
        <v>1243</v>
      </c>
      <c r="F1157" s="182" t="s">
        <v>1244</v>
      </c>
      <c r="H1157" s="43">
        <v>583</v>
      </c>
      <c r="I1157" s="355" t="str">
        <f t="shared" si="79"/>
        <v>Yes</v>
      </c>
      <c r="J1157" s="224"/>
      <c r="K1157" s="190" t="str">
        <f>INDEX('Policy Characteristics'!E:E,MATCH(PolicyLevers!$C1157,'Policy Characteristics'!$C:$C,0))</f>
        <v>GRA national debt interest</v>
      </c>
      <c r="L1157" s="190">
        <f>INDEX('Policy Characteristics'!F:F,MATCH(PolicyLevers!$C1157,'Policy Characteristics'!$C:$C,0))</f>
        <v>0</v>
      </c>
      <c r="M1157" s="190">
        <f>INDEX('Policy Characteristics'!G:G,MATCH(PolicyLevers!$C1157,'Policy Characteristics'!$C:$C,0))</f>
        <v>10</v>
      </c>
      <c r="N1157" s="190">
        <f>INDEX('Policy Characteristics'!H:H,MATCH(PolicyLevers!$C1157,'Policy Characteristics'!$C:$C,0))</f>
        <v>1</v>
      </c>
      <c r="O1157" s="190" t="str">
        <f>INDEX('Policy Characteristics'!I:I,MATCH(PolicyLevers!$C1157,'Policy Characteristics'!$C:$C,0))</f>
        <v>weight</v>
      </c>
      <c r="P1157" s="241"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0" t="str">
        <f>INDEX('Policy Characteristics'!K:K,MATCH(PolicyLevers!$C1157,'Policy Characteristics'!$C:$C,0))</f>
        <v>io-model.html</v>
      </c>
      <c r="R1157" s="182">
        <f>INDEX('Policy Characteristics'!L:L,MATCH(PolicyLevers!$C1157,'Policy Characteristics'!$C:$C,0))</f>
        <v>0</v>
      </c>
      <c r="S1157" s="199">
        <f>INDEX('Policy Characteristics'!M:M,MATCH(PolicyLevers!$C1157,'Policy Characteristics'!$C:$C,0))</f>
        <v>0</v>
      </c>
      <c r="T1157" s="182">
        <f>INDEX('Policy Characteristics'!N:N,MATCH(PolicyLevers!$C1157,'Policy Characteristics'!$C:$C,0))</f>
        <v>0</v>
      </c>
      <c r="U1157" s="182">
        <f>INDEX('Policy Characteristics'!O:O,MATCH(PolicyLevers!$C1157,'Policy Characteristics'!$C:$C,0))</f>
        <v>0</v>
      </c>
    </row>
    <row r="1158" spans="1:21" x14ac:dyDescent="0.35">
      <c r="A1158" s="351" t="str">
        <f>INDEX('Policy Characteristics'!A:A,MATCH(PolicyLevers!$C1158,'Policy Characteristics'!$C:$C,0))</f>
        <v>Government Revenue Accounting</v>
      </c>
      <c r="B1158" s="355" t="str">
        <f>INDEX('Policy Characteristics'!B:B,MATCH(PolicyLevers!$C1158,'Policy Characteristics'!$C:$C,0))</f>
        <v>National Debt Interest</v>
      </c>
      <c r="C1158" s="190" t="str">
        <f t="shared" si="78"/>
        <v>GRA for National Debt Interest</v>
      </c>
      <c r="D1158" s="182" t="s">
        <v>1246</v>
      </c>
      <c r="F1158" s="182" t="s">
        <v>1247</v>
      </c>
      <c r="H1158" s="43">
        <v>584</v>
      </c>
      <c r="I1158" s="355" t="str">
        <f t="shared" si="79"/>
        <v>Yes</v>
      </c>
      <c r="J1158" s="224"/>
      <c r="K1158" s="190" t="str">
        <f>INDEX('Policy Characteristics'!E:E,MATCH(PolicyLevers!$C1158,'Policy Characteristics'!$C:$C,0))</f>
        <v>GRA national debt interest</v>
      </c>
      <c r="L1158" s="190">
        <f>INDEX('Policy Characteristics'!F:F,MATCH(PolicyLevers!$C1158,'Policy Characteristics'!$C:$C,0))</f>
        <v>0</v>
      </c>
      <c r="M1158" s="190">
        <f>INDEX('Policy Characteristics'!G:G,MATCH(PolicyLevers!$C1158,'Policy Characteristics'!$C:$C,0))</f>
        <v>10</v>
      </c>
      <c r="N1158" s="190">
        <f>INDEX('Policy Characteristics'!H:H,MATCH(PolicyLevers!$C1158,'Policy Characteristics'!$C:$C,0))</f>
        <v>1</v>
      </c>
      <c r="O1158" s="190" t="str">
        <f>INDEX('Policy Characteristics'!I:I,MATCH(PolicyLevers!$C1158,'Policy Characteristics'!$C:$C,0))</f>
        <v>weight</v>
      </c>
      <c r="P1158" s="241"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0" t="str">
        <f>INDEX('Policy Characteristics'!K:K,MATCH(PolicyLevers!$C1158,'Policy Characteristics'!$C:$C,0))</f>
        <v>io-model.html</v>
      </c>
      <c r="R1158" s="182">
        <f>INDEX('Policy Characteristics'!L:L,MATCH(PolicyLevers!$C1158,'Policy Characteristics'!$C:$C,0))</f>
        <v>0</v>
      </c>
      <c r="S1158" s="199">
        <f>INDEX('Policy Characteristics'!M:M,MATCH(PolicyLevers!$C1158,'Policy Characteristics'!$C:$C,0))</f>
        <v>0</v>
      </c>
      <c r="T1158" s="182">
        <f>INDEX('Policy Characteristics'!N:N,MATCH(PolicyLevers!$C1158,'Policy Characteristics'!$C:$C,0))</f>
        <v>0</v>
      </c>
      <c r="U1158" s="182">
        <f>INDEX('Policy Characteristics'!O:O,MATCH(PolicyLevers!$C1158,'Policy Characteristics'!$C:$C,0))</f>
        <v>0</v>
      </c>
    </row>
    <row r="1159" spans="1:21" x14ac:dyDescent="0.35">
      <c r="A1159" s="351" t="str">
        <f>INDEX('Policy Characteristics'!A:A,MATCH(PolicyLevers!$C1159,'Policy Characteristics'!$C:$C,0))</f>
        <v>Government Revenue Accounting</v>
      </c>
      <c r="B1159" s="356" t="str">
        <f>INDEX('Policy Characteristics'!B:B,MATCH(PolicyLevers!$C1159,'Policy Characteristics'!$C:$C,0))</f>
        <v>Remaining Government Cash Flows</v>
      </c>
      <c r="C1159" s="182" t="s">
        <v>1269</v>
      </c>
      <c r="D1159" s="182" t="s">
        <v>1231</v>
      </c>
      <c r="F1159" s="182" t="s">
        <v>1232</v>
      </c>
      <c r="H1159" s="43">
        <v>585</v>
      </c>
      <c r="I1159" s="356" t="s">
        <v>310</v>
      </c>
      <c r="J1159" s="224"/>
      <c r="K1159" s="182" t="str">
        <f>INDEX('Policy Characteristics'!E:E,MATCH(PolicyLevers!$C1159,'Policy Characteristics'!$C:$C,0))</f>
        <v>GRA remaining cash flow changes</v>
      </c>
      <c r="L1159" s="182">
        <f>INDEX('Policy Characteristics'!F:F,MATCH(PolicyLevers!$C1159,'Policy Characteristics'!$C:$C,0))</f>
        <v>0</v>
      </c>
      <c r="M1159" s="182">
        <f>INDEX('Policy Characteristics'!G:G,MATCH(PolicyLevers!$C1159,'Policy Characteristics'!$C:$C,0))</f>
        <v>10</v>
      </c>
      <c r="N1159" s="182">
        <f>INDEX('Policy Characteristics'!H:H,MATCH(PolicyLevers!$C1159,'Policy Characteristics'!$C:$C,0))</f>
        <v>1</v>
      </c>
      <c r="O1159" s="182" t="str">
        <f>INDEX('Policy Characteristics'!I:I,MATCH(PolicyLevers!$C1159,'Policy Characteristics'!$C:$C,0))</f>
        <v>weight</v>
      </c>
      <c r="P1159" s="241"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2" t="str">
        <f>INDEX('Policy Characteristics'!K:K,MATCH(PolicyLevers!$C1159,'Policy Characteristics'!$C:$C,0))</f>
        <v>io-model.html</v>
      </c>
      <c r="R1159" s="182">
        <f>INDEX('Policy Characteristics'!L:L,MATCH(PolicyLevers!$C1159,'Policy Characteristics'!$C:$C,0))</f>
        <v>0</v>
      </c>
      <c r="S1159" s="199">
        <f>INDEX('Policy Characteristics'!M:M,MATCH(PolicyLevers!$C1159,'Policy Characteristics'!$C:$C,0))</f>
        <v>0</v>
      </c>
      <c r="T1159" s="182">
        <f>INDEX('Policy Characteristics'!N:N,MATCH(PolicyLevers!$C1159,'Policy Characteristics'!$C:$C,0))</f>
        <v>0</v>
      </c>
      <c r="U1159" s="182">
        <f>INDEX('Policy Characteristics'!O:O,MATCH(PolicyLevers!$C1159,'Policy Characteristics'!$C:$C,0))</f>
        <v>0</v>
      </c>
    </row>
    <row r="1160" spans="1:21" x14ac:dyDescent="0.35">
      <c r="A1160" s="351" t="str">
        <f>INDEX('Policy Characteristics'!A:A,MATCH(PolicyLevers!$C1160,'Policy Characteristics'!$C:$C,0))</f>
        <v>Government Revenue Accounting</v>
      </c>
      <c r="B1160" s="355" t="str">
        <f>INDEX('Policy Characteristics'!B:B,MATCH(PolicyLevers!$C1160,'Policy Characteristics'!$C:$C,0))</f>
        <v>Remaining Government Cash Flows</v>
      </c>
      <c r="C1160" s="190" t="str">
        <f t="shared" ref="C1160" si="80">C$1159</f>
        <v>GRA for Remaining Government Cash Flow Changes</v>
      </c>
      <c r="D1160" s="182" t="s">
        <v>1237</v>
      </c>
      <c r="F1160" s="182" t="s">
        <v>1238</v>
      </c>
      <c r="H1160" s="43">
        <v>586</v>
      </c>
      <c r="I1160" s="355" t="str">
        <f t="shared" ref="I1160:I1163" si="81">I$1159</f>
        <v>Yes</v>
      </c>
      <c r="J1160" s="224"/>
      <c r="K1160" s="190" t="str">
        <f>INDEX('Policy Characteristics'!E:E,MATCH(PolicyLevers!$C1160,'Policy Characteristics'!$C:$C,0))</f>
        <v>GRA remaining cash flow changes</v>
      </c>
      <c r="L1160" s="190">
        <f>INDEX('Policy Characteristics'!F:F,MATCH(PolicyLevers!$C1160,'Policy Characteristics'!$C:$C,0))</f>
        <v>0</v>
      </c>
      <c r="M1160" s="190">
        <f>INDEX('Policy Characteristics'!G:G,MATCH(PolicyLevers!$C1160,'Policy Characteristics'!$C:$C,0))</f>
        <v>10</v>
      </c>
      <c r="N1160" s="190">
        <f>INDEX('Policy Characteristics'!H:H,MATCH(PolicyLevers!$C1160,'Policy Characteristics'!$C:$C,0))</f>
        <v>1</v>
      </c>
      <c r="O1160" s="190" t="str">
        <f>INDEX('Policy Characteristics'!I:I,MATCH(PolicyLevers!$C1160,'Policy Characteristics'!$C:$C,0))</f>
        <v>weight</v>
      </c>
      <c r="P1160" s="241"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0" t="str">
        <f>INDEX('Policy Characteristics'!K:K,MATCH(PolicyLevers!$C1160,'Policy Characteristics'!$C:$C,0))</f>
        <v>io-model.html</v>
      </c>
      <c r="R1160" s="182">
        <f>INDEX('Policy Characteristics'!L:L,MATCH(PolicyLevers!$C1160,'Policy Characteristics'!$C:$C,0))</f>
        <v>0</v>
      </c>
      <c r="S1160" s="199">
        <f>INDEX('Policy Characteristics'!M:M,MATCH(PolicyLevers!$C1160,'Policy Characteristics'!$C:$C,0))</f>
        <v>0</v>
      </c>
      <c r="T1160" s="182">
        <f>INDEX('Policy Characteristics'!N:N,MATCH(PolicyLevers!$C1160,'Policy Characteristics'!$C:$C,0))</f>
        <v>0</v>
      </c>
      <c r="U1160" s="182">
        <f>INDEX('Policy Characteristics'!O:O,MATCH(PolicyLevers!$C1160,'Policy Characteristics'!$C:$C,0))</f>
        <v>0</v>
      </c>
    </row>
    <row r="1161" spans="1:21" x14ac:dyDescent="0.35">
      <c r="A1161" s="351" t="str">
        <f>INDEX('Policy Characteristics'!A:A,MATCH(PolicyLevers!$C1161,'Policy Characteristics'!$C:$C,0))</f>
        <v>Government Revenue Accounting</v>
      </c>
      <c r="B1161" s="355" t="str">
        <f>INDEX('Policy Characteristics'!B:B,MATCH(PolicyLevers!$C1161,'Policy Characteristics'!$C:$C,0))</f>
        <v>Remaining Government Cash Flows</v>
      </c>
      <c r="C1161" s="190" t="str">
        <f t="shared" ref="C1161:C1163" si="82">C$1159</f>
        <v>GRA for Remaining Government Cash Flow Changes</v>
      </c>
      <c r="D1161" s="182" t="s">
        <v>1240</v>
      </c>
      <c r="F1161" s="182" t="s">
        <v>1241</v>
      </c>
      <c r="H1161" s="43">
        <v>587</v>
      </c>
      <c r="I1161" s="355" t="str">
        <f t="shared" si="81"/>
        <v>Yes</v>
      </c>
      <c r="J1161" s="224"/>
      <c r="K1161" s="190" t="str">
        <f>INDEX('Policy Characteristics'!E:E,MATCH(PolicyLevers!$C1161,'Policy Characteristics'!$C:$C,0))</f>
        <v>GRA remaining cash flow changes</v>
      </c>
      <c r="L1161" s="190">
        <f>INDEX('Policy Characteristics'!F:F,MATCH(PolicyLevers!$C1161,'Policy Characteristics'!$C:$C,0))</f>
        <v>0</v>
      </c>
      <c r="M1161" s="190">
        <f>INDEX('Policy Characteristics'!G:G,MATCH(PolicyLevers!$C1161,'Policy Characteristics'!$C:$C,0))</f>
        <v>10</v>
      </c>
      <c r="N1161" s="190">
        <f>INDEX('Policy Characteristics'!H:H,MATCH(PolicyLevers!$C1161,'Policy Characteristics'!$C:$C,0))</f>
        <v>1</v>
      </c>
      <c r="O1161" s="190" t="str">
        <f>INDEX('Policy Characteristics'!I:I,MATCH(PolicyLevers!$C1161,'Policy Characteristics'!$C:$C,0))</f>
        <v>weight</v>
      </c>
      <c r="P1161" s="241"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0" t="str">
        <f>INDEX('Policy Characteristics'!K:K,MATCH(PolicyLevers!$C1161,'Policy Characteristics'!$C:$C,0))</f>
        <v>io-model.html</v>
      </c>
      <c r="R1161" s="182">
        <f>INDEX('Policy Characteristics'!L:L,MATCH(PolicyLevers!$C1161,'Policy Characteristics'!$C:$C,0))</f>
        <v>0</v>
      </c>
      <c r="S1161" s="199">
        <f>INDEX('Policy Characteristics'!M:M,MATCH(PolicyLevers!$C1161,'Policy Characteristics'!$C:$C,0))</f>
        <v>0</v>
      </c>
      <c r="T1161" s="182">
        <f>INDEX('Policy Characteristics'!N:N,MATCH(PolicyLevers!$C1161,'Policy Characteristics'!$C:$C,0))</f>
        <v>0</v>
      </c>
      <c r="U1161" s="182">
        <f>INDEX('Policy Characteristics'!O:O,MATCH(PolicyLevers!$C1161,'Policy Characteristics'!$C:$C,0))</f>
        <v>0</v>
      </c>
    </row>
    <row r="1162" spans="1:21" x14ac:dyDescent="0.35">
      <c r="A1162" s="351" t="str">
        <f>INDEX('Policy Characteristics'!A:A,MATCH(PolicyLevers!$C1162,'Policy Characteristics'!$C:$C,0))</f>
        <v>Government Revenue Accounting</v>
      </c>
      <c r="B1162" s="355" t="str">
        <f>INDEX('Policy Characteristics'!B:B,MATCH(PolicyLevers!$C1162,'Policy Characteristics'!$C:$C,0))</f>
        <v>Remaining Government Cash Flows</v>
      </c>
      <c r="C1162" s="190" t="str">
        <f t="shared" si="82"/>
        <v>GRA for Remaining Government Cash Flow Changes</v>
      </c>
      <c r="D1162" s="182" t="s">
        <v>1243</v>
      </c>
      <c r="F1162" s="182" t="s">
        <v>1244</v>
      </c>
      <c r="H1162" s="43">
        <v>588</v>
      </c>
      <c r="I1162" s="355" t="str">
        <f t="shared" si="81"/>
        <v>Yes</v>
      </c>
      <c r="J1162" s="224"/>
      <c r="K1162" s="190" t="str">
        <f>INDEX('Policy Characteristics'!E:E,MATCH(PolicyLevers!$C1162,'Policy Characteristics'!$C:$C,0))</f>
        <v>GRA remaining cash flow changes</v>
      </c>
      <c r="L1162" s="190">
        <f>INDEX('Policy Characteristics'!F:F,MATCH(PolicyLevers!$C1162,'Policy Characteristics'!$C:$C,0))</f>
        <v>0</v>
      </c>
      <c r="M1162" s="190">
        <f>INDEX('Policy Characteristics'!G:G,MATCH(PolicyLevers!$C1162,'Policy Characteristics'!$C:$C,0))</f>
        <v>10</v>
      </c>
      <c r="N1162" s="190">
        <f>INDEX('Policy Characteristics'!H:H,MATCH(PolicyLevers!$C1162,'Policy Characteristics'!$C:$C,0))</f>
        <v>1</v>
      </c>
      <c r="O1162" s="190" t="str">
        <f>INDEX('Policy Characteristics'!I:I,MATCH(PolicyLevers!$C1162,'Policy Characteristics'!$C:$C,0))</f>
        <v>weight</v>
      </c>
      <c r="P1162" s="241"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0" t="str">
        <f>INDEX('Policy Characteristics'!K:K,MATCH(PolicyLevers!$C1162,'Policy Characteristics'!$C:$C,0))</f>
        <v>io-model.html</v>
      </c>
      <c r="R1162" s="182">
        <f>INDEX('Policy Characteristics'!L:L,MATCH(PolicyLevers!$C1162,'Policy Characteristics'!$C:$C,0))</f>
        <v>0</v>
      </c>
      <c r="S1162" s="199">
        <f>INDEX('Policy Characteristics'!M:M,MATCH(PolicyLevers!$C1162,'Policy Characteristics'!$C:$C,0))</f>
        <v>0</v>
      </c>
      <c r="T1162" s="182">
        <f>INDEX('Policy Characteristics'!N:N,MATCH(PolicyLevers!$C1162,'Policy Characteristics'!$C:$C,0))</f>
        <v>0</v>
      </c>
      <c r="U1162" s="182">
        <f>INDEX('Policy Characteristics'!O:O,MATCH(PolicyLevers!$C1162,'Policy Characteristics'!$C:$C,0))</f>
        <v>0</v>
      </c>
    </row>
    <row r="1163" spans="1:21" x14ac:dyDescent="0.35">
      <c r="A1163" s="351" t="str">
        <f>INDEX('Policy Characteristics'!A:A,MATCH(PolicyLevers!$C1163,'Policy Characteristics'!$C:$C,0))</f>
        <v>Government Revenue Accounting</v>
      </c>
      <c r="B1163" s="355" t="str">
        <f>INDEX('Policy Characteristics'!B:B,MATCH(PolicyLevers!$C1163,'Policy Characteristics'!$C:$C,0))</f>
        <v>Remaining Government Cash Flows</v>
      </c>
      <c r="C1163" s="190" t="str">
        <f t="shared" si="82"/>
        <v>GRA for Remaining Government Cash Flow Changes</v>
      </c>
      <c r="D1163" s="182" t="s">
        <v>1246</v>
      </c>
      <c r="F1163" s="182" t="s">
        <v>1247</v>
      </c>
      <c r="H1163" s="43">
        <v>589</v>
      </c>
      <c r="I1163" s="355" t="str">
        <f t="shared" si="81"/>
        <v>Yes</v>
      </c>
      <c r="J1163" s="224"/>
      <c r="K1163" s="190" t="str">
        <f>INDEX('Policy Characteristics'!E:E,MATCH(PolicyLevers!$C1163,'Policy Characteristics'!$C:$C,0))</f>
        <v>GRA remaining cash flow changes</v>
      </c>
      <c r="L1163" s="190">
        <f>INDEX('Policy Characteristics'!F:F,MATCH(PolicyLevers!$C1163,'Policy Characteristics'!$C:$C,0))</f>
        <v>0</v>
      </c>
      <c r="M1163" s="190">
        <f>INDEX('Policy Characteristics'!G:G,MATCH(PolicyLevers!$C1163,'Policy Characteristics'!$C:$C,0))</f>
        <v>10</v>
      </c>
      <c r="N1163" s="190">
        <f>INDEX('Policy Characteristics'!H:H,MATCH(PolicyLevers!$C1163,'Policy Characteristics'!$C:$C,0))</f>
        <v>1</v>
      </c>
      <c r="O1163" s="190" t="str">
        <f>INDEX('Policy Characteristics'!I:I,MATCH(PolicyLevers!$C1163,'Policy Characteristics'!$C:$C,0))</f>
        <v>weight</v>
      </c>
      <c r="P1163" s="241"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0" t="str">
        <f>INDEX('Policy Characteristics'!K:K,MATCH(PolicyLevers!$C1163,'Policy Characteristics'!$C:$C,0))</f>
        <v>io-model.html</v>
      </c>
      <c r="R1163" s="182">
        <f>INDEX('Policy Characteristics'!L:L,MATCH(PolicyLevers!$C1163,'Policy Characteristics'!$C:$C,0))</f>
        <v>0</v>
      </c>
      <c r="S1163" s="199">
        <f>INDEX('Policy Characteristics'!M:M,MATCH(PolicyLevers!$C1163,'Policy Characteristics'!$C:$C,0))</f>
        <v>0</v>
      </c>
      <c r="T1163" s="182">
        <f>INDEX('Policy Characteristics'!N:N,MATCH(PolicyLevers!$C1163,'Policy Characteristics'!$C:$C,0))</f>
        <v>0</v>
      </c>
      <c r="U1163" s="182">
        <f>INDEX('Policy Characteristics'!O:O,MATCH(PolicyLevers!$C1163,'Policy Characteristics'!$C:$C,0))</f>
        <v>0</v>
      </c>
    </row>
    <row r="1164" spans="1:21" x14ac:dyDescent="0.35">
      <c r="H1164" s="182"/>
      <c r="J1164" s="182"/>
      <c r="R1164" s="182"/>
    </row>
    <row r="1165" spans="1:21" x14ac:dyDescent="0.35">
      <c r="H1165" s="182"/>
      <c r="J1165" s="182"/>
      <c r="R1165" s="182"/>
    </row>
    <row r="1166" spans="1:21" x14ac:dyDescent="0.35">
      <c r="H1166" s="182"/>
      <c r="J1166" s="182"/>
      <c r="R1166" s="182"/>
    </row>
    <row r="1167" spans="1:21" x14ac:dyDescent="0.35">
      <c r="H1167" s="182"/>
      <c r="J1167" s="182"/>
      <c r="R1167" s="182"/>
    </row>
    <row r="1168" spans="1:21" x14ac:dyDescent="0.35">
      <c r="H1168" s="182"/>
      <c r="J1168" s="182"/>
      <c r="R1168" s="182"/>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E23" workbookViewId="0">
      <selection activeCell="J29" sqref="J29"/>
    </sheetView>
  </sheetViews>
  <sheetFormatPr defaultColWidth="8.81640625" defaultRowHeight="14.5" x14ac:dyDescent="0.35"/>
  <cols>
    <col min="1" max="2" width="29.36328125" customWidth="1"/>
    <col min="3" max="3" width="40.6328125" customWidth="1"/>
    <col min="4" max="5" width="29.36328125" customWidth="1"/>
    <col min="6" max="9" width="12.81640625" customWidth="1"/>
    <col min="10" max="10" width="116" style="390" customWidth="1"/>
    <col min="11" max="11" width="35.36328125" customWidth="1"/>
    <col min="12" max="12" width="29.36328125" customWidth="1"/>
  </cols>
  <sheetData>
    <row r="1" spans="1:15" s="270" customFormat="1" x14ac:dyDescent="0.35">
      <c r="A1" s="29" t="s">
        <v>2177</v>
      </c>
      <c r="J1" s="390"/>
    </row>
    <row r="2" spans="1:15" s="270" customFormat="1" x14ac:dyDescent="0.35">
      <c r="A2" s="6" t="s">
        <v>2178</v>
      </c>
      <c r="J2" s="390"/>
    </row>
    <row r="3" spans="1:15" x14ac:dyDescent="0.35">
      <c r="A3" s="341" t="s">
        <v>283</v>
      </c>
      <c r="B3" s="341" t="s">
        <v>284</v>
      </c>
      <c r="C3" s="342" t="s">
        <v>285</v>
      </c>
      <c r="D3" s="342" t="s">
        <v>292</v>
      </c>
      <c r="E3" s="342" t="s">
        <v>293</v>
      </c>
      <c r="F3" s="342" t="s">
        <v>294</v>
      </c>
      <c r="G3" s="342" t="s">
        <v>295</v>
      </c>
      <c r="H3" s="342" t="s">
        <v>296</v>
      </c>
      <c r="I3" s="342" t="s">
        <v>297</v>
      </c>
      <c r="J3" s="97" t="s">
        <v>298</v>
      </c>
      <c r="K3" s="22" t="s">
        <v>299</v>
      </c>
      <c r="L3" s="22" t="s">
        <v>300</v>
      </c>
      <c r="M3" s="22" t="s">
        <v>301</v>
      </c>
      <c r="N3" s="22" t="s">
        <v>302</v>
      </c>
      <c r="O3" s="22" t="s">
        <v>303</v>
      </c>
    </row>
    <row r="4" spans="1:15" ht="58" x14ac:dyDescent="0.35">
      <c r="A4" t="s">
        <v>304</v>
      </c>
      <c r="B4" t="s">
        <v>305</v>
      </c>
      <c r="C4" t="s">
        <v>306</v>
      </c>
      <c r="D4" t="s">
        <v>311</v>
      </c>
      <c r="E4" t="s">
        <v>312</v>
      </c>
      <c r="F4">
        <v>0</v>
      </c>
      <c r="G4">
        <v>1</v>
      </c>
      <c r="H4">
        <v>0.02</v>
      </c>
      <c r="I4" t="s">
        <v>313</v>
      </c>
      <c r="J4" s="377"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ht="72.5" x14ac:dyDescent="0.35">
      <c r="A5" t="s">
        <v>304</v>
      </c>
      <c r="B5" t="s">
        <v>371</v>
      </c>
      <c r="C5" t="s">
        <v>372</v>
      </c>
      <c r="D5" t="s">
        <v>372</v>
      </c>
      <c r="E5" t="s">
        <v>373</v>
      </c>
      <c r="F5">
        <v>0</v>
      </c>
      <c r="G5">
        <v>300</v>
      </c>
      <c r="H5">
        <v>5</v>
      </c>
      <c r="I5" t="s">
        <v>374</v>
      </c>
      <c r="J5" s="377"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ht="87" x14ac:dyDescent="0.35">
      <c r="A6" t="s">
        <v>304</v>
      </c>
      <c r="B6" t="s">
        <v>378</v>
      </c>
      <c r="C6" t="s">
        <v>379</v>
      </c>
      <c r="D6" t="s">
        <v>380</v>
      </c>
      <c r="E6" t="s">
        <v>381</v>
      </c>
      <c r="F6">
        <v>0</v>
      </c>
      <c r="G6">
        <v>1</v>
      </c>
      <c r="H6">
        <v>0.02</v>
      </c>
      <c r="I6" t="s">
        <v>382</v>
      </c>
      <c r="J6" s="377"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ht="409.5" x14ac:dyDescent="0.35">
      <c r="A7" t="s">
        <v>304</v>
      </c>
      <c r="B7" t="s">
        <v>386</v>
      </c>
      <c r="C7" t="s">
        <v>387</v>
      </c>
      <c r="D7" t="s">
        <v>390</v>
      </c>
      <c r="E7" t="s">
        <v>391</v>
      </c>
      <c r="F7">
        <v>0</v>
      </c>
      <c r="G7">
        <v>1</v>
      </c>
      <c r="H7">
        <v>0.01</v>
      </c>
      <c r="I7" t="s">
        <v>392</v>
      </c>
      <c r="J7" s="377"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ht="72.5" x14ac:dyDescent="0.35">
      <c r="A8" t="s">
        <v>304</v>
      </c>
      <c r="B8" t="s">
        <v>412</v>
      </c>
      <c r="C8" t="s">
        <v>413</v>
      </c>
      <c r="D8" t="s">
        <v>414</v>
      </c>
      <c r="E8" t="s">
        <v>415</v>
      </c>
      <c r="F8">
        <v>0</v>
      </c>
      <c r="G8">
        <v>0.5</v>
      </c>
      <c r="H8">
        <v>0.01</v>
      </c>
      <c r="I8" t="s">
        <v>416</v>
      </c>
      <c r="J8" s="377"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2027</v>
      </c>
    </row>
    <row r="9" spans="1:15" ht="87" x14ac:dyDescent="0.35">
      <c r="A9" t="s">
        <v>304</v>
      </c>
      <c r="B9" t="s">
        <v>420</v>
      </c>
      <c r="C9" t="s">
        <v>421</v>
      </c>
      <c r="D9" t="s">
        <v>420</v>
      </c>
      <c r="E9" t="s">
        <v>422</v>
      </c>
      <c r="F9">
        <v>0</v>
      </c>
      <c r="G9">
        <v>1</v>
      </c>
      <c r="H9">
        <v>0.02</v>
      </c>
      <c r="I9" t="s">
        <v>423</v>
      </c>
      <c r="J9" s="377"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ht="406" x14ac:dyDescent="0.35">
      <c r="A10" t="s">
        <v>304</v>
      </c>
      <c r="B10" t="s">
        <v>429</v>
      </c>
      <c r="C10" t="s">
        <v>430</v>
      </c>
      <c r="D10" t="s">
        <v>431</v>
      </c>
      <c r="E10" t="s">
        <v>432</v>
      </c>
      <c r="F10">
        <v>0</v>
      </c>
      <c r="G10">
        <v>1</v>
      </c>
      <c r="H10">
        <v>0.01</v>
      </c>
      <c r="I10" t="s">
        <v>433</v>
      </c>
      <c r="J10" s="377"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ht="409.5" x14ac:dyDescent="0.35">
      <c r="A11" t="s">
        <v>304</v>
      </c>
      <c r="B11" t="s">
        <v>455</v>
      </c>
      <c r="C11" t="s">
        <v>456</v>
      </c>
      <c r="D11" t="s">
        <v>457</v>
      </c>
      <c r="E11" t="s">
        <v>458</v>
      </c>
      <c r="F11">
        <v>0</v>
      </c>
      <c r="G11">
        <v>1</v>
      </c>
      <c r="H11">
        <v>0.01</v>
      </c>
      <c r="I11" t="s">
        <v>392</v>
      </c>
      <c r="J11" s="377"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ht="58" x14ac:dyDescent="0.35">
      <c r="A12" t="s">
        <v>304</v>
      </c>
      <c r="B12" t="s">
        <v>471</v>
      </c>
      <c r="C12" t="s">
        <v>472</v>
      </c>
      <c r="D12" t="s">
        <v>471</v>
      </c>
      <c r="E12" t="s">
        <v>473</v>
      </c>
      <c r="F12">
        <v>0</v>
      </c>
      <c r="G12">
        <v>0.2</v>
      </c>
      <c r="H12">
        <v>0.01</v>
      </c>
      <c r="I12" t="s">
        <v>474</v>
      </c>
      <c r="J12" s="377"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ht="116" x14ac:dyDescent="0.35">
      <c r="A13" t="s">
        <v>304</v>
      </c>
      <c r="B13" t="s">
        <v>479</v>
      </c>
      <c r="C13" t="s">
        <v>480</v>
      </c>
      <c r="D13" t="s">
        <v>479</v>
      </c>
      <c r="E13" t="s">
        <v>481</v>
      </c>
      <c r="F13">
        <v>0</v>
      </c>
      <c r="G13">
        <v>0.26</v>
      </c>
      <c r="H13">
        <v>0.01</v>
      </c>
      <c r="I13" t="s">
        <v>482</v>
      </c>
      <c r="J13" s="377"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ht="217.5" x14ac:dyDescent="0.35">
      <c r="A14" t="s">
        <v>490</v>
      </c>
      <c r="B14" t="s">
        <v>491</v>
      </c>
      <c r="C14" t="s">
        <v>492</v>
      </c>
      <c r="D14" t="s">
        <v>491</v>
      </c>
      <c r="E14" t="s">
        <v>497</v>
      </c>
      <c r="F14">
        <v>0</v>
      </c>
      <c r="G14">
        <v>1</v>
      </c>
      <c r="H14">
        <v>0.01</v>
      </c>
      <c r="I14" t="s">
        <v>498</v>
      </c>
      <c r="J14" s="377"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K14" t="s">
        <v>499</v>
      </c>
      <c r="L14" t="s">
        <v>500</v>
      </c>
      <c r="O14" t="s">
        <v>143</v>
      </c>
    </row>
    <row r="15" spans="1:15" ht="409.5" x14ac:dyDescent="0.35">
      <c r="A15" t="s">
        <v>490</v>
      </c>
      <c r="B15" t="s">
        <v>515</v>
      </c>
      <c r="C15" t="s">
        <v>516</v>
      </c>
      <c r="D15" t="s">
        <v>515</v>
      </c>
      <c r="E15" t="s">
        <v>517</v>
      </c>
      <c r="F15">
        <v>0</v>
      </c>
      <c r="G15">
        <v>0.75</v>
      </c>
      <c r="H15">
        <v>0.01</v>
      </c>
      <c r="I15" t="s">
        <v>518</v>
      </c>
      <c r="J15" s="377" t="str">
        <f>INDEX(Guidance!$U:$U,MATCH('Policy Characteristics'!C15,Guidance!$E:$E,0))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5" t="s">
        <v>519</v>
      </c>
      <c r="L15" t="s">
        <v>520</v>
      </c>
      <c r="M15" t="s">
        <v>521</v>
      </c>
      <c r="N15" t="s">
        <v>522</v>
      </c>
    </row>
    <row r="16" spans="1:15" ht="58" x14ac:dyDescent="0.35">
      <c r="A16" t="s">
        <v>490</v>
      </c>
      <c r="B16" t="s">
        <v>525</v>
      </c>
      <c r="C16" t="s">
        <v>526</v>
      </c>
      <c r="D16" t="s">
        <v>525</v>
      </c>
      <c r="E16" t="s">
        <v>527</v>
      </c>
      <c r="F16">
        <v>0</v>
      </c>
      <c r="G16">
        <v>1</v>
      </c>
      <c r="H16">
        <v>1</v>
      </c>
      <c r="I16" t="s">
        <v>528</v>
      </c>
      <c r="J16" s="377"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ht="29" x14ac:dyDescent="0.35">
      <c r="A17" t="s">
        <v>490</v>
      </c>
      <c r="B17" t="s">
        <v>533</v>
      </c>
      <c r="C17" t="s">
        <v>534</v>
      </c>
      <c r="D17" t="s">
        <v>535</v>
      </c>
      <c r="E17" t="s">
        <v>536</v>
      </c>
      <c r="F17">
        <v>0</v>
      </c>
      <c r="G17">
        <v>0.24</v>
      </c>
      <c r="H17">
        <v>5.0000000000000001E-3</v>
      </c>
      <c r="I17" t="s">
        <v>537</v>
      </c>
      <c r="J17" s="377"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ht="58" x14ac:dyDescent="0.35">
      <c r="A18" t="s">
        <v>490</v>
      </c>
      <c r="B18" t="s">
        <v>543</v>
      </c>
      <c r="C18" t="s">
        <v>544</v>
      </c>
      <c r="D18" t="s">
        <v>535</v>
      </c>
      <c r="E18" t="s">
        <v>545</v>
      </c>
      <c r="F18">
        <v>0</v>
      </c>
      <c r="G18">
        <v>0.5</v>
      </c>
      <c r="H18">
        <v>0.01</v>
      </c>
      <c r="I18" t="s">
        <v>546</v>
      </c>
      <c r="J18" s="377"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ht="43.5" x14ac:dyDescent="0.35">
      <c r="A19" t="s">
        <v>490</v>
      </c>
      <c r="B19" t="s">
        <v>551</v>
      </c>
      <c r="C19" t="s">
        <v>552</v>
      </c>
      <c r="D19" t="s">
        <v>551</v>
      </c>
      <c r="E19" t="s">
        <v>553</v>
      </c>
      <c r="F19">
        <v>0</v>
      </c>
      <c r="G19">
        <v>1</v>
      </c>
      <c r="H19">
        <v>1</v>
      </c>
      <c r="I19" t="s">
        <v>528</v>
      </c>
      <c r="J19" s="377"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ht="116" x14ac:dyDescent="0.35">
      <c r="A20" t="s">
        <v>490</v>
      </c>
      <c r="B20" t="s">
        <v>557</v>
      </c>
      <c r="C20" t="s">
        <v>558</v>
      </c>
      <c r="D20" t="s">
        <v>559</v>
      </c>
      <c r="E20" t="s">
        <v>560</v>
      </c>
      <c r="F20">
        <v>0</v>
      </c>
      <c r="G20">
        <v>0.5</v>
      </c>
      <c r="H20">
        <v>0.01</v>
      </c>
      <c r="I20" t="s">
        <v>561</v>
      </c>
      <c r="J20" s="377"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ht="43.5" x14ac:dyDescent="0.35">
      <c r="A21" t="s">
        <v>490</v>
      </c>
      <c r="B21" t="s">
        <v>567</v>
      </c>
      <c r="C21" t="s">
        <v>568</v>
      </c>
      <c r="D21" t="s">
        <v>567</v>
      </c>
      <c r="E21" t="s">
        <v>569</v>
      </c>
      <c r="F21">
        <v>0</v>
      </c>
      <c r="G21">
        <v>1</v>
      </c>
      <c r="H21">
        <v>1</v>
      </c>
      <c r="I21" t="s">
        <v>528</v>
      </c>
      <c r="J21" s="377"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ht="43.5" x14ac:dyDescent="0.35">
      <c r="A22" t="s">
        <v>575</v>
      </c>
      <c r="B22" t="s">
        <v>580</v>
      </c>
      <c r="C22" t="s">
        <v>577</v>
      </c>
      <c r="D22" t="s">
        <v>580</v>
      </c>
      <c r="E22" t="s">
        <v>581</v>
      </c>
      <c r="F22">
        <v>0</v>
      </c>
      <c r="G22">
        <v>1</v>
      </c>
      <c r="H22">
        <v>1</v>
      </c>
      <c r="I22" t="s">
        <v>528</v>
      </c>
      <c r="J22" s="377" t="str">
        <f>INDEX(Guidance!$U:$U,MATCH('Policy Characteristics'!C22,Guidance!$E:$E,0))</f>
        <v>**Description:** This policy prevents new capacity of the selected type(s) from being built or deployed.//**Guidance for setting values: **//**Hard Coal : **No new coal is planned in New Mexico.//**Natural Gas Nonpeaker : **//**Nuclear : **//**Hydro : **//**Lignite : **</v>
      </c>
      <c r="K22" t="s">
        <v>582</v>
      </c>
      <c r="L22" t="s">
        <v>583</v>
      </c>
      <c r="O22" t="s">
        <v>584</v>
      </c>
    </row>
    <row r="23" spans="1:15" ht="290" x14ac:dyDescent="0.35">
      <c r="A23" t="s">
        <v>575</v>
      </c>
      <c r="B23" t="s">
        <v>619</v>
      </c>
      <c r="C23" t="s">
        <v>620</v>
      </c>
      <c r="D23" t="s">
        <v>621</v>
      </c>
      <c r="E23" t="s">
        <v>622</v>
      </c>
      <c r="F23">
        <v>0</v>
      </c>
      <c r="G23">
        <v>1</v>
      </c>
      <c r="H23">
        <v>0.01</v>
      </c>
      <c r="I23" t="s">
        <v>623</v>
      </c>
      <c r="J23" s="377"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ht="159.5" x14ac:dyDescent="0.35">
      <c r="A24" t="s">
        <v>575</v>
      </c>
      <c r="B24" t="s">
        <v>2162</v>
      </c>
      <c r="C24" t="s">
        <v>628</v>
      </c>
      <c r="D24" t="s">
        <v>2162</v>
      </c>
      <c r="E24" t="s">
        <v>629</v>
      </c>
      <c r="F24">
        <v>0</v>
      </c>
      <c r="G24">
        <v>1</v>
      </c>
      <c r="H24">
        <v>0.01</v>
      </c>
      <c r="I24" t="s">
        <v>630</v>
      </c>
      <c r="J24" s="377"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ht="43.5" x14ac:dyDescent="0.35">
      <c r="A25" t="s">
        <v>575</v>
      </c>
      <c r="B25" t="s">
        <v>634</v>
      </c>
      <c r="C25" t="s">
        <v>635</v>
      </c>
      <c r="D25" t="s">
        <v>636</v>
      </c>
      <c r="E25" t="s">
        <v>637</v>
      </c>
      <c r="F25">
        <v>-0.5</v>
      </c>
      <c r="G25">
        <v>1</v>
      </c>
      <c r="H25">
        <v>0.02</v>
      </c>
      <c r="I25" t="s">
        <v>638</v>
      </c>
      <c r="J25" s="377"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K25" t="s">
        <v>639</v>
      </c>
      <c r="L25" t="s">
        <v>640</v>
      </c>
      <c r="M25" t="s">
        <v>641</v>
      </c>
      <c r="O25" t="s">
        <v>145</v>
      </c>
    </row>
    <row r="26" spans="1:15" ht="116" x14ac:dyDescent="0.35">
      <c r="A26" t="s">
        <v>575</v>
      </c>
      <c r="B26" t="s">
        <v>642</v>
      </c>
      <c r="C26" t="s">
        <v>643</v>
      </c>
      <c r="D26" t="s">
        <v>636</v>
      </c>
      <c r="E26" t="s">
        <v>644</v>
      </c>
      <c r="F26">
        <v>-0.5</v>
      </c>
      <c r="G26">
        <v>1</v>
      </c>
      <c r="H26">
        <v>0.02</v>
      </c>
      <c r="I26" t="s">
        <v>645</v>
      </c>
      <c r="J26" s="377"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K26" t="s">
        <v>646</v>
      </c>
      <c r="L26" t="s">
        <v>640</v>
      </c>
      <c r="M26" t="s">
        <v>641</v>
      </c>
      <c r="O26" t="s">
        <v>145</v>
      </c>
    </row>
    <row r="27" spans="1:15" x14ac:dyDescent="0.35">
      <c r="A27" t="s">
        <v>575</v>
      </c>
      <c r="B27" t="s">
        <v>647</v>
      </c>
      <c r="C27" t="s">
        <v>648</v>
      </c>
      <c r="D27" t="s">
        <v>647</v>
      </c>
      <c r="E27" t="s">
        <v>649</v>
      </c>
      <c r="J27" s="377" t="str">
        <f>INDEX(Guidance!$U:$U,MATCH('Policy Characteristics'!C27,Guidance!$E:$E,0))</f>
        <v>**Description:**0</v>
      </c>
    </row>
    <row r="28" spans="1:15" ht="58" x14ac:dyDescent="0.35">
      <c r="A28" t="s">
        <v>575</v>
      </c>
      <c r="B28" t="s">
        <v>650</v>
      </c>
      <c r="C28" t="s">
        <v>651</v>
      </c>
      <c r="D28" t="s">
        <v>650</v>
      </c>
      <c r="E28" t="s">
        <v>652</v>
      </c>
      <c r="F28">
        <v>0</v>
      </c>
      <c r="G28">
        <v>1</v>
      </c>
      <c r="H28">
        <v>0.01</v>
      </c>
      <c r="I28" t="s">
        <v>653</v>
      </c>
      <c r="J28" s="377"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K28" t="s">
        <v>654</v>
      </c>
      <c r="L28" t="s">
        <v>655</v>
      </c>
      <c r="M28" t="s">
        <v>445</v>
      </c>
      <c r="O28" t="s">
        <v>146</v>
      </c>
    </row>
    <row r="29" spans="1:15" ht="72.5" x14ac:dyDescent="0.35">
      <c r="A29" t="s">
        <v>575</v>
      </c>
      <c r="B29" t="s">
        <v>656</v>
      </c>
      <c r="C29" t="s">
        <v>657</v>
      </c>
      <c r="D29" t="s">
        <v>656</v>
      </c>
      <c r="E29" t="s">
        <v>658</v>
      </c>
      <c r="F29">
        <v>0</v>
      </c>
      <c r="G29">
        <v>25000</v>
      </c>
      <c r="H29">
        <v>500</v>
      </c>
      <c r="I29" t="s">
        <v>659</v>
      </c>
      <c r="J29" s="377" t="str">
        <f>INDEX(Guidance!$U:$U,MATCH('Policy Characteristics'!C29,Guidance!$E:$E,0))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K29" t="s">
        <v>660</v>
      </c>
      <c r="L29" t="s">
        <v>661</v>
      </c>
      <c r="M29" t="s">
        <v>662</v>
      </c>
      <c r="N29" t="s">
        <v>663</v>
      </c>
      <c r="O29" t="s">
        <v>664</v>
      </c>
    </row>
    <row r="30" spans="1:15" ht="58" x14ac:dyDescent="0.35">
      <c r="A30" t="s">
        <v>575</v>
      </c>
      <c r="B30" t="s">
        <v>666</v>
      </c>
      <c r="C30" t="s">
        <v>667</v>
      </c>
      <c r="D30" t="s">
        <v>666</v>
      </c>
      <c r="E30" t="s">
        <v>668</v>
      </c>
      <c r="F30">
        <v>0</v>
      </c>
      <c r="G30">
        <v>1</v>
      </c>
      <c r="H30">
        <v>0.01</v>
      </c>
      <c r="I30" t="s">
        <v>653</v>
      </c>
      <c r="J30" s="377" t="str">
        <f>INDEX(Guidance!$U:$U,MATCH('Policy Characteristics'!C30,Guidance!$E:$E,0))</f>
        <v>**Description:** This policy causes grid-scale electricity storage from chemical batteries to increase above the amount predicted in the BAU Scenario. // **Guidance for setting values: **In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K30" t="s">
        <v>669</v>
      </c>
      <c r="L30" t="s">
        <v>670</v>
      </c>
      <c r="M30" t="s">
        <v>671</v>
      </c>
      <c r="O30" t="s">
        <v>2025</v>
      </c>
    </row>
    <row r="31" spans="1:15" ht="58" x14ac:dyDescent="0.35">
      <c r="A31" t="s">
        <v>575</v>
      </c>
      <c r="B31" t="s">
        <v>672</v>
      </c>
      <c r="C31" t="s">
        <v>673</v>
      </c>
      <c r="D31" t="s">
        <v>672</v>
      </c>
      <c r="E31" t="s">
        <v>674</v>
      </c>
      <c r="F31">
        <v>0</v>
      </c>
      <c r="G31">
        <v>1.1299999999999999</v>
      </c>
      <c r="H31">
        <v>0.01</v>
      </c>
      <c r="I31" t="s">
        <v>675</v>
      </c>
      <c r="J31" s="377"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5">
        <v>0</v>
      </c>
      <c r="G32" s="375">
        <v>1</v>
      </c>
      <c r="H32" s="375">
        <v>1</v>
      </c>
      <c r="I32" s="375" t="s">
        <v>528</v>
      </c>
      <c r="J32" s="377" t="str">
        <f>INDEX(Guidance!$U:$U,MATCH('Policy Characteristics'!C32,Guidance!$E:$E,0))</f>
        <v xml:space="preserve">**Description:** This policy uses an alternative retirement schedule for existing capacity of the selected type(s). // </v>
      </c>
    </row>
    <row r="33" spans="1:14" ht="29" x14ac:dyDescent="0.35">
      <c r="A33" t="s">
        <v>575</v>
      </c>
      <c r="B33" t="s">
        <v>684</v>
      </c>
      <c r="C33" t="s">
        <v>685</v>
      </c>
      <c r="D33" t="s">
        <v>684</v>
      </c>
      <c r="F33" s="375">
        <v>0</v>
      </c>
      <c r="G33" s="375">
        <v>1</v>
      </c>
      <c r="H33" s="375">
        <v>1</v>
      </c>
      <c r="I33" s="375" t="s">
        <v>528</v>
      </c>
      <c r="J33" s="377"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ht="29" x14ac:dyDescent="0.35">
      <c r="A34" t="s">
        <v>575</v>
      </c>
      <c r="B34" t="s">
        <v>688</v>
      </c>
      <c r="C34" t="s">
        <v>689</v>
      </c>
      <c r="D34" t="s">
        <v>688</v>
      </c>
      <c r="E34" t="s">
        <v>690</v>
      </c>
      <c r="F34" s="375">
        <v>0</v>
      </c>
      <c r="G34" s="375">
        <v>1</v>
      </c>
      <c r="H34" s="375">
        <v>1</v>
      </c>
      <c r="I34" s="375" t="s">
        <v>528</v>
      </c>
      <c r="J34" s="377"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377" t="str">
        <f>INDEX(Guidance!$U:$U,MATCH('Policy Characteristics'!C35,Guidance!$E:$E,0))</f>
        <v>**Description:** This policy extends the lifetime of all nuclear plants by the specified number of years.//</v>
      </c>
      <c r="K35" t="s">
        <v>696</v>
      </c>
      <c r="L35" t="s">
        <v>697</v>
      </c>
      <c r="M35" t="s">
        <v>698</v>
      </c>
      <c r="N35" t="s">
        <v>698</v>
      </c>
    </row>
    <row r="36" spans="1:14" ht="261" x14ac:dyDescent="0.35">
      <c r="A36" t="s">
        <v>575</v>
      </c>
      <c r="B36" t="s">
        <v>699</v>
      </c>
      <c r="C36" t="s">
        <v>700</v>
      </c>
      <c r="D36" t="s">
        <v>699</v>
      </c>
      <c r="E36" t="s">
        <v>702</v>
      </c>
      <c r="J36" s="377"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ht="116" x14ac:dyDescent="0.35">
      <c r="A37" t="s">
        <v>575</v>
      </c>
      <c r="B37" t="s">
        <v>717</v>
      </c>
      <c r="C37" t="s">
        <v>718</v>
      </c>
      <c r="D37" t="s">
        <v>717</v>
      </c>
      <c r="E37" t="s">
        <v>719</v>
      </c>
      <c r="F37">
        <v>0</v>
      </c>
      <c r="G37">
        <v>0.9</v>
      </c>
      <c r="H37">
        <v>0.01</v>
      </c>
      <c r="I37" t="s">
        <v>720</v>
      </c>
      <c r="J37" s="377"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ht="58" x14ac:dyDescent="0.35">
      <c r="A38" t="s">
        <v>575</v>
      </c>
      <c r="B38" t="s">
        <v>726</v>
      </c>
      <c r="C38" t="s">
        <v>727</v>
      </c>
      <c r="D38" t="s">
        <v>728</v>
      </c>
      <c r="E38" t="s">
        <v>729</v>
      </c>
      <c r="F38">
        <v>0</v>
      </c>
      <c r="G38">
        <v>0.4</v>
      </c>
      <c r="H38">
        <v>0.01</v>
      </c>
      <c r="I38" t="s">
        <v>730</v>
      </c>
      <c r="J38" s="377"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ht="203" x14ac:dyDescent="0.35">
      <c r="A39" t="s">
        <v>575</v>
      </c>
      <c r="B39" t="s">
        <v>735</v>
      </c>
      <c r="C39" t="s">
        <v>736</v>
      </c>
      <c r="D39" t="s">
        <v>735</v>
      </c>
      <c r="E39" t="s">
        <v>737</v>
      </c>
      <c r="F39">
        <v>0</v>
      </c>
      <c r="G39">
        <v>0.95</v>
      </c>
      <c r="H39">
        <v>0.01</v>
      </c>
      <c r="I39" t="s">
        <v>738</v>
      </c>
      <c r="J39" s="377"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K39" t="s">
        <v>739</v>
      </c>
    </row>
    <row r="40" spans="1:14" ht="232" x14ac:dyDescent="0.35">
      <c r="A40" t="s">
        <v>575</v>
      </c>
      <c r="B40" t="s">
        <v>747</v>
      </c>
      <c r="C40" t="s">
        <v>748</v>
      </c>
      <c r="D40" t="s">
        <v>747</v>
      </c>
      <c r="E40" t="s">
        <v>749</v>
      </c>
      <c r="F40" s="370">
        <v>0</v>
      </c>
      <c r="G40" s="370">
        <v>60</v>
      </c>
      <c r="H40" s="370">
        <v>1</v>
      </c>
      <c r="I40" s="371" t="s">
        <v>1314</v>
      </c>
      <c r="J40" s="377"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2" t="s">
        <v>739</v>
      </c>
      <c r="L40" s="373" t="s">
        <v>750</v>
      </c>
      <c r="M40" s="374" t="s">
        <v>2350</v>
      </c>
    </row>
    <row r="41" spans="1:14" ht="87" x14ac:dyDescent="0.35">
      <c r="A41" t="s">
        <v>753</v>
      </c>
      <c r="B41" t="s">
        <v>619</v>
      </c>
      <c r="C41" t="s">
        <v>754</v>
      </c>
      <c r="D41" t="s">
        <v>759</v>
      </c>
      <c r="E41" t="s">
        <v>760</v>
      </c>
      <c r="F41">
        <v>0</v>
      </c>
      <c r="G41">
        <v>1</v>
      </c>
      <c r="H41">
        <v>0.01</v>
      </c>
      <c r="I41" t="s">
        <v>623</v>
      </c>
      <c r="J41" s="377"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ht="43.5" x14ac:dyDescent="0.35">
      <c r="A42" t="s">
        <v>753</v>
      </c>
      <c r="B42" t="s">
        <v>778</v>
      </c>
      <c r="C42" t="s">
        <v>779</v>
      </c>
      <c r="D42" t="s">
        <v>778</v>
      </c>
      <c r="E42" t="s">
        <v>780</v>
      </c>
      <c r="F42">
        <v>0</v>
      </c>
      <c r="G42">
        <v>1</v>
      </c>
      <c r="H42">
        <v>0.01</v>
      </c>
      <c r="I42" t="s">
        <v>653</v>
      </c>
      <c r="J42" s="377"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ht="43.5" x14ac:dyDescent="0.35">
      <c r="A43" t="s">
        <v>753</v>
      </c>
      <c r="B43" t="s">
        <v>785</v>
      </c>
      <c r="C43" t="s">
        <v>786</v>
      </c>
      <c r="D43" t="s">
        <v>785</v>
      </c>
      <c r="E43" t="s">
        <v>787</v>
      </c>
      <c r="F43">
        <v>0</v>
      </c>
      <c r="G43">
        <v>1</v>
      </c>
      <c r="H43">
        <v>0.01</v>
      </c>
      <c r="I43" t="s">
        <v>653</v>
      </c>
      <c r="J43" s="377"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ht="58" x14ac:dyDescent="0.35">
      <c r="A44" t="s">
        <v>753</v>
      </c>
      <c r="B44" t="s">
        <v>791</v>
      </c>
      <c r="C44" t="s">
        <v>792</v>
      </c>
      <c r="D44" t="s">
        <v>791</v>
      </c>
      <c r="E44" t="s">
        <v>793</v>
      </c>
      <c r="F44">
        <v>0</v>
      </c>
      <c r="G44">
        <v>1</v>
      </c>
      <c r="H44">
        <v>0.01</v>
      </c>
      <c r="I44" t="s">
        <v>653</v>
      </c>
      <c r="J44" s="377"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ht="72.5" x14ac:dyDescent="0.35">
      <c r="A45" t="s">
        <v>753</v>
      </c>
      <c r="B45" t="s">
        <v>797</v>
      </c>
      <c r="C45" t="s">
        <v>798</v>
      </c>
      <c r="D45" t="s">
        <v>797</v>
      </c>
      <c r="E45" t="s">
        <v>801</v>
      </c>
      <c r="F45">
        <v>0</v>
      </c>
      <c r="G45">
        <v>0.25</v>
      </c>
      <c r="H45">
        <v>0.01</v>
      </c>
      <c r="I45" t="s">
        <v>518</v>
      </c>
      <c r="J45" s="377"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ht="43.5" x14ac:dyDescent="0.35">
      <c r="A46" t="s">
        <v>753</v>
      </c>
      <c r="B46" t="s">
        <v>824</v>
      </c>
      <c r="C46" t="s">
        <v>825</v>
      </c>
      <c r="D46" t="s">
        <v>824</v>
      </c>
      <c r="E46" t="s">
        <v>826</v>
      </c>
      <c r="F46">
        <v>0</v>
      </c>
      <c r="G46">
        <v>1</v>
      </c>
      <c r="H46">
        <v>0.01</v>
      </c>
      <c r="I46" t="s">
        <v>653</v>
      </c>
      <c r="J46" s="377"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ht="116" x14ac:dyDescent="0.35">
      <c r="A47" t="s">
        <v>753</v>
      </c>
      <c r="B47" t="s">
        <v>830</v>
      </c>
      <c r="C47" t="s">
        <v>831</v>
      </c>
      <c r="D47" t="s">
        <v>830</v>
      </c>
      <c r="E47" t="s">
        <v>832</v>
      </c>
      <c r="F47">
        <v>0</v>
      </c>
      <c r="G47">
        <v>1</v>
      </c>
      <c r="H47">
        <v>0.01</v>
      </c>
      <c r="I47" t="s">
        <v>833</v>
      </c>
      <c r="J47" s="377"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ht="29" x14ac:dyDescent="0.35">
      <c r="A48" t="s">
        <v>753</v>
      </c>
      <c r="B48" t="s">
        <v>869</v>
      </c>
      <c r="C48" t="s">
        <v>870</v>
      </c>
      <c r="D48" t="s">
        <v>871</v>
      </c>
      <c r="E48" t="s">
        <v>872</v>
      </c>
      <c r="F48">
        <v>0</v>
      </c>
      <c r="G48">
        <v>1</v>
      </c>
      <c r="H48">
        <v>0.01</v>
      </c>
      <c r="I48" t="s">
        <v>653</v>
      </c>
      <c r="J48" s="377"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ht="43.5" x14ac:dyDescent="0.35">
      <c r="A49" t="s">
        <v>753</v>
      </c>
      <c r="B49" t="s">
        <v>876</v>
      </c>
      <c r="C49" t="s">
        <v>877</v>
      </c>
      <c r="D49" t="s">
        <v>871</v>
      </c>
      <c r="E49" t="s">
        <v>878</v>
      </c>
      <c r="F49">
        <v>0</v>
      </c>
      <c r="G49">
        <v>1</v>
      </c>
      <c r="H49">
        <v>0.01</v>
      </c>
      <c r="I49" t="s">
        <v>653</v>
      </c>
      <c r="J49" s="377"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ht="43.5" x14ac:dyDescent="0.35">
      <c r="A50" t="s">
        <v>753</v>
      </c>
      <c r="B50" t="s">
        <v>880</v>
      </c>
      <c r="C50" t="s">
        <v>881</v>
      </c>
      <c r="D50" t="s">
        <v>871</v>
      </c>
      <c r="E50" t="s">
        <v>882</v>
      </c>
      <c r="F50">
        <v>0</v>
      </c>
      <c r="G50">
        <v>1</v>
      </c>
      <c r="H50">
        <v>0.01</v>
      </c>
      <c r="I50" t="s">
        <v>653</v>
      </c>
      <c r="J50" s="377"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ht="43.5" x14ac:dyDescent="0.35">
      <c r="A51" t="s">
        <v>753</v>
      </c>
      <c r="B51" t="s">
        <v>884</v>
      </c>
      <c r="C51" t="s">
        <v>885</v>
      </c>
      <c r="D51" t="s">
        <v>871</v>
      </c>
      <c r="E51" t="s">
        <v>886</v>
      </c>
      <c r="F51">
        <v>0</v>
      </c>
      <c r="G51">
        <v>1</v>
      </c>
      <c r="H51">
        <v>0.01</v>
      </c>
      <c r="I51" t="s">
        <v>653</v>
      </c>
      <c r="J51" s="377"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ht="159.5" x14ac:dyDescent="0.35">
      <c r="A52" t="s">
        <v>753</v>
      </c>
      <c r="B52" t="s">
        <v>888</v>
      </c>
      <c r="C52" t="s">
        <v>889</v>
      </c>
      <c r="D52" t="s">
        <v>888</v>
      </c>
      <c r="E52" t="s">
        <v>890</v>
      </c>
      <c r="F52">
        <v>0</v>
      </c>
      <c r="G52">
        <v>1</v>
      </c>
      <c r="H52">
        <v>0.01</v>
      </c>
      <c r="I52" t="s">
        <v>891</v>
      </c>
      <c r="J52" s="377"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29" x14ac:dyDescent="0.35">
      <c r="A53" t="s">
        <v>753</v>
      </c>
      <c r="B53" t="s">
        <v>900</v>
      </c>
      <c r="C53" t="s">
        <v>901</v>
      </c>
      <c r="D53" t="s">
        <v>902</v>
      </c>
      <c r="E53" t="s">
        <v>903</v>
      </c>
      <c r="F53">
        <v>0</v>
      </c>
      <c r="G53">
        <v>1</v>
      </c>
      <c r="H53">
        <v>0.01</v>
      </c>
      <c r="I53" t="s">
        <v>653</v>
      </c>
      <c r="J53" s="377"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29" x14ac:dyDescent="0.35">
      <c r="A54" t="s">
        <v>753</v>
      </c>
      <c r="B54" t="s">
        <v>909</v>
      </c>
      <c r="C54" t="s">
        <v>910</v>
      </c>
      <c r="D54" t="s">
        <v>902</v>
      </c>
      <c r="E54" t="s">
        <v>911</v>
      </c>
      <c r="F54">
        <v>0</v>
      </c>
      <c r="G54">
        <v>1</v>
      </c>
      <c r="H54">
        <v>0.01</v>
      </c>
      <c r="I54" t="s">
        <v>653</v>
      </c>
      <c r="J54" s="377"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ht="43.5" x14ac:dyDescent="0.35">
      <c r="A55" t="s">
        <v>753</v>
      </c>
      <c r="B55" t="s">
        <v>917</v>
      </c>
      <c r="C55" t="s">
        <v>918</v>
      </c>
      <c r="D55" t="s">
        <v>918</v>
      </c>
      <c r="E55" t="s">
        <v>919</v>
      </c>
      <c r="F55">
        <v>0</v>
      </c>
      <c r="G55">
        <v>1</v>
      </c>
      <c r="H55">
        <v>0.01</v>
      </c>
      <c r="I55" t="s">
        <v>920</v>
      </c>
      <c r="J55" s="377"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ht="43.5" x14ac:dyDescent="0.35">
      <c r="A56" t="s">
        <v>930</v>
      </c>
      <c r="B56" t="s">
        <v>931</v>
      </c>
      <c r="C56" t="s">
        <v>932</v>
      </c>
      <c r="D56" t="s">
        <v>931</v>
      </c>
      <c r="E56" t="s">
        <v>933</v>
      </c>
      <c r="F56">
        <v>0</v>
      </c>
      <c r="G56">
        <v>1</v>
      </c>
      <c r="H56">
        <v>0.01</v>
      </c>
      <c r="I56" t="s">
        <v>653</v>
      </c>
      <c r="J56" s="377"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56" t="s">
        <v>934</v>
      </c>
      <c r="L56" t="s">
        <v>935</v>
      </c>
      <c r="M56" t="s">
        <v>445</v>
      </c>
      <c r="N56" t="s">
        <v>936</v>
      </c>
    </row>
    <row r="57" spans="1:15" x14ac:dyDescent="0.35">
      <c r="A57" t="s">
        <v>930</v>
      </c>
      <c r="B57" t="s">
        <v>937</v>
      </c>
      <c r="C57" t="s">
        <v>938</v>
      </c>
      <c r="D57" t="s">
        <v>937</v>
      </c>
      <c r="E57" t="s">
        <v>939</v>
      </c>
      <c r="J57" s="377" t="str">
        <f>INDEX(Guidance!$U:$U,MATCH('Policy Characteristics'!C57,Guidance!$E:$E,0))</f>
        <v>**Description:**This policy prevents the release of CO2 that accompanies deforestation. //**Guidance for setting values: **</v>
      </c>
      <c r="K57" t="s">
        <v>940</v>
      </c>
      <c r="L57" t="s">
        <v>941</v>
      </c>
    </row>
    <row r="58" spans="1:15" ht="29" x14ac:dyDescent="0.35">
      <c r="A58" t="s">
        <v>930</v>
      </c>
      <c r="B58" t="s">
        <v>942</v>
      </c>
      <c r="C58" t="s">
        <v>943</v>
      </c>
      <c r="D58" t="s">
        <v>942</v>
      </c>
      <c r="E58" t="s">
        <v>944</v>
      </c>
      <c r="J58" s="377" t="str">
        <f>INDEX(Guidance!$U:$U,MATCH('Policy Characteristics'!C58,Guidance!$E:$E,0))</f>
        <v>**Description:** This policy restores degraded forest, increasing the rate of carbon sequestration of the forest.//**Guidance for setting values: **</v>
      </c>
      <c r="L58" t="s">
        <v>945</v>
      </c>
    </row>
    <row r="59" spans="1:15" ht="43.5" x14ac:dyDescent="0.35">
      <c r="A59" t="s">
        <v>930</v>
      </c>
      <c r="B59" t="s">
        <v>946</v>
      </c>
      <c r="C59" t="s">
        <v>947</v>
      </c>
      <c r="D59" t="s">
        <v>946</v>
      </c>
      <c r="E59" t="s">
        <v>948</v>
      </c>
      <c r="F59">
        <v>0</v>
      </c>
      <c r="G59">
        <v>1</v>
      </c>
      <c r="H59">
        <v>0.01</v>
      </c>
      <c r="I59" t="s">
        <v>653</v>
      </c>
      <c r="J59" s="377"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ht="58" x14ac:dyDescent="0.35">
      <c r="A60" t="s">
        <v>930</v>
      </c>
      <c r="B60" t="s">
        <v>952</v>
      </c>
      <c r="C60" t="s">
        <v>953</v>
      </c>
      <c r="D60" t="s">
        <v>952</v>
      </c>
      <c r="E60" t="s">
        <v>954</v>
      </c>
      <c r="F60">
        <v>0</v>
      </c>
      <c r="G60">
        <v>1</v>
      </c>
      <c r="H60">
        <v>0.01</v>
      </c>
      <c r="I60" t="s">
        <v>653</v>
      </c>
      <c r="J60" s="377"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ht="43.5" x14ac:dyDescent="0.35">
      <c r="A61" t="s">
        <v>930</v>
      </c>
      <c r="B61" t="s">
        <v>958</v>
      </c>
      <c r="C61" t="s">
        <v>959</v>
      </c>
      <c r="D61" t="s">
        <v>958</v>
      </c>
      <c r="E61" t="s">
        <v>960</v>
      </c>
      <c r="F61">
        <v>0</v>
      </c>
      <c r="G61">
        <v>1</v>
      </c>
      <c r="H61">
        <v>0.01</v>
      </c>
      <c r="I61" t="s">
        <v>653</v>
      </c>
      <c r="J61" s="377"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ht="43.5" x14ac:dyDescent="0.35">
      <c r="A62" t="s">
        <v>930</v>
      </c>
      <c r="B62" t="s">
        <v>964</v>
      </c>
      <c r="C62" t="s">
        <v>965</v>
      </c>
      <c r="D62" t="s">
        <v>964</v>
      </c>
      <c r="E62" t="s">
        <v>966</v>
      </c>
      <c r="F62">
        <v>0</v>
      </c>
      <c r="G62">
        <v>1</v>
      </c>
      <c r="H62">
        <v>0.01</v>
      </c>
      <c r="I62" t="s">
        <v>653</v>
      </c>
      <c r="J62" s="377"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377" t="str">
        <f>INDEX(Guidance!$U:$U,MATCH('Policy Characteristics'!C63,Guidance!$E:$E,0))</f>
        <v>**Description:**0**Guidance for setting values: **</v>
      </c>
      <c r="L63" t="s">
        <v>973</v>
      </c>
    </row>
    <row r="64" spans="1:15" ht="116" x14ac:dyDescent="0.35">
      <c r="A64" t="s">
        <v>930</v>
      </c>
      <c r="B64" t="s">
        <v>974</v>
      </c>
      <c r="C64" t="s">
        <v>975</v>
      </c>
      <c r="D64" t="s">
        <v>974</v>
      </c>
      <c r="E64" t="s">
        <v>976</v>
      </c>
      <c r="F64">
        <v>0</v>
      </c>
      <c r="G64">
        <v>1</v>
      </c>
      <c r="H64">
        <v>0.01</v>
      </c>
      <c r="I64" t="s">
        <v>977</v>
      </c>
      <c r="J64" s="377"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ht="58" x14ac:dyDescent="0.35">
      <c r="A65" t="s">
        <v>981</v>
      </c>
      <c r="B65" t="s">
        <v>982</v>
      </c>
      <c r="C65" t="s">
        <v>983</v>
      </c>
      <c r="D65" t="s">
        <v>984</v>
      </c>
      <c r="E65" t="s">
        <v>985</v>
      </c>
      <c r="F65">
        <v>0</v>
      </c>
      <c r="G65">
        <v>1</v>
      </c>
      <c r="H65">
        <v>0.01</v>
      </c>
      <c r="I65" t="s">
        <v>986</v>
      </c>
      <c r="J65" s="377"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ht="72.5" x14ac:dyDescent="0.35">
      <c r="A66" t="s">
        <v>981</v>
      </c>
      <c r="B66" t="s">
        <v>990</v>
      </c>
      <c r="C66" t="s">
        <v>991</v>
      </c>
      <c r="D66" t="s">
        <v>992</v>
      </c>
      <c r="E66" t="s">
        <v>993</v>
      </c>
      <c r="F66">
        <v>0</v>
      </c>
      <c r="G66">
        <v>1</v>
      </c>
      <c r="H66">
        <v>0.01</v>
      </c>
      <c r="I66" t="s">
        <v>994</v>
      </c>
      <c r="J66" s="377"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ht="58" x14ac:dyDescent="0.35">
      <c r="A67" t="s">
        <v>981</v>
      </c>
      <c r="B67" t="s">
        <v>998</v>
      </c>
      <c r="C67" t="s">
        <v>999</v>
      </c>
      <c r="D67" t="s">
        <v>1000</v>
      </c>
      <c r="E67" t="s">
        <v>1001</v>
      </c>
      <c r="F67">
        <v>0</v>
      </c>
      <c r="G67">
        <v>1</v>
      </c>
      <c r="H67">
        <v>0.01</v>
      </c>
      <c r="I67" t="s">
        <v>1002</v>
      </c>
      <c r="J67" s="377"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ht="87" x14ac:dyDescent="0.35">
      <c r="A68" t="s">
        <v>1005</v>
      </c>
      <c r="B68" t="s">
        <v>2163</v>
      </c>
      <c r="C68" t="s">
        <v>1007</v>
      </c>
      <c r="D68" t="s">
        <v>2163</v>
      </c>
      <c r="E68" t="s">
        <v>1010</v>
      </c>
      <c r="F68">
        <v>0</v>
      </c>
      <c r="G68">
        <v>300</v>
      </c>
      <c r="H68">
        <v>5</v>
      </c>
      <c r="I68" t="s">
        <v>1313</v>
      </c>
      <c r="J68" s="377"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ht="116" x14ac:dyDescent="0.35">
      <c r="A69" t="s">
        <v>1005</v>
      </c>
      <c r="B69" t="s">
        <v>1025</v>
      </c>
      <c r="C69" t="s">
        <v>1026</v>
      </c>
      <c r="D69" t="s">
        <v>1025</v>
      </c>
      <c r="E69" t="s">
        <v>1029</v>
      </c>
      <c r="J69" s="377"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377" t="str">
        <f>INDEX(Guidance!$U:$U,MATCH('Policy Characteristics'!C70,Guidance!$E:$E,0))</f>
        <v>**Description:**0</v>
      </c>
    </row>
    <row r="71" spans="1:14" ht="29" x14ac:dyDescent="0.35">
      <c r="A71" t="s">
        <v>1005</v>
      </c>
      <c r="B71" t="s">
        <v>1060</v>
      </c>
      <c r="C71" t="s">
        <v>1061</v>
      </c>
      <c r="D71" t="s">
        <v>1062</v>
      </c>
      <c r="E71" t="s">
        <v>1063</v>
      </c>
      <c r="F71">
        <v>0</v>
      </c>
      <c r="G71">
        <v>1</v>
      </c>
      <c r="H71">
        <v>1</v>
      </c>
      <c r="I71" t="s">
        <v>528</v>
      </c>
      <c r="J71" s="377"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377" t="str">
        <f>INDEX(Guidance!$U:$U,MATCH('Policy Characteristics'!C72,Guidance!$E:$E,0))</f>
        <v>**Description:**0</v>
      </c>
    </row>
    <row r="73" spans="1:14" x14ac:dyDescent="0.35">
      <c r="A73" t="s">
        <v>1005</v>
      </c>
      <c r="B73" t="s">
        <v>1068</v>
      </c>
      <c r="C73" t="s">
        <v>1066</v>
      </c>
      <c r="D73" t="s">
        <v>1068</v>
      </c>
      <c r="E73" t="s">
        <v>1067</v>
      </c>
      <c r="J73" s="377"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377">
        <f>INDEX(Guidance!$U:$U,MATCH('Policy Characteristics'!C74,Guidance!$E:$E,0))</f>
        <v>0</v>
      </c>
      <c r="K74" t="s">
        <v>1073</v>
      </c>
    </row>
    <row r="75" spans="1:14" ht="116" x14ac:dyDescent="0.35">
      <c r="A75" t="s">
        <v>1005</v>
      </c>
      <c r="B75" t="s">
        <v>1074</v>
      </c>
      <c r="C75" t="s">
        <v>1075</v>
      </c>
      <c r="D75" t="s">
        <v>1074</v>
      </c>
      <c r="E75" t="s">
        <v>1076</v>
      </c>
      <c r="F75">
        <v>0</v>
      </c>
      <c r="G75">
        <v>0.2</v>
      </c>
      <c r="H75">
        <v>5.0000000000000001E-3</v>
      </c>
      <c r="I75" t="s">
        <v>1077</v>
      </c>
      <c r="J75" s="377"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ht="101.5" x14ac:dyDescent="0.35">
      <c r="A76" t="s">
        <v>1086</v>
      </c>
      <c r="B76" t="s">
        <v>1087</v>
      </c>
      <c r="C76" t="s">
        <v>1088</v>
      </c>
      <c r="D76" t="s">
        <v>1090</v>
      </c>
      <c r="E76" t="s">
        <v>1091</v>
      </c>
      <c r="F76">
        <v>0</v>
      </c>
      <c r="G76">
        <v>0.4</v>
      </c>
      <c r="H76">
        <v>0.01</v>
      </c>
      <c r="I76" t="s">
        <v>1092</v>
      </c>
      <c r="J76" s="377"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ht="101.5" x14ac:dyDescent="0.35">
      <c r="A77" t="s">
        <v>1086</v>
      </c>
      <c r="B77" t="s">
        <v>1087</v>
      </c>
      <c r="C77" t="s">
        <v>1106</v>
      </c>
      <c r="D77" t="s">
        <v>1090</v>
      </c>
      <c r="E77" t="s">
        <v>1107</v>
      </c>
      <c r="F77">
        <v>0</v>
      </c>
      <c r="G77">
        <v>0.4</v>
      </c>
      <c r="H77">
        <v>0.01</v>
      </c>
      <c r="I77" t="s">
        <v>1092</v>
      </c>
      <c r="J77" s="377"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ht="409.5" x14ac:dyDescent="0.35">
      <c r="A78" t="s">
        <v>1086</v>
      </c>
      <c r="B78" t="s">
        <v>1087</v>
      </c>
      <c r="C78" t="s">
        <v>1109</v>
      </c>
      <c r="D78" t="s">
        <v>1090</v>
      </c>
      <c r="E78" t="s">
        <v>1111</v>
      </c>
      <c r="F78">
        <v>0</v>
      </c>
      <c r="G78">
        <v>0.4</v>
      </c>
      <c r="H78">
        <v>0.01</v>
      </c>
      <c r="I78" t="s">
        <v>1092</v>
      </c>
      <c r="J78" s="377"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ht="409.5" x14ac:dyDescent="0.35">
      <c r="A79" t="s">
        <v>1086</v>
      </c>
      <c r="B79" t="s">
        <v>1087</v>
      </c>
      <c r="C79" t="s">
        <v>1133</v>
      </c>
      <c r="D79" t="s">
        <v>1090</v>
      </c>
      <c r="E79" t="s">
        <v>1135</v>
      </c>
      <c r="F79">
        <v>0</v>
      </c>
      <c r="G79">
        <v>0.4</v>
      </c>
      <c r="H79">
        <v>0.01</v>
      </c>
      <c r="I79" t="s">
        <v>1092</v>
      </c>
      <c r="J79" s="377"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ht="362.5" x14ac:dyDescent="0.35">
      <c r="A80" t="s">
        <v>1086</v>
      </c>
      <c r="B80" t="s">
        <v>1087</v>
      </c>
      <c r="C80" t="s">
        <v>1151</v>
      </c>
      <c r="D80" t="s">
        <v>1090</v>
      </c>
      <c r="E80" t="s">
        <v>1154</v>
      </c>
      <c r="F80">
        <v>0</v>
      </c>
      <c r="G80">
        <v>0.4</v>
      </c>
      <c r="H80">
        <v>0.01</v>
      </c>
      <c r="I80" t="s">
        <v>1092</v>
      </c>
      <c r="J80" s="377"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ht="130.5" x14ac:dyDescent="0.35">
      <c r="A81" t="s">
        <v>1086</v>
      </c>
      <c r="B81" t="s">
        <v>1174</v>
      </c>
      <c r="C81" t="s">
        <v>1175</v>
      </c>
      <c r="D81" t="s">
        <v>1174</v>
      </c>
      <c r="E81" t="s">
        <v>1176</v>
      </c>
      <c r="F81">
        <v>0</v>
      </c>
      <c r="G81">
        <v>1</v>
      </c>
      <c r="H81">
        <v>0.01</v>
      </c>
      <c r="I81" t="s">
        <v>653</v>
      </c>
      <c r="J81" s="377"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ht="101.5" x14ac:dyDescent="0.35">
      <c r="A82" t="s">
        <v>1086</v>
      </c>
      <c r="B82" t="s">
        <v>1181</v>
      </c>
      <c r="C82" t="s">
        <v>1182</v>
      </c>
      <c r="D82" t="s">
        <v>1183</v>
      </c>
      <c r="E82" t="s">
        <v>1184</v>
      </c>
      <c r="F82">
        <v>0</v>
      </c>
      <c r="G82">
        <v>0.4</v>
      </c>
      <c r="H82">
        <v>0.01</v>
      </c>
      <c r="I82" t="s">
        <v>1185</v>
      </c>
      <c r="J82" s="377"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ht="101.5" x14ac:dyDescent="0.35">
      <c r="A83" t="s">
        <v>1086</v>
      </c>
      <c r="B83" t="s">
        <v>1181</v>
      </c>
      <c r="C83" t="s">
        <v>1191</v>
      </c>
      <c r="D83" t="s">
        <v>1183</v>
      </c>
      <c r="E83" t="s">
        <v>1192</v>
      </c>
      <c r="F83">
        <v>0</v>
      </c>
      <c r="G83">
        <v>0.4</v>
      </c>
      <c r="H83">
        <v>0.01</v>
      </c>
      <c r="I83" t="s">
        <v>1185</v>
      </c>
      <c r="J83" s="377"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ht="72.5" x14ac:dyDescent="0.35">
      <c r="A84" t="s">
        <v>1086</v>
      </c>
      <c r="B84" t="s">
        <v>1181</v>
      </c>
      <c r="C84" t="s">
        <v>1194</v>
      </c>
      <c r="D84" t="s">
        <v>1183</v>
      </c>
      <c r="E84" t="s">
        <v>1195</v>
      </c>
      <c r="F84">
        <v>0</v>
      </c>
      <c r="G84">
        <v>0.4</v>
      </c>
      <c r="H84">
        <v>0.01</v>
      </c>
      <c r="I84" t="s">
        <v>1185</v>
      </c>
      <c r="J84" s="377"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ht="409.5" x14ac:dyDescent="0.35">
      <c r="A85" t="s">
        <v>1086</v>
      </c>
      <c r="B85" t="s">
        <v>1181</v>
      </c>
      <c r="C85" t="s">
        <v>1202</v>
      </c>
      <c r="D85" t="s">
        <v>1183</v>
      </c>
      <c r="E85" t="s">
        <v>1203</v>
      </c>
      <c r="F85">
        <v>0</v>
      </c>
      <c r="G85">
        <v>0.4</v>
      </c>
      <c r="H85">
        <v>0.01</v>
      </c>
      <c r="I85" t="s">
        <v>1185</v>
      </c>
      <c r="J85" s="377"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ht="362.5" x14ac:dyDescent="0.35">
      <c r="A86" t="s">
        <v>1086</v>
      </c>
      <c r="B86" t="s">
        <v>1181</v>
      </c>
      <c r="C86" t="s">
        <v>1212</v>
      </c>
      <c r="D86" t="s">
        <v>1183</v>
      </c>
      <c r="E86" t="s">
        <v>1213</v>
      </c>
      <c r="F86">
        <v>0</v>
      </c>
      <c r="G86">
        <v>0.4</v>
      </c>
      <c r="H86">
        <v>0.01</v>
      </c>
      <c r="I86" t="s">
        <v>1185</v>
      </c>
      <c r="J86" s="377"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ht="43.5" x14ac:dyDescent="0.35">
      <c r="A87" t="s">
        <v>1221</v>
      </c>
      <c r="B87" t="s">
        <v>1222</v>
      </c>
      <c r="C87" t="s">
        <v>1223</v>
      </c>
      <c r="E87" t="s">
        <v>1224</v>
      </c>
      <c r="F87">
        <v>-0.08</v>
      </c>
      <c r="G87">
        <v>0.02</v>
      </c>
      <c r="H87">
        <v>1E-3</v>
      </c>
      <c r="I87" t="s">
        <v>1225</v>
      </c>
      <c r="J87" s="377"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ht="333.5" x14ac:dyDescent="0.35">
      <c r="A88" t="s">
        <v>1228</v>
      </c>
      <c r="B88" t="s">
        <v>1229</v>
      </c>
      <c r="C88" t="s">
        <v>1230</v>
      </c>
      <c r="E88" t="s">
        <v>1233</v>
      </c>
      <c r="F88">
        <v>0</v>
      </c>
      <c r="G88">
        <v>10</v>
      </c>
      <c r="H88">
        <v>1</v>
      </c>
      <c r="I88" t="s">
        <v>1234</v>
      </c>
      <c r="J88" s="377"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ht="333.5" x14ac:dyDescent="0.35">
      <c r="A89" t="s">
        <v>1228</v>
      </c>
      <c r="B89" t="s">
        <v>1249</v>
      </c>
      <c r="C89" t="s">
        <v>1250</v>
      </c>
      <c r="E89" t="s">
        <v>1251</v>
      </c>
      <c r="F89">
        <v>0</v>
      </c>
      <c r="G89">
        <v>10</v>
      </c>
      <c r="H89">
        <v>1</v>
      </c>
      <c r="I89" t="s">
        <v>1234</v>
      </c>
      <c r="J89" s="377"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ht="333.5" x14ac:dyDescent="0.35">
      <c r="A90" t="s">
        <v>1228</v>
      </c>
      <c r="B90" t="s">
        <v>414</v>
      </c>
      <c r="C90" t="s">
        <v>1252</v>
      </c>
      <c r="E90" t="s">
        <v>1253</v>
      </c>
      <c r="F90">
        <v>0</v>
      </c>
      <c r="G90">
        <v>10</v>
      </c>
      <c r="H90">
        <v>1</v>
      </c>
      <c r="I90" t="s">
        <v>1234</v>
      </c>
      <c r="J90" s="377"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ht="333.5" x14ac:dyDescent="0.35">
      <c r="A91" t="s">
        <v>1228</v>
      </c>
      <c r="B91" t="s">
        <v>1254</v>
      </c>
      <c r="C91" t="s">
        <v>1255</v>
      </c>
      <c r="E91" t="s">
        <v>1256</v>
      </c>
      <c r="F91">
        <v>0</v>
      </c>
      <c r="G91">
        <v>10</v>
      </c>
      <c r="H91">
        <v>1</v>
      </c>
      <c r="I91" t="s">
        <v>1234</v>
      </c>
      <c r="J91" s="377"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ht="333.5" x14ac:dyDescent="0.35">
      <c r="A92" t="s">
        <v>1228</v>
      </c>
      <c r="B92" t="s">
        <v>1257</v>
      </c>
      <c r="C92" t="s">
        <v>1258</v>
      </c>
      <c r="E92" t="s">
        <v>1259</v>
      </c>
      <c r="F92">
        <v>0</v>
      </c>
      <c r="G92">
        <v>10</v>
      </c>
      <c r="H92">
        <v>1</v>
      </c>
      <c r="I92" t="s">
        <v>1234</v>
      </c>
      <c r="J92" s="377"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ht="333.5" x14ac:dyDescent="0.35">
      <c r="A93" t="s">
        <v>1228</v>
      </c>
      <c r="B93" t="s">
        <v>543</v>
      </c>
      <c r="C93" t="s">
        <v>1260</v>
      </c>
      <c r="E93" t="s">
        <v>1261</v>
      </c>
      <c r="F93">
        <v>0</v>
      </c>
      <c r="G93">
        <v>10</v>
      </c>
      <c r="H93">
        <v>1</v>
      </c>
      <c r="I93" t="s">
        <v>1234</v>
      </c>
      <c r="J93" s="377"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ht="333.5" x14ac:dyDescent="0.35">
      <c r="A94" t="s">
        <v>1228</v>
      </c>
      <c r="B94" t="s">
        <v>1262</v>
      </c>
      <c r="C94" t="s">
        <v>1263</v>
      </c>
      <c r="E94" t="s">
        <v>1264</v>
      </c>
      <c r="F94">
        <v>0</v>
      </c>
      <c r="G94">
        <v>10</v>
      </c>
      <c r="H94">
        <v>1</v>
      </c>
      <c r="I94" t="s">
        <v>1234</v>
      </c>
      <c r="J94" s="377"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ht="333.5" x14ac:dyDescent="0.35">
      <c r="A95" t="s">
        <v>1228</v>
      </c>
      <c r="B95" t="s">
        <v>1265</v>
      </c>
      <c r="C95" t="s">
        <v>1266</v>
      </c>
      <c r="E95" t="s">
        <v>1267</v>
      </c>
      <c r="F95">
        <v>0</v>
      </c>
      <c r="G95">
        <v>10</v>
      </c>
      <c r="H95">
        <v>1</v>
      </c>
      <c r="I95" t="s">
        <v>1234</v>
      </c>
      <c r="J95" s="377"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ht="333.5" x14ac:dyDescent="0.35">
      <c r="A96" t="s">
        <v>1228</v>
      </c>
      <c r="B96" t="s">
        <v>1268</v>
      </c>
      <c r="C96" t="s">
        <v>1269</v>
      </c>
      <c r="E96" t="s">
        <v>1270</v>
      </c>
      <c r="F96">
        <v>0</v>
      </c>
      <c r="G96">
        <v>10</v>
      </c>
      <c r="H96">
        <v>1</v>
      </c>
      <c r="I96" t="s">
        <v>1234</v>
      </c>
      <c r="J96" s="377"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9" x14ac:dyDescent="0.35">
      <c r="I97" s="270"/>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2" customWidth="1"/>
    <col min="2" max="3" width="28.36328125" style="182" customWidth="1"/>
    <col min="4" max="5" width="18.81640625" style="182" customWidth="1"/>
    <col min="6" max="7" width="23.1796875" style="182" customWidth="1"/>
    <col min="8" max="8" width="19.36328125" style="43" customWidth="1"/>
    <col min="9" max="9" width="21.36328125" style="182" customWidth="1"/>
    <col min="10" max="10" width="21.36328125" style="43" customWidth="1"/>
    <col min="11" max="11" width="16.81640625" style="182" customWidth="1"/>
    <col min="12" max="12" width="19" style="182" customWidth="1"/>
    <col min="13" max="14" width="19.1796875" style="182" customWidth="1"/>
    <col min="15" max="15" width="28.36328125" style="182" customWidth="1"/>
    <col min="16" max="16" width="68.453125" style="182" customWidth="1"/>
    <col min="17" max="17" width="52.36328125" style="182" customWidth="1"/>
    <col min="18" max="18" width="43.36328125" style="183" customWidth="1"/>
    <col min="19" max="19" width="34.1796875" style="199" customWidth="1"/>
    <col min="20" max="20" width="37.36328125" style="182" customWidth="1"/>
    <col min="21" max="21" width="27" style="182" customWidth="1"/>
    <col min="22" max="23" width="9.1796875" style="182" customWidth="1"/>
    <col min="24" max="24" width="46.6328125" style="182" customWidth="1"/>
    <col min="25" max="25" width="9.1796875" style="182" customWidth="1"/>
    <col min="26" max="26" width="32.36328125" style="182" customWidth="1"/>
    <col min="27" max="27" width="9.1796875" style="182" customWidth="1"/>
    <col min="28" max="28" width="42.36328125" style="182" customWidth="1"/>
    <col min="29" max="31" width="9.1796875" style="182" customWidth="1"/>
    <col min="32" max="32" width="20.453125" style="182" customWidth="1"/>
    <col min="33" max="36" width="9.1796875" style="182" customWidth="1"/>
    <col min="37" max="16384" width="9.1796875" style="182"/>
  </cols>
  <sheetData>
    <row r="1" spans="1:23" x14ac:dyDescent="0.35">
      <c r="A1" s="176" t="s">
        <v>283</v>
      </c>
      <c r="B1" s="176" t="s">
        <v>284</v>
      </c>
      <c r="C1" s="176" t="s">
        <v>285</v>
      </c>
      <c r="D1" s="176" t="s">
        <v>286</v>
      </c>
      <c r="E1" s="176" t="s">
        <v>287</v>
      </c>
      <c r="F1" s="176" t="s">
        <v>288</v>
      </c>
      <c r="G1" s="176" t="s">
        <v>289</v>
      </c>
      <c r="H1" s="177" t="s">
        <v>290</v>
      </c>
      <c r="I1" s="176" t="s">
        <v>291</v>
      </c>
      <c r="J1" s="177" t="s">
        <v>292</v>
      </c>
      <c r="K1" s="176" t="s">
        <v>293</v>
      </c>
      <c r="L1" s="176" t="s">
        <v>294</v>
      </c>
      <c r="M1" s="176" t="s">
        <v>295</v>
      </c>
      <c r="N1" s="176" t="s">
        <v>296</v>
      </c>
      <c r="O1" s="176" t="s">
        <v>297</v>
      </c>
      <c r="P1" s="178" t="s">
        <v>298</v>
      </c>
      <c r="Q1" s="176" t="s">
        <v>299</v>
      </c>
      <c r="R1" s="176" t="s">
        <v>300</v>
      </c>
      <c r="S1" s="179" t="s">
        <v>301</v>
      </c>
      <c r="T1" s="180" t="s">
        <v>302</v>
      </c>
      <c r="U1" s="181" t="s">
        <v>303</v>
      </c>
      <c r="W1" s="182" t="s">
        <v>2064</v>
      </c>
    </row>
    <row r="2" spans="1:23" s="183" customFormat="1" hidden="1" x14ac:dyDescent="0.35">
      <c r="A2" s="183" t="s">
        <v>304</v>
      </c>
      <c r="B2" s="183" t="s">
        <v>305</v>
      </c>
      <c r="C2" s="183" t="s">
        <v>306</v>
      </c>
      <c r="D2" s="183" t="s">
        <v>307</v>
      </c>
      <c r="E2" s="183" t="s">
        <v>308</v>
      </c>
      <c r="F2" s="183" t="s">
        <v>307</v>
      </c>
      <c r="G2" s="183" t="s">
        <v>309</v>
      </c>
      <c r="H2" s="184">
        <v>300</v>
      </c>
      <c r="I2" s="185" t="s">
        <v>310</v>
      </c>
      <c r="J2" s="183" t="s">
        <v>311</v>
      </c>
      <c r="K2" s="183" t="s">
        <v>312</v>
      </c>
      <c r="L2" s="186">
        <v>0</v>
      </c>
      <c r="M2" s="186">
        <v>1</v>
      </c>
      <c r="N2" s="186">
        <v>0.02</v>
      </c>
      <c r="O2" s="183" t="s">
        <v>313</v>
      </c>
      <c r="P2" s="187" t="s">
        <v>314</v>
      </c>
      <c r="Q2" s="188" t="s">
        <v>315</v>
      </c>
      <c r="R2" s="183" t="s">
        <v>316</v>
      </c>
      <c r="S2" s="189"/>
      <c r="W2" s="183" t="str" cm="1">
        <f t="array" ref="W2">IFERROR(INDEX(A$761:A$954,MATCH(H2,A$761:A$954,0),0),"Save")</f>
        <v>Save</v>
      </c>
    </row>
    <row r="3" spans="1:23" s="183" customFormat="1" hidden="1" x14ac:dyDescent="0.35">
      <c r="A3" s="190" t="str">
        <f t="shared" ref="A3:C22" si="0">A$2</f>
        <v>Transportation</v>
      </c>
      <c r="B3" s="190" t="str">
        <f t="shared" si="0"/>
        <v>Conventional Pollutant Standards</v>
      </c>
      <c r="C3" s="190" t="str">
        <f t="shared" si="0"/>
        <v>Percentage Reduction of Separately Regulated Pollutants</v>
      </c>
      <c r="D3" s="183" t="s">
        <v>307</v>
      </c>
      <c r="E3" s="183" t="s">
        <v>17</v>
      </c>
      <c r="F3" s="183" t="s">
        <v>307</v>
      </c>
      <c r="G3" s="183" t="s">
        <v>17</v>
      </c>
      <c r="H3" s="184">
        <v>301</v>
      </c>
      <c r="I3" s="185" t="s">
        <v>310</v>
      </c>
      <c r="J3" s="190" t="str">
        <f t="shared" ref="J3:O9" si="1">J$2</f>
        <v>Conventional Pollutant Standard</v>
      </c>
      <c r="K3" s="190" t="str">
        <f t="shared" si="1"/>
        <v>trans reduce regulated pollutants</v>
      </c>
      <c r="L3" s="191">
        <f t="shared" si="1"/>
        <v>0</v>
      </c>
      <c r="M3" s="191">
        <f t="shared" si="1"/>
        <v>1</v>
      </c>
      <c r="N3" s="191">
        <f t="shared" si="1"/>
        <v>0.02</v>
      </c>
      <c r="O3" s="190" t="str">
        <f t="shared" si="1"/>
        <v>% reduction in emissions</v>
      </c>
      <c r="P3" s="187" t="s">
        <v>317</v>
      </c>
      <c r="Q3" s="190" t="str">
        <f t="shared" ref="Q3:R9" si="2">Q$2</f>
        <v>transportation-sector-main.html#conv-pol-stds</v>
      </c>
      <c r="R3" s="190" t="str">
        <f t="shared" si="2"/>
        <v>conventional-pollutant-standards.html</v>
      </c>
      <c r="S3" s="189"/>
      <c r="W3" s="183" t="str" cm="1">
        <f t="array" ref="W3">IFERROR(INDEX(A$761:A$954,MATCH(H3,A$761:A$954,0),0),"Save")</f>
        <v>Save</v>
      </c>
    </row>
    <row r="4" spans="1:23" s="183" customFormat="1" hidden="1" x14ac:dyDescent="0.35">
      <c r="A4" s="190" t="str">
        <f t="shared" si="0"/>
        <v>Transportation</v>
      </c>
      <c r="B4" s="190" t="str">
        <f t="shared" si="0"/>
        <v>Conventional Pollutant Standards</v>
      </c>
      <c r="C4" s="190" t="str">
        <f t="shared" si="0"/>
        <v>Percentage Reduction of Separately Regulated Pollutants</v>
      </c>
      <c r="D4" s="183" t="s">
        <v>307</v>
      </c>
      <c r="E4" s="183" t="s">
        <v>318</v>
      </c>
      <c r="F4" s="183" t="s">
        <v>307</v>
      </c>
      <c r="G4" s="183" t="s">
        <v>318</v>
      </c>
      <c r="H4" s="184">
        <v>302</v>
      </c>
      <c r="I4" s="185" t="s">
        <v>310</v>
      </c>
      <c r="J4" s="190" t="str">
        <f t="shared" si="1"/>
        <v>Conventional Pollutant Standard</v>
      </c>
      <c r="K4" s="190" t="str">
        <f t="shared" si="1"/>
        <v>trans reduce regulated pollutants</v>
      </c>
      <c r="L4" s="191">
        <f t="shared" si="1"/>
        <v>0</v>
      </c>
      <c r="M4" s="191">
        <f t="shared" si="1"/>
        <v>1</v>
      </c>
      <c r="N4" s="191">
        <f t="shared" si="1"/>
        <v>0.02</v>
      </c>
      <c r="O4" s="190" t="str">
        <f t="shared" si="1"/>
        <v>% reduction in emissions</v>
      </c>
      <c r="P4" s="187" t="s">
        <v>319</v>
      </c>
      <c r="Q4" s="190" t="str">
        <f t="shared" si="2"/>
        <v>transportation-sector-main.html#conv-pol-stds</v>
      </c>
      <c r="R4" s="190" t="str">
        <f t="shared" si="2"/>
        <v>conventional-pollutant-standards.html</v>
      </c>
      <c r="S4" s="189"/>
      <c r="W4" s="183" t="str" cm="1">
        <f t="array" ref="W4">IFERROR(INDEX(A$761:A$954,MATCH(H4,A$761:A$954,0),0),"Save")</f>
        <v>Save</v>
      </c>
    </row>
    <row r="5" spans="1:23" s="183" customFormat="1" hidden="1" x14ac:dyDescent="0.35">
      <c r="A5" s="190" t="str">
        <f t="shared" si="0"/>
        <v>Transportation</v>
      </c>
      <c r="B5" s="190" t="str">
        <f t="shared" si="0"/>
        <v>Conventional Pollutant Standards</v>
      </c>
      <c r="C5" s="190" t="str">
        <f t="shared" si="0"/>
        <v>Percentage Reduction of Separately Regulated Pollutants</v>
      </c>
      <c r="D5" s="183" t="s">
        <v>307</v>
      </c>
      <c r="E5" s="183" t="s">
        <v>320</v>
      </c>
      <c r="F5" s="183" t="s">
        <v>307</v>
      </c>
      <c r="G5" s="183" t="s">
        <v>320</v>
      </c>
      <c r="H5" s="184">
        <v>303</v>
      </c>
      <c r="I5" s="185" t="s">
        <v>310</v>
      </c>
      <c r="J5" s="190" t="str">
        <f t="shared" si="1"/>
        <v>Conventional Pollutant Standard</v>
      </c>
      <c r="K5" s="190" t="str">
        <f t="shared" si="1"/>
        <v>trans reduce regulated pollutants</v>
      </c>
      <c r="L5" s="191">
        <f t="shared" si="1"/>
        <v>0</v>
      </c>
      <c r="M5" s="191">
        <f t="shared" si="1"/>
        <v>1</v>
      </c>
      <c r="N5" s="191">
        <f t="shared" si="1"/>
        <v>0.02</v>
      </c>
      <c r="O5" s="190" t="str">
        <f t="shared" si="1"/>
        <v>% reduction in emissions</v>
      </c>
      <c r="P5" s="187" t="s">
        <v>321</v>
      </c>
      <c r="Q5" s="190" t="str">
        <f t="shared" si="2"/>
        <v>transportation-sector-main.html#conv-pol-stds</v>
      </c>
      <c r="R5" s="190" t="str">
        <f t="shared" si="2"/>
        <v>conventional-pollutant-standards.html</v>
      </c>
      <c r="S5" s="189"/>
      <c r="W5" s="183" t="str" cm="1">
        <f t="array" ref="W5">IFERROR(INDEX(A$761:A$954,MATCH(H5,A$761:A$954,0),0),"Save")</f>
        <v>Save</v>
      </c>
    </row>
    <row r="6" spans="1:23" s="183" customFormat="1" hidden="1" x14ac:dyDescent="0.35">
      <c r="A6" s="190" t="str">
        <f t="shared" si="0"/>
        <v>Transportation</v>
      </c>
      <c r="B6" s="190" t="str">
        <f t="shared" si="0"/>
        <v>Conventional Pollutant Standards</v>
      </c>
      <c r="C6" s="190" t="str">
        <f t="shared" si="0"/>
        <v>Percentage Reduction of Separately Regulated Pollutants</v>
      </c>
      <c r="D6" s="183" t="s">
        <v>307</v>
      </c>
      <c r="E6" s="183" t="s">
        <v>322</v>
      </c>
      <c r="F6" s="183" t="s">
        <v>307</v>
      </c>
      <c r="G6" s="183" t="s">
        <v>323</v>
      </c>
      <c r="H6" s="184">
        <v>304</v>
      </c>
      <c r="I6" s="185" t="s">
        <v>310</v>
      </c>
      <c r="J6" s="190" t="str">
        <f t="shared" si="1"/>
        <v>Conventional Pollutant Standard</v>
      </c>
      <c r="K6" s="190" t="str">
        <f t="shared" si="1"/>
        <v>trans reduce regulated pollutants</v>
      </c>
      <c r="L6" s="191">
        <f t="shared" si="1"/>
        <v>0</v>
      </c>
      <c r="M6" s="191">
        <f t="shared" si="1"/>
        <v>1</v>
      </c>
      <c r="N6" s="191">
        <f t="shared" si="1"/>
        <v>0.02</v>
      </c>
      <c r="O6" s="190" t="str">
        <f t="shared" si="1"/>
        <v>% reduction in emissions</v>
      </c>
      <c r="P6" s="187" t="s">
        <v>324</v>
      </c>
      <c r="Q6" s="190" t="str">
        <f t="shared" si="2"/>
        <v>transportation-sector-main.html#conv-pol-stds</v>
      </c>
      <c r="R6" s="190" t="str">
        <f t="shared" si="2"/>
        <v>conventional-pollutant-standards.html</v>
      </c>
      <c r="S6" s="189"/>
      <c r="W6" s="183" t="str" cm="1">
        <f t="array" ref="W6">IFERROR(INDEX(A$761:A$954,MATCH(H6,A$761:A$954,0),0),"Save")</f>
        <v>Save</v>
      </c>
    </row>
    <row r="7" spans="1:23" s="183" customFormat="1" hidden="1" x14ac:dyDescent="0.35">
      <c r="A7" s="190" t="str">
        <f t="shared" si="0"/>
        <v>Transportation</v>
      </c>
      <c r="B7" s="190" t="str">
        <f t="shared" si="0"/>
        <v>Conventional Pollutant Standards</v>
      </c>
      <c r="C7" s="190" t="str">
        <f t="shared" si="0"/>
        <v>Percentage Reduction of Separately Regulated Pollutants</v>
      </c>
      <c r="D7" s="183" t="s">
        <v>307</v>
      </c>
      <c r="E7" s="183" t="s">
        <v>325</v>
      </c>
      <c r="F7" s="183" t="s">
        <v>307</v>
      </c>
      <c r="G7" s="183" t="s">
        <v>325</v>
      </c>
      <c r="H7" s="184">
        <v>305</v>
      </c>
      <c r="I7" s="185" t="s">
        <v>310</v>
      </c>
      <c r="J7" s="190" t="str">
        <f t="shared" si="1"/>
        <v>Conventional Pollutant Standard</v>
      </c>
      <c r="K7" s="190" t="str">
        <f t="shared" si="1"/>
        <v>trans reduce regulated pollutants</v>
      </c>
      <c r="L7" s="191">
        <f t="shared" si="1"/>
        <v>0</v>
      </c>
      <c r="M7" s="191">
        <f t="shared" si="1"/>
        <v>1</v>
      </c>
      <c r="N7" s="191">
        <f t="shared" si="1"/>
        <v>0.02</v>
      </c>
      <c r="O7" s="190" t="str">
        <f t="shared" si="1"/>
        <v>% reduction in emissions</v>
      </c>
      <c r="P7" s="187" t="s">
        <v>326</v>
      </c>
      <c r="Q7" s="190" t="str">
        <f t="shared" si="2"/>
        <v>transportation-sector-main.html#conv-pol-stds</v>
      </c>
      <c r="R7" s="190" t="str">
        <f t="shared" si="2"/>
        <v>conventional-pollutant-standards.html</v>
      </c>
      <c r="S7" s="189"/>
      <c r="W7" s="183" t="str" cm="1">
        <f t="array" ref="W7">IFERROR(INDEX(A$761:A$954,MATCH(H7,A$761:A$954,0),0),"Save")</f>
        <v>Save</v>
      </c>
    </row>
    <row r="8" spans="1:23" s="183" customFormat="1" hidden="1" x14ac:dyDescent="0.35">
      <c r="A8" s="190" t="str">
        <f t="shared" si="0"/>
        <v>Transportation</v>
      </c>
      <c r="B8" s="190" t="str">
        <f t="shared" si="0"/>
        <v>Conventional Pollutant Standards</v>
      </c>
      <c r="C8" s="190" t="str">
        <f t="shared" si="0"/>
        <v>Percentage Reduction of Separately Regulated Pollutants</v>
      </c>
      <c r="D8" s="183" t="s">
        <v>307</v>
      </c>
      <c r="E8" s="183" t="s">
        <v>327</v>
      </c>
      <c r="F8" s="183" t="s">
        <v>307</v>
      </c>
      <c r="G8" s="183" t="s">
        <v>327</v>
      </c>
      <c r="H8" s="184">
        <v>306</v>
      </c>
      <c r="I8" s="185" t="s">
        <v>310</v>
      </c>
      <c r="J8" s="190" t="str">
        <f t="shared" si="1"/>
        <v>Conventional Pollutant Standard</v>
      </c>
      <c r="K8" s="190" t="str">
        <f t="shared" si="1"/>
        <v>trans reduce regulated pollutants</v>
      </c>
      <c r="L8" s="191">
        <f t="shared" si="1"/>
        <v>0</v>
      </c>
      <c r="M8" s="191">
        <f t="shared" si="1"/>
        <v>1</v>
      </c>
      <c r="N8" s="191">
        <f t="shared" si="1"/>
        <v>0.02</v>
      </c>
      <c r="O8" s="190" t="str">
        <f t="shared" si="1"/>
        <v>% reduction in emissions</v>
      </c>
      <c r="P8" s="187" t="s">
        <v>328</v>
      </c>
      <c r="Q8" s="190" t="str">
        <f t="shared" si="2"/>
        <v>transportation-sector-main.html#conv-pol-stds</v>
      </c>
      <c r="R8" s="190" t="str">
        <f t="shared" si="2"/>
        <v>conventional-pollutant-standards.html</v>
      </c>
      <c r="S8" s="189"/>
      <c r="W8" s="183" t="str" cm="1">
        <f t="array" ref="W8">IFERROR(INDEX(A$761:A$954,MATCH(H8,A$761:A$954,0),0),"Save")</f>
        <v>Save</v>
      </c>
    </row>
    <row r="9" spans="1:23" s="183" customFormat="1" hidden="1" x14ac:dyDescent="0.35">
      <c r="A9" s="190" t="str">
        <f t="shared" si="0"/>
        <v>Transportation</v>
      </c>
      <c r="B9" s="190" t="str">
        <f t="shared" si="0"/>
        <v>Conventional Pollutant Standards</v>
      </c>
      <c r="C9" s="190" t="str">
        <f t="shared" si="0"/>
        <v>Percentage Reduction of Separately Regulated Pollutants</v>
      </c>
      <c r="D9" s="183" t="s">
        <v>307</v>
      </c>
      <c r="E9" s="183" t="s">
        <v>329</v>
      </c>
      <c r="F9" s="183" t="s">
        <v>307</v>
      </c>
      <c r="G9" s="183" t="s">
        <v>329</v>
      </c>
      <c r="H9" s="184">
        <v>307</v>
      </c>
      <c r="I9" s="185" t="s">
        <v>310</v>
      </c>
      <c r="J9" s="190" t="str">
        <f t="shared" si="1"/>
        <v>Conventional Pollutant Standard</v>
      </c>
      <c r="K9" s="190" t="str">
        <f t="shared" si="1"/>
        <v>trans reduce regulated pollutants</v>
      </c>
      <c r="L9" s="191">
        <f t="shared" si="1"/>
        <v>0</v>
      </c>
      <c r="M9" s="191">
        <f t="shared" si="1"/>
        <v>1</v>
      </c>
      <c r="N9" s="191">
        <f t="shared" si="1"/>
        <v>0.02</v>
      </c>
      <c r="O9" s="190" t="str">
        <f t="shared" si="1"/>
        <v>% reduction in emissions</v>
      </c>
      <c r="P9" s="187" t="s">
        <v>330</v>
      </c>
      <c r="Q9" s="190" t="str">
        <f t="shared" si="2"/>
        <v>transportation-sector-main.html#conv-pol-stds</v>
      </c>
      <c r="R9" s="190" t="str">
        <f t="shared" si="2"/>
        <v>conventional-pollutant-standards.html</v>
      </c>
      <c r="S9" s="189"/>
      <c r="W9" s="183" t="str" cm="1">
        <f t="array" ref="W9">IFERROR(INDEX(A$761:A$954,MATCH(H9,A$761:A$954,0),0),"Save")</f>
        <v>Save</v>
      </c>
    </row>
    <row r="10" spans="1:23" s="183" customFormat="1" hidden="1" x14ac:dyDescent="0.35">
      <c r="A10" s="190" t="str">
        <f t="shared" si="0"/>
        <v>Transportation</v>
      </c>
      <c r="B10" s="190" t="str">
        <f t="shared" si="0"/>
        <v>Conventional Pollutant Standards</v>
      </c>
      <c r="C10" s="190" t="str">
        <f t="shared" si="0"/>
        <v>Percentage Reduction of Separately Regulated Pollutants</v>
      </c>
      <c r="D10" s="183" t="s">
        <v>307</v>
      </c>
      <c r="E10" s="183" t="s">
        <v>331</v>
      </c>
      <c r="F10" s="183" t="s">
        <v>307</v>
      </c>
      <c r="G10" s="183" t="s">
        <v>331</v>
      </c>
      <c r="H10" s="184">
        <v>308</v>
      </c>
      <c r="I10" s="192" t="s">
        <v>332</v>
      </c>
      <c r="J10" s="190"/>
      <c r="K10" s="190"/>
      <c r="L10" s="191"/>
      <c r="M10" s="191"/>
      <c r="N10" s="191"/>
      <c r="O10" s="190"/>
      <c r="P10" s="187"/>
      <c r="Q10" s="190"/>
      <c r="R10" s="190"/>
      <c r="S10" s="189"/>
      <c r="W10" s="183" t="str" cm="1">
        <f t="array" ref="W10">IFERROR(INDEX(A$761:A$954,MATCH(H10,A$761:A$954,0),0),"Save")</f>
        <v>Save</v>
      </c>
    </row>
    <row r="11" spans="1:23" s="183" customFormat="1" hidden="1" x14ac:dyDescent="0.35">
      <c r="A11" s="190" t="str">
        <f t="shared" si="0"/>
        <v>Transportation</v>
      </c>
      <c r="B11" s="190" t="str">
        <f t="shared" si="0"/>
        <v>Conventional Pollutant Standards</v>
      </c>
      <c r="C11" s="190" t="str">
        <f t="shared" si="0"/>
        <v>Percentage Reduction of Separately Regulated Pollutants</v>
      </c>
      <c r="D11" s="183" t="s">
        <v>307</v>
      </c>
      <c r="E11" s="183" t="s">
        <v>333</v>
      </c>
      <c r="F11" s="183" t="s">
        <v>307</v>
      </c>
      <c r="G11" s="183" t="s">
        <v>333</v>
      </c>
      <c r="H11" s="184">
        <v>309</v>
      </c>
      <c r="I11" s="192" t="s">
        <v>332</v>
      </c>
      <c r="J11" s="190"/>
      <c r="K11" s="190"/>
      <c r="L11" s="191"/>
      <c r="M11" s="191"/>
      <c r="N11" s="191"/>
      <c r="O11" s="190"/>
      <c r="P11" s="187"/>
      <c r="Q11" s="190"/>
      <c r="R11" s="190"/>
      <c r="S11" s="189"/>
      <c r="W11" s="183" t="str" cm="1">
        <f t="array" ref="W11">IFERROR(INDEX(A$761:A$954,MATCH(H11,A$761:A$954,0),0),"Save")</f>
        <v>Save</v>
      </c>
    </row>
    <row r="12" spans="1:23" s="183" customFormat="1" hidden="1" x14ac:dyDescent="0.35">
      <c r="A12" s="190" t="str">
        <f t="shared" si="0"/>
        <v>Transportation</v>
      </c>
      <c r="B12" s="190" t="str">
        <f t="shared" si="0"/>
        <v>Conventional Pollutant Standards</v>
      </c>
      <c r="C12" s="190" t="str">
        <f t="shared" si="0"/>
        <v>Percentage Reduction of Separately Regulated Pollutants</v>
      </c>
      <c r="D12" s="183" t="s">
        <v>334</v>
      </c>
      <c r="E12" s="183" t="s">
        <v>308</v>
      </c>
      <c r="F12" s="183" t="s">
        <v>334</v>
      </c>
      <c r="G12" s="183" t="s">
        <v>309</v>
      </c>
      <c r="H12" s="184">
        <v>310</v>
      </c>
      <c r="I12" s="185" t="s">
        <v>310</v>
      </c>
      <c r="J12" s="190" t="str">
        <f t="shared" ref="J12:O19" si="3">J$2</f>
        <v>Conventional Pollutant Standard</v>
      </c>
      <c r="K12" s="190" t="str">
        <f t="shared" si="3"/>
        <v>trans reduce regulated pollutants</v>
      </c>
      <c r="L12" s="191">
        <f t="shared" si="3"/>
        <v>0</v>
      </c>
      <c r="M12" s="191">
        <f t="shared" si="3"/>
        <v>1</v>
      </c>
      <c r="N12" s="191">
        <f t="shared" si="3"/>
        <v>0.02</v>
      </c>
      <c r="O12" s="190" t="str">
        <f t="shared" si="3"/>
        <v>% reduction in emissions</v>
      </c>
      <c r="P12" s="187" t="s">
        <v>335</v>
      </c>
      <c r="Q12" s="190" t="str">
        <f t="shared" ref="Q12:R19" si="4">Q$2</f>
        <v>transportation-sector-main.html#conv-pol-stds</v>
      </c>
      <c r="R12" s="190" t="str">
        <f t="shared" si="4"/>
        <v>conventional-pollutant-standards.html</v>
      </c>
      <c r="S12" s="189"/>
      <c r="W12" s="183" t="str" cm="1">
        <f t="array" ref="W12">IFERROR(INDEX(A$761:A$954,MATCH(H12,A$761:A$954,0),0),"Save")</f>
        <v>Save</v>
      </c>
    </row>
    <row r="13" spans="1:23" s="183" customFormat="1" hidden="1" x14ac:dyDescent="0.35">
      <c r="A13" s="190" t="str">
        <f t="shared" si="0"/>
        <v>Transportation</v>
      </c>
      <c r="B13" s="190" t="str">
        <f t="shared" si="0"/>
        <v>Conventional Pollutant Standards</v>
      </c>
      <c r="C13" s="190" t="str">
        <f t="shared" si="0"/>
        <v>Percentage Reduction of Separately Regulated Pollutants</v>
      </c>
      <c r="D13" s="183" t="s">
        <v>334</v>
      </c>
      <c r="E13" s="183" t="s">
        <v>17</v>
      </c>
      <c r="F13" s="183" t="s">
        <v>334</v>
      </c>
      <c r="G13" s="183" t="s">
        <v>17</v>
      </c>
      <c r="H13" s="184">
        <v>311</v>
      </c>
      <c r="I13" s="185" t="s">
        <v>310</v>
      </c>
      <c r="J13" s="190" t="str">
        <f t="shared" si="3"/>
        <v>Conventional Pollutant Standard</v>
      </c>
      <c r="K13" s="190" t="str">
        <f t="shared" si="3"/>
        <v>trans reduce regulated pollutants</v>
      </c>
      <c r="L13" s="191">
        <f t="shared" si="3"/>
        <v>0</v>
      </c>
      <c r="M13" s="191">
        <f t="shared" si="3"/>
        <v>1</v>
      </c>
      <c r="N13" s="191">
        <f t="shared" si="3"/>
        <v>0.02</v>
      </c>
      <c r="O13" s="190" t="str">
        <f t="shared" si="3"/>
        <v>% reduction in emissions</v>
      </c>
      <c r="P13" s="187" t="s">
        <v>336</v>
      </c>
      <c r="Q13" s="190" t="str">
        <f t="shared" si="4"/>
        <v>transportation-sector-main.html#conv-pol-stds</v>
      </c>
      <c r="R13" s="190" t="str">
        <f t="shared" si="4"/>
        <v>conventional-pollutant-standards.html</v>
      </c>
      <c r="S13" s="189"/>
      <c r="W13" s="183" t="str" cm="1">
        <f t="array" ref="W13">IFERROR(INDEX(A$761:A$954,MATCH(H13,A$761:A$954,0),0),"Save")</f>
        <v>Save</v>
      </c>
    </row>
    <row r="14" spans="1:23" s="183" customFormat="1" hidden="1" x14ac:dyDescent="0.35">
      <c r="A14" s="190" t="str">
        <f t="shared" si="0"/>
        <v>Transportation</v>
      </c>
      <c r="B14" s="190" t="str">
        <f t="shared" si="0"/>
        <v>Conventional Pollutant Standards</v>
      </c>
      <c r="C14" s="190" t="str">
        <f t="shared" si="0"/>
        <v>Percentage Reduction of Separately Regulated Pollutants</v>
      </c>
      <c r="D14" s="183" t="s">
        <v>334</v>
      </c>
      <c r="E14" s="183" t="s">
        <v>318</v>
      </c>
      <c r="F14" s="183" t="s">
        <v>334</v>
      </c>
      <c r="G14" s="183" t="s">
        <v>318</v>
      </c>
      <c r="H14" s="184">
        <v>312</v>
      </c>
      <c r="I14" s="185" t="s">
        <v>310</v>
      </c>
      <c r="J14" s="190" t="str">
        <f t="shared" si="3"/>
        <v>Conventional Pollutant Standard</v>
      </c>
      <c r="K14" s="190" t="str">
        <f t="shared" si="3"/>
        <v>trans reduce regulated pollutants</v>
      </c>
      <c r="L14" s="191">
        <f t="shared" si="3"/>
        <v>0</v>
      </c>
      <c r="M14" s="191">
        <f t="shared" si="3"/>
        <v>1</v>
      </c>
      <c r="N14" s="191">
        <f t="shared" si="3"/>
        <v>0.02</v>
      </c>
      <c r="O14" s="190" t="str">
        <f t="shared" si="3"/>
        <v>% reduction in emissions</v>
      </c>
      <c r="P14" s="187" t="s">
        <v>337</v>
      </c>
      <c r="Q14" s="190" t="str">
        <f t="shared" si="4"/>
        <v>transportation-sector-main.html#conv-pol-stds</v>
      </c>
      <c r="R14" s="190" t="str">
        <f t="shared" si="4"/>
        <v>conventional-pollutant-standards.html</v>
      </c>
      <c r="S14" s="189"/>
      <c r="W14" s="183" t="str" cm="1">
        <f t="array" ref="W14">IFERROR(INDEX(A$761:A$954,MATCH(H14,A$761:A$954,0),0),"Save")</f>
        <v>Save</v>
      </c>
    </row>
    <row r="15" spans="1:23" s="183" customFormat="1" hidden="1" x14ac:dyDescent="0.35">
      <c r="A15" s="190" t="str">
        <f t="shared" si="0"/>
        <v>Transportation</v>
      </c>
      <c r="B15" s="190" t="str">
        <f t="shared" si="0"/>
        <v>Conventional Pollutant Standards</v>
      </c>
      <c r="C15" s="190" t="str">
        <f t="shared" si="0"/>
        <v>Percentage Reduction of Separately Regulated Pollutants</v>
      </c>
      <c r="D15" s="183" t="s">
        <v>334</v>
      </c>
      <c r="E15" s="183" t="s">
        <v>320</v>
      </c>
      <c r="F15" s="183" t="s">
        <v>334</v>
      </c>
      <c r="G15" s="183" t="s">
        <v>320</v>
      </c>
      <c r="H15" s="184">
        <v>313</v>
      </c>
      <c r="I15" s="185" t="s">
        <v>310</v>
      </c>
      <c r="J15" s="190" t="str">
        <f t="shared" si="3"/>
        <v>Conventional Pollutant Standard</v>
      </c>
      <c r="K15" s="190" t="str">
        <f t="shared" si="3"/>
        <v>trans reduce regulated pollutants</v>
      </c>
      <c r="L15" s="191">
        <f t="shared" si="3"/>
        <v>0</v>
      </c>
      <c r="M15" s="191">
        <f t="shared" si="3"/>
        <v>1</v>
      </c>
      <c r="N15" s="191">
        <f t="shared" si="3"/>
        <v>0.02</v>
      </c>
      <c r="O15" s="190" t="str">
        <f t="shared" si="3"/>
        <v>% reduction in emissions</v>
      </c>
      <c r="P15" s="187" t="s">
        <v>338</v>
      </c>
      <c r="Q15" s="190" t="str">
        <f t="shared" si="4"/>
        <v>transportation-sector-main.html#conv-pol-stds</v>
      </c>
      <c r="R15" s="190" t="str">
        <f t="shared" si="4"/>
        <v>conventional-pollutant-standards.html</v>
      </c>
      <c r="S15" s="189"/>
      <c r="W15" s="183" t="str" cm="1">
        <f t="array" ref="W15">IFERROR(INDEX(A$761:A$954,MATCH(H15,A$761:A$954,0),0),"Save")</f>
        <v>Save</v>
      </c>
    </row>
    <row r="16" spans="1:23" s="183" customFormat="1" hidden="1" x14ac:dyDescent="0.35">
      <c r="A16" s="190" t="str">
        <f t="shared" si="0"/>
        <v>Transportation</v>
      </c>
      <c r="B16" s="190" t="str">
        <f t="shared" si="0"/>
        <v>Conventional Pollutant Standards</v>
      </c>
      <c r="C16" s="190" t="str">
        <f t="shared" si="0"/>
        <v>Percentage Reduction of Separately Regulated Pollutants</v>
      </c>
      <c r="D16" s="183" t="s">
        <v>334</v>
      </c>
      <c r="E16" s="183" t="s">
        <v>322</v>
      </c>
      <c r="F16" s="183" t="s">
        <v>334</v>
      </c>
      <c r="G16" s="183" t="s">
        <v>323</v>
      </c>
      <c r="H16" s="184">
        <v>314</v>
      </c>
      <c r="I16" s="185" t="s">
        <v>310</v>
      </c>
      <c r="J16" s="190" t="str">
        <f t="shared" si="3"/>
        <v>Conventional Pollutant Standard</v>
      </c>
      <c r="K16" s="190" t="str">
        <f t="shared" si="3"/>
        <v>trans reduce regulated pollutants</v>
      </c>
      <c r="L16" s="191">
        <f t="shared" si="3"/>
        <v>0</v>
      </c>
      <c r="M16" s="191">
        <f t="shared" si="3"/>
        <v>1</v>
      </c>
      <c r="N16" s="191">
        <f t="shared" si="3"/>
        <v>0.02</v>
      </c>
      <c r="O16" s="190" t="str">
        <f t="shared" si="3"/>
        <v>% reduction in emissions</v>
      </c>
      <c r="P16" s="187" t="s">
        <v>339</v>
      </c>
      <c r="Q16" s="190" t="str">
        <f t="shared" si="4"/>
        <v>transportation-sector-main.html#conv-pol-stds</v>
      </c>
      <c r="R16" s="190" t="str">
        <f t="shared" si="4"/>
        <v>conventional-pollutant-standards.html</v>
      </c>
      <c r="S16" s="189"/>
      <c r="W16" s="183" t="str" cm="1">
        <f t="array" ref="W16">IFERROR(INDEX(A$761:A$954,MATCH(H16,A$761:A$954,0),0),"Save")</f>
        <v>Save</v>
      </c>
    </row>
    <row r="17" spans="1:23" s="183" customFormat="1" hidden="1" x14ac:dyDescent="0.35">
      <c r="A17" s="190" t="str">
        <f t="shared" si="0"/>
        <v>Transportation</v>
      </c>
      <c r="B17" s="190" t="str">
        <f t="shared" si="0"/>
        <v>Conventional Pollutant Standards</v>
      </c>
      <c r="C17" s="190" t="str">
        <f t="shared" si="0"/>
        <v>Percentage Reduction of Separately Regulated Pollutants</v>
      </c>
      <c r="D17" s="183" t="s">
        <v>334</v>
      </c>
      <c r="E17" s="183" t="s">
        <v>325</v>
      </c>
      <c r="F17" s="183" t="s">
        <v>334</v>
      </c>
      <c r="G17" s="183" t="s">
        <v>325</v>
      </c>
      <c r="H17" s="184">
        <v>315</v>
      </c>
      <c r="I17" s="185" t="s">
        <v>310</v>
      </c>
      <c r="J17" s="190" t="str">
        <f t="shared" si="3"/>
        <v>Conventional Pollutant Standard</v>
      </c>
      <c r="K17" s="190" t="str">
        <f t="shared" si="3"/>
        <v>trans reduce regulated pollutants</v>
      </c>
      <c r="L17" s="191">
        <f t="shared" si="3"/>
        <v>0</v>
      </c>
      <c r="M17" s="191">
        <f t="shared" si="3"/>
        <v>1</v>
      </c>
      <c r="N17" s="191">
        <f t="shared" si="3"/>
        <v>0.02</v>
      </c>
      <c r="O17" s="190" t="str">
        <f t="shared" si="3"/>
        <v>% reduction in emissions</v>
      </c>
      <c r="P17" s="187" t="s">
        <v>340</v>
      </c>
      <c r="Q17" s="190" t="str">
        <f t="shared" si="4"/>
        <v>transportation-sector-main.html#conv-pol-stds</v>
      </c>
      <c r="R17" s="190" t="str">
        <f t="shared" si="4"/>
        <v>conventional-pollutant-standards.html</v>
      </c>
      <c r="S17" s="189"/>
      <c r="W17" s="183" t="str" cm="1">
        <f t="array" ref="W17">IFERROR(INDEX(A$761:A$954,MATCH(H17,A$761:A$954,0),0),"Save")</f>
        <v>Save</v>
      </c>
    </row>
    <row r="18" spans="1:23" s="183" customFormat="1" hidden="1" x14ac:dyDescent="0.35">
      <c r="A18" s="190" t="str">
        <f t="shared" si="0"/>
        <v>Transportation</v>
      </c>
      <c r="B18" s="190" t="str">
        <f t="shared" si="0"/>
        <v>Conventional Pollutant Standards</v>
      </c>
      <c r="C18" s="190" t="str">
        <f t="shared" si="0"/>
        <v>Percentage Reduction of Separately Regulated Pollutants</v>
      </c>
      <c r="D18" s="183" t="s">
        <v>334</v>
      </c>
      <c r="E18" s="183" t="s">
        <v>327</v>
      </c>
      <c r="F18" s="183" t="s">
        <v>334</v>
      </c>
      <c r="G18" s="183" t="s">
        <v>327</v>
      </c>
      <c r="H18" s="184">
        <v>316</v>
      </c>
      <c r="I18" s="185" t="s">
        <v>310</v>
      </c>
      <c r="J18" s="190" t="str">
        <f t="shared" si="3"/>
        <v>Conventional Pollutant Standard</v>
      </c>
      <c r="K18" s="190" t="str">
        <f t="shared" si="3"/>
        <v>trans reduce regulated pollutants</v>
      </c>
      <c r="L18" s="191">
        <f t="shared" si="3"/>
        <v>0</v>
      </c>
      <c r="M18" s="191">
        <f t="shared" si="3"/>
        <v>1</v>
      </c>
      <c r="N18" s="191">
        <f t="shared" si="3"/>
        <v>0.02</v>
      </c>
      <c r="O18" s="190" t="str">
        <f t="shared" si="3"/>
        <v>% reduction in emissions</v>
      </c>
      <c r="P18" s="187" t="s">
        <v>341</v>
      </c>
      <c r="Q18" s="190" t="str">
        <f t="shared" si="4"/>
        <v>transportation-sector-main.html#conv-pol-stds</v>
      </c>
      <c r="R18" s="190" t="str">
        <f t="shared" si="4"/>
        <v>conventional-pollutant-standards.html</v>
      </c>
      <c r="S18" s="189"/>
      <c r="W18" s="183" t="str" cm="1">
        <f t="array" ref="W18">IFERROR(INDEX(A$761:A$954,MATCH(H18,A$761:A$954,0),0),"Save")</f>
        <v>Save</v>
      </c>
    </row>
    <row r="19" spans="1:23" s="183" customFormat="1" hidden="1" x14ac:dyDescent="0.35">
      <c r="A19" s="190" t="str">
        <f t="shared" si="0"/>
        <v>Transportation</v>
      </c>
      <c r="B19" s="190" t="str">
        <f t="shared" si="0"/>
        <v>Conventional Pollutant Standards</v>
      </c>
      <c r="C19" s="190" t="str">
        <f t="shared" si="0"/>
        <v>Percentage Reduction of Separately Regulated Pollutants</v>
      </c>
      <c r="D19" s="183" t="s">
        <v>334</v>
      </c>
      <c r="E19" s="183" t="s">
        <v>329</v>
      </c>
      <c r="F19" s="183" t="s">
        <v>334</v>
      </c>
      <c r="G19" s="183" t="s">
        <v>329</v>
      </c>
      <c r="H19" s="184">
        <v>317</v>
      </c>
      <c r="I19" s="185" t="s">
        <v>310</v>
      </c>
      <c r="J19" s="190" t="str">
        <f t="shared" si="3"/>
        <v>Conventional Pollutant Standard</v>
      </c>
      <c r="K19" s="190" t="str">
        <f t="shared" si="3"/>
        <v>trans reduce regulated pollutants</v>
      </c>
      <c r="L19" s="191">
        <f t="shared" si="3"/>
        <v>0</v>
      </c>
      <c r="M19" s="191">
        <f t="shared" si="3"/>
        <v>1</v>
      </c>
      <c r="N19" s="191">
        <f t="shared" si="3"/>
        <v>0.02</v>
      </c>
      <c r="O19" s="190" t="str">
        <f t="shared" si="3"/>
        <v>% reduction in emissions</v>
      </c>
      <c r="P19" s="187" t="s">
        <v>342</v>
      </c>
      <c r="Q19" s="190" t="str">
        <f t="shared" si="4"/>
        <v>transportation-sector-main.html#conv-pol-stds</v>
      </c>
      <c r="R19" s="190" t="str">
        <f t="shared" si="4"/>
        <v>conventional-pollutant-standards.html</v>
      </c>
      <c r="S19" s="189"/>
      <c r="W19" s="183" t="str" cm="1">
        <f t="array" ref="W19">IFERROR(INDEX(A$761:A$954,MATCH(H19,A$761:A$954,0),0),"Save")</f>
        <v>Save</v>
      </c>
    </row>
    <row r="20" spans="1:23" s="183" customFormat="1" hidden="1" x14ac:dyDescent="0.35">
      <c r="A20" s="190" t="str">
        <f t="shared" si="0"/>
        <v>Transportation</v>
      </c>
      <c r="B20" s="190" t="str">
        <f t="shared" si="0"/>
        <v>Conventional Pollutant Standards</v>
      </c>
      <c r="C20" s="190" t="str">
        <f t="shared" si="0"/>
        <v>Percentage Reduction of Separately Regulated Pollutants</v>
      </c>
      <c r="D20" s="183" t="s">
        <v>334</v>
      </c>
      <c r="E20" s="183" t="s">
        <v>331</v>
      </c>
      <c r="F20" s="183" t="s">
        <v>334</v>
      </c>
      <c r="G20" s="183" t="s">
        <v>331</v>
      </c>
      <c r="H20" s="184">
        <v>318</v>
      </c>
      <c r="I20" s="192" t="s">
        <v>332</v>
      </c>
      <c r="J20" s="190"/>
      <c r="K20" s="190"/>
      <c r="L20" s="191"/>
      <c r="M20" s="191"/>
      <c r="N20" s="191"/>
      <c r="O20" s="190"/>
      <c r="P20" s="187"/>
      <c r="Q20" s="190"/>
      <c r="R20" s="190"/>
      <c r="S20" s="189"/>
      <c r="W20" s="183" t="str" cm="1">
        <f t="array" ref="W20">IFERROR(INDEX(A$761:A$954,MATCH(H20,A$761:A$954,0),0),"Save")</f>
        <v>Save</v>
      </c>
    </row>
    <row r="21" spans="1:23" s="183" customFormat="1" hidden="1" x14ac:dyDescent="0.35">
      <c r="A21" s="190" t="str">
        <f t="shared" si="0"/>
        <v>Transportation</v>
      </c>
      <c r="B21" s="190" t="str">
        <f t="shared" si="0"/>
        <v>Conventional Pollutant Standards</v>
      </c>
      <c r="C21" s="190" t="str">
        <f t="shared" si="0"/>
        <v>Percentage Reduction of Separately Regulated Pollutants</v>
      </c>
      <c r="D21" s="183" t="s">
        <v>334</v>
      </c>
      <c r="E21" s="183" t="s">
        <v>333</v>
      </c>
      <c r="F21" s="183" t="s">
        <v>334</v>
      </c>
      <c r="G21" s="183" t="s">
        <v>333</v>
      </c>
      <c r="H21" s="184">
        <v>319</v>
      </c>
      <c r="I21" s="192" t="s">
        <v>332</v>
      </c>
      <c r="J21" s="190"/>
      <c r="K21" s="190"/>
      <c r="L21" s="191"/>
      <c r="M21" s="191"/>
      <c r="N21" s="191"/>
      <c r="O21" s="190"/>
      <c r="P21" s="187"/>
      <c r="Q21" s="190"/>
      <c r="R21" s="190"/>
      <c r="S21" s="189"/>
      <c r="W21" s="183" t="str" cm="1">
        <f t="array" ref="W21">IFERROR(INDEX(A$761:A$954,MATCH(H21,A$761:A$954,0),0),"Save")</f>
        <v>Save</v>
      </c>
    </row>
    <row r="22" spans="1:23" s="183" customFormat="1" hidden="1" x14ac:dyDescent="0.35">
      <c r="A22" s="190" t="str">
        <f t="shared" si="0"/>
        <v>Transportation</v>
      </c>
      <c r="B22" s="190" t="str">
        <f t="shared" si="0"/>
        <v>Conventional Pollutant Standards</v>
      </c>
      <c r="C22" s="190" t="str">
        <f t="shared" si="0"/>
        <v>Percentage Reduction of Separately Regulated Pollutants</v>
      </c>
      <c r="D22" s="183" t="s">
        <v>343</v>
      </c>
      <c r="E22" s="183" t="s">
        <v>308</v>
      </c>
      <c r="F22" s="183" t="s">
        <v>343</v>
      </c>
      <c r="G22" s="183" t="s">
        <v>309</v>
      </c>
      <c r="H22" s="184">
        <v>320</v>
      </c>
      <c r="I22" s="185" t="s">
        <v>310</v>
      </c>
      <c r="J22" s="190" t="str">
        <f t="shared" ref="J22:O22" si="5">J$2</f>
        <v>Conventional Pollutant Standard</v>
      </c>
      <c r="K22" s="190" t="str">
        <f t="shared" si="5"/>
        <v>trans reduce regulated pollutants</v>
      </c>
      <c r="L22" s="191">
        <f t="shared" si="5"/>
        <v>0</v>
      </c>
      <c r="M22" s="191">
        <f t="shared" si="5"/>
        <v>1</v>
      </c>
      <c r="N22" s="191">
        <f t="shared" si="5"/>
        <v>0.02</v>
      </c>
      <c r="O22" s="190" t="str">
        <f t="shared" si="5"/>
        <v>% reduction in emissions</v>
      </c>
      <c r="P22" s="187" t="s">
        <v>344</v>
      </c>
      <c r="Q22" s="190" t="str">
        <f>Q$2</f>
        <v>transportation-sector-main.html#conv-pol-stds</v>
      </c>
      <c r="R22" s="190" t="str">
        <f>R$2</f>
        <v>conventional-pollutant-standards.html</v>
      </c>
      <c r="S22" s="189"/>
      <c r="W22" s="183" t="str" cm="1">
        <f t="array" ref="W22">IFERROR(INDEX(A$761:A$954,MATCH(H22,A$761:A$954,0),0),"Save")</f>
        <v>Save</v>
      </c>
    </row>
    <row r="23" spans="1:23" s="183" customFormat="1" hidden="1" x14ac:dyDescent="0.35">
      <c r="A23" s="190" t="str">
        <f t="shared" ref="A23:C42" si="6">A$2</f>
        <v>Transportation</v>
      </c>
      <c r="B23" s="190" t="str">
        <f t="shared" si="6"/>
        <v>Conventional Pollutant Standards</v>
      </c>
      <c r="C23" s="190" t="str">
        <f t="shared" si="6"/>
        <v>Percentage Reduction of Separately Regulated Pollutants</v>
      </c>
      <c r="D23" s="183" t="s">
        <v>343</v>
      </c>
      <c r="E23" s="183" t="s">
        <v>17</v>
      </c>
      <c r="F23" s="183" t="s">
        <v>343</v>
      </c>
      <c r="G23" s="183" t="s">
        <v>17</v>
      </c>
      <c r="H23" s="184">
        <v>321</v>
      </c>
      <c r="I23" s="192" t="s">
        <v>332</v>
      </c>
      <c r="J23" s="190"/>
      <c r="K23" s="190"/>
      <c r="L23" s="191"/>
      <c r="M23" s="191"/>
      <c r="N23" s="191"/>
      <c r="O23" s="190"/>
      <c r="P23" s="187"/>
      <c r="Q23" s="190"/>
      <c r="R23" s="190"/>
      <c r="S23" s="189"/>
      <c r="W23" s="183" t="str" cm="1">
        <f t="array" ref="W23">IFERROR(INDEX(A$761:A$954,MATCH(H23,A$761:A$954,0),0),"Save")</f>
        <v>Save</v>
      </c>
    </row>
    <row r="24" spans="1:23" s="183" customFormat="1" hidden="1" x14ac:dyDescent="0.35">
      <c r="A24" s="190" t="str">
        <f t="shared" si="6"/>
        <v>Transportation</v>
      </c>
      <c r="B24" s="190" t="str">
        <f t="shared" si="6"/>
        <v>Conventional Pollutant Standards</v>
      </c>
      <c r="C24" s="190" t="str">
        <f t="shared" si="6"/>
        <v>Percentage Reduction of Separately Regulated Pollutants</v>
      </c>
      <c r="D24" s="183" t="s">
        <v>343</v>
      </c>
      <c r="E24" s="183" t="s">
        <v>318</v>
      </c>
      <c r="F24" s="183" t="s">
        <v>343</v>
      </c>
      <c r="G24" s="183" t="s">
        <v>318</v>
      </c>
      <c r="H24" s="184">
        <v>322</v>
      </c>
      <c r="I24" s="185" t="s">
        <v>310</v>
      </c>
      <c r="J24" s="190" t="str">
        <f t="shared" ref="J24:O24" si="7">J$2</f>
        <v>Conventional Pollutant Standard</v>
      </c>
      <c r="K24" s="190" t="str">
        <f t="shared" si="7"/>
        <v>trans reduce regulated pollutants</v>
      </c>
      <c r="L24" s="191">
        <f t="shared" si="7"/>
        <v>0</v>
      </c>
      <c r="M24" s="191">
        <f t="shared" si="7"/>
        <v>1</v>
      </c>
      <c r="N24" s="191">
        <f t="shared" si="7"/>
        <v>0.02</v>
      </c>
      <c r="O24" s="190" t="str">
        <f t="shared" si="7"/>
        <v>% reduction in emissions</v>
      </c>
      <c r="P24" s="187" t="s">
        <v>345</v>
      </c>
      <c r="Q24" s="190" t="str">
        <f>Q$2</f>
        <v>transportation-sector-main.html#conv-pol-stds</v>
      </c>
      <c r="R24" s="190" t="str">
        <f>R$2</f>
        <v>conventional-pollutant-standards.html</v>
      </c>
      <c r="S24" s="189"/>
      <c r="W24" s="183" t="str" cm="1">
        <f t="array" ref="W24">IFERROR(INDEX(A$761:A$954,MATCH(H24,A$761:A$954,0),0),"Save")</f>
        <v>Save</v>
      </c>
    </row>
    <row r="25" spans="1:23" s="183" customFormat="1" hidden="1" x14ac:dyDescent="0.35">
      <c r="A25" s="190" t="str">
        <f t="shared" si="6"/>
        <v>Transportation</v>
      </c>
      <c r="B25" s="190" t="str">
        <f t="shared" si="6"/>
        <v>Conventional Pollutant Standards</v>
      </c>
      <c r="C25" s="190" t="str">
        <f t="shared" si="6"/>
        <v>Percentage Reduction of Separately Regulated Pollutants</v>
      </c>
      <c r="D25" s="183" t="s">
        <v>343</v>
      </c>
      <c r="E25" s="183" t="s">
        <v>320</v>
      </c>
      <c r="F25" s="183" t="s">
        <v>343</v>
      </c>
      <c r="G25" s="183" t="s">
        <v>320</v>
      </c>
      <c r="H25" s="184">
        <v>323</v>
      </c>
      <c r="I25" s="192" t="s">
        <v>332</v>
      </c>
      <c r="J25" s="190"/>
      <c r="K25" s="190"/>
      <c r="L25" s="191"/>
      <c r="M25" s="191"/>
      <c r="N25" s="191"/>
      <c r="O25" s="190"/>
      <c r="P25" s="187"/>
      <c r="Q25" s="190"/>
      <c r="R25" s="190"/>
      <c r="S25" s="189"/>
      <c r="W25" s="183" t="str" cm="1">
        <f t="array" ref="W25">IFERROR(INDEX(A$761:A$954,MATCH(H25,A$761:A$954,0),0),"Save")</f>
        <v>Save</v>
      </c>
    </row>
    <row r="26" spans="1:23" s="183" customFormat="1" hidden="1" x14ac:dyDescent="0.35">
      <c r="A26" s="190" t="str">
        <f t="shared" si="6"/>
        <v>Transportation</v>
      </c>
      <c r="B26" s="190" t="str">
        <f t="shared" si="6"/>
        <v>Conventional Pollutant Standards</v>
      </c>
      <c r="C26" s="190" t="str">
        <f t="shared" si="6"/>
        <v>Percentage Reduction of Separately Regulated Pollutants</v>
      </c>
      <c r="D26" s="183" t="s">
        <v>343</v>
      </c>
      <c r="E26" s="183" t="s">
        <v>322</v>
      </c>
      <c r="F26" s="183" t="s">
        <v>343</v>
      </c>
      <c r="G26" s="183" t="s">
        <v>323</v>
      </c>
      <c r="H26" s="184">
        <v>324</v>
      </c>
      <c r="I26" s="192" t="s">
        <v>332</v>
      </c>
      <c r="J26" s="190"/>
      <c r="K26" s="190"/>
      <c r="L26" s="191"/>
      <c r="M26" s="191"/>
      <c r="N26" s="191"/>
      <c r="O26" s="190"/>
      <c r="P26" s="187"/>
      <c r="Q26" s="190"/>
      <c r="R26" s="190"/>
      <c r="S26" s="189"/>
      <c r="W26" s="183" t="str" cm="1">
        <f t="array" ref="W26">IFERROR(INDEX(A$761:A$954,MATCH(H26,A$761:A$954,0),0),"Save")</f>
        <v>Save</v>
      </c>
    </row>
    <row r="27" spans="1:23" s="183" customFormat="1" hidden="1" x14ac:dyDescent="0.35">
      <c r="A27" s="190" t="str">
        <f t="shared" si="6"/>
        <v>Transportation</v>
      </c>
      <c r="B27" s="190" t="str">
        <f t="shared" si="6"/>
        <v>Conventional Pollutant Standards</v>
      </c>
      <c r="C27" s="190" t="str">
        <f t="shared" si="6"/>
        <v>Percentage Reduction of Separately Regulated Pollutants</v>
      </c>
      <c r="D27" s="183" t="s">
        <v>343</v>
      </c>
      <c r="E27" s="183" t="s">
        <v>325</v>
      </c>
      <c r="F27" s="183" t="s">
        <v>343</v>
      </c>
      <c r="G27" s="183" t="s">
        <v>325</v>
      </c>
      <c r="H27" s="184">
        <v>325</v>
      </c>
      <c r="I27" s="192" t="s">
        <v>332</v>
      </c>
      <c r="J27" s="190"/>
      <c r="K27" s="190"/>
      <c r="L27" s="191"/>
      <c r="M27" s="191"/>
      <c r="N27" s="191"/>
      <c r="O27" s="190"/>
      <c r="P27" s="187"/>
      <c r="Q27" s="190"/>
      <c r="R27" s="190"/>
      <c r="S27" s="189"/>
      <c r="W27" s="183" t="str" cm="1">
        <f t="array" ref="W27">IFERROR(INDEX(A$761:A$954,MATCH(H27,A$761:A$954,0),0),"Save")</f>
        <v>Save</v>
      </c>
    </row>
    <row r="28" spans="1:23" s="183" customFormat="1" hidden="1" x14ac:dyDescent="0.35">
      <c r="A28" s="190" t="str">
        <f t="shared" si="6"/>
        <v>Transportation</v>
      </c>
      <c r="B28" s="190" t="str">
        <f t="shared" si="6"/>
        <v>Conventional Pollutant Standards</v>
      </c>
      <c r="C28" s="190" t="str">
        <f t="shared" si="6"/>
        <v>Percentage Reduction of Separately Regulated Pollutants</v>
      </c>
      <c r="D28" s="183" t="s">
        <v>343</v>
      </c>
      <c r="E28" s="183" t="s">
        <v>327</v>
      </c>
      <c r="F28" s="183" t="s">
        <v>343</v>
      </c>
      <c r="G28" s="183" t="s">
        <v>327</v>
      </c>
      <c r="H28" s="184">
        <v>326</v>
      </c>
      <c r="I28" s="192" t="s">
        <v>332</v>
      </c>
      <c r="J28" s="190"/>
      <c r="K28" s="190"/>
      <c r="L28" s="191"/>
      <c r="M28" s="191"/>
      <c r="N28" s="191"/>
      <c r="O28" s="190"/>
      <c r="P28" s="187"/>
      <c r="Q28" s="190"/>
      <c r="R28" s="190"/>
      <c r="S28" s="189"/>
      <c r="W28" s="183" t="str" cm="1">
        <f t="array" ref="W28">IFERROR(INDEX(A$761:A$954,MATCH(H28,A$761:A$954,0),0),"Save")</f>
        <v>Save</v>
      </c>
    </row>
    <row r="29" spans="1:23" s="183" customFormat="1" hidden="1" x14ac:dyDescent="0.35">
      <c r="A29" s="190" t="str">
        <f t="shared" si="6"/>
        <v>Transportation</v>
      </c>
      <c r="B29" s="190" t="str">
        <f t="shared" si="6"/>
        <v>Conventional Pollutant Standards</v>
      </c>
      <c r="C29" s="190" t="str">
        <f t="shared" si="6"/>
        <v>Percentage Reduction of Separately Regulated Pollutants</v>
      </c>
      <c r="D29" s="183" t="s">
        <v>343</v>
      </c>
      <c r="E29" s="183" t="s">
        <v>329</v>
      </c>
      <c r="F29" s="183" t="s">
        <v>343</v>
      </c>
      <c r="G29" s="183" t="s">
        <v>329</v>
      </c>
      <c r="H29" s="184">
        <v>327</v>
      </c>
      <c r="I29" s="192" t="s">
        <v>332</v>
      </c>
      <c r="J29" s="190"/>
      <c r="K29" s="190"/>
      <c r="L29" s="191"/>
      <c r="M29" s="191"/>
      <c r="N29" s="191"/>
      <c r="O29" s="190"/>
      <c r="P29" s="187"/>
      <c r="Q29" s="190"/>
      <c r="R29" s="190"/>
      <c r="S29" s="189"/>
      <c r="W29" s="183" t="str" cm="1">
        <f t="array" ref="W29">IFERROR(INDEX(A$761:A$954,MATCH(H29,A$761:A$954,0),0),"Save")</f>
        <v>Save</v>
      </c>
    </row>
    <row r="30" spans="1:23" s="183" customFormat="1" hidden="1" x14ac:dyDescent="0.35">
      <c r="A30" s="190" t="str">
        <f t="shared" si="6"/>
        <v>Transportation</v>
      </c>
      <c r="B30" s="190" t="str">
        <f t="shared" si="6"/>
        <v>Conventional Pollutant Standards</v>
      </c>
      <c r="C30" s="190" t="str">
        <f t="shared" si="6"/>
        <v>Percentage Reduction of Separately Regulated Pollutants</v>
      </c>
      <c r="D30" s="183" t="s">
        <v>343</v>
      </c>
      <c r="E30" s="183" t="s">
        <v>331</v>
      </c>
      <c r="F30" s="183" t="s">
        <v>343</v>
      </c>
      <c r="G30" s="183" t="s">
        <v>331</v>
      </c>
      <c r="H30" s="184">
        <v>328</v>
      </c>
      <c r="I30" s="192" t="s">
        <v>332</v>
      </c>
      <c r="J30" s="190"/>
      <c r="K30" s="190"/>
      <c r="L30" s="191"/>
      <c r="M30" s="191"/>
      <c r="N30" s="191"/>
      <c r="O30" s="190"/>
      <c r="P30" s="187"/>
      <c r="Q30" s="190"/>
      <c r="R30" s="190"/>
      <c r="S30" s="189"/>
      <c r="W30" s="183" t="str" cm="1">
        <f t="array" ref="W30">IFERROR(INDEX(A$761:A$954,MATCH(H30,A$761:A$954,0),0),"Save")</f>
        <v>Save</v>
      </c>
    </row>
    <row r="31" spans="1:23" s="183" customFormat="1" hidden="1" x14ac:dyDescent="0.35">
      <c r="A31" s="190" t="str">
        <f t="shared" si="6"/>
        <v>Transportation</v>
      </c>
      <c r="B31" s="190" t="str">
        <f t="shared" si="6"/>
        <v>Conventional Pollutant Standards</v>
      </c>
      <c r="C31" s="190" t="str">
        <f t="shared" si="6"/>
        <v>Percentage Reduction of Separately Regulated Pollutants</v>
      </c>
      <c r="D31" s="183" t="s">
        <v>343</v>
      </c>
      <c r="E31" s="183" t="s">
        <v>333</v>
      </c>
      <c r="F31" s="183" t="s">
        <v>343</v>
      </c>
      <c r="G31" s="183" t="s">
        <v>333</v>
      </c>
      <c r="H31" s="184">
        <v>329</v>
      </c>
      <c r="I31" s="192" t="s">
        <v>332</v>
      </c>
      <c r="J31" s="190"/>
      <c r="K31" s="190"/>
      <c r="L31" s="191"/>
      <c r="M31" s="191"/>
      <c r="N31" s="191"/>
      <c r="O31" s="190"/>
      <c r="P31" s="187"/>
      <c r="Q31" s="190"/>
      <c r="R31" s="190"/>
      <c r="S31" s="189"/>
      <c r="W31" s="183" t="str" cm="1">
        <f t="array" ref="W31">IFERROR(INDEX(A$761:A$954,MATCH(H31,A$761:A$954,0),0),"Save")</f>
        <v>Save</v>
      </c>
    </row>
    <row r="32" spans="1:23" s="183" customFormat="1" hidden="1" x14ac:dyDescent="0.35">
      <c r="A32" s="190" t="str">
        <f t="shared" si="6"/>
        <v>Transportation</v>
      </c>
      <c r="B32" s="190" t="str">
        <f t="shared" si="6"/>
        <v>Conventional Pollutant Standards</v>
      </c>
      <c r="C32" s="190" t="str">
        <f t="shared" si="6"/>
        <v>Percentage Reduction of Separately Regulated Pollutants</v>
      </c>
      <c r="D32" s="183" t="s">
        <v>346</v>
      </c>
      <c r="E32" s="183" t="s">
        <v>308</v>
      </c>
      <c r="F32" s="183" t="s">
        <v>346</v>
      </c>
      <c r="G32" s="183" t="s">
        <v>309</v>
      </c>
      <c r="H32" s="184">
        <v>330</v>
      </c>
      <c r="I32" s="185" t="s">
        <v>310</v>
      </c>
      <c r="J32" s="190" t="str">
        <f t="shared" ref="J32:O36" si="8">J$2</f>
        <v>Conventional Pollutant Standard</v>
      </c>
      <c r="K32" s="190" t="str">
        <f t="shared" si="8"/>
        <v>trans reduce regulated pollutants</v>
      </c>
      <c r="L32" s="191">
        <f t="shared" si="8"/>
        <v>0</v>
      </c>
      <c r="M32" s="191">
        <f t="shared" si="8"/>
        <v>1</v>
      </c>
      <c r="N32" s="191">
        <f t="shared" si="8"/>
        <v>0.02</v>
      </c>
      <c r="O32" s="190" t="str">
        <f t="shared" si="8"/>
        <v>% reduction in emissions</v>
      </c>
      <c r="P32" s="187" t="s">
        <v>347</v>
      </c>
      <c r="Q32" s="190" t="str">
        <f t="shared" ref="Q32:R36" si="9">Q$2</f>
        <v>transportation-sector-main.html#conv-pol-stds</v>
      </c>
      <c r="R32" s="190" t="str">
        <f t="shared" si="9"/>
        <v>conventional-pollutant-standards.html</v>
      </c>
      <c r="S32" s="189"/>
      <c r="W32" s="183" t="str" cm="1">
        <f t="array" ref="W32">IFERROR(INDEX(A$761:A$954,MATCH(H32,A$761:A$954,0),0),"Save")</f>
        <v>Save</v>
      </c>
    </row>
    <row r="33" spans="1:23" s="183" customFormat="1" hidden="1" x14ac:dyDescent="0.35">
      <c r="A33" s="190" t="str">
        <f t="shared" si="6"/>
        <v>Transportation</v>
      </c>
      <c r="B33" s="190" t="str">
        <f t="shared" si="6"/>
        <v>Conventional Pollutant Standards</v>
      </c>
      <c r="C33" s="190" t="str">
        <f t="shared" si="6"/>
        <v>Percentage Reduction of Separately Regulated Pollutants</v>
      </c>
      <c r="D33" s="183" t="s">
        <v>346</v>
      </c>
      <c r="E33" s="183" t="s">
        <v>17</v>
      </c>
      <c r="F33" s="183" t="s">
        <v>346</v>
      </c>
      <c r="G33" s="183" t="s">
        <v>17</v>
      </c>
      <c r="H33" s="184">
        <v>331</v>
      </c>
      <c r="I33" s="185" t="s">
        <v>310</v>
      </c>
      <c r="J33" s="190" t="str">
        <f t="shared" si="8"/>
        <v>Conventional Pollutant Standard</v>
      </c>
      <c r="K33" s="190" t="str">
        <f t="shared" si="8"/>
        <v>trans reduce regulated pollutants</v>
      </c>
      <c r="L33" s="191">
        <f t="shared" si="8"/>
        <v>0</v>
      </c>
      <c r="M33" s="191">
        <f t="shared" si="8"/>
        <v>1</v>
      </c>
      <c r="N33" s="191">
        <f t="shared" si="8"/>
        <v>0.02</v>
      </c>
      <c r="O33" s="190" t="str">
        <f t="shared" si="8"/>
        <v>% reduction in emissions</v>
      </c>
      <c r="P33" s="187" t="s">
        <v>348</v>
      </c>
      <c r="Q33" s="190" t="str">
        <f t="shared" si="9"/>
        <v>transportation-sector-main.html#conv-pol-stds</v>
      </c>
      <c r="R33" s="190" t="str">
        <f t="shared" si="9"/>
        <v>conventional-pollutant-standards.html</v>
      </c>
      <c r="S33" s="189"/>
      <c r="W33" s="183" t="str" cm="1">
        <f t="array" ref="W33">IFERROR(INDEX(A$761:A$954,MATCH(H33,A$761:A$954,0),0),"Save")</f>
        <v>Save</v>
      </c>
    </row>
    <row r="34" spans="1:23" s="183" customFormat="1" hidden="1" x14ac:dyDescent="0.35">
      <c r="A34" s="190" t="str">
        <f t="shared" si="6"/>
        <v>Transportation</v>
      </c>
      <c r="B34" s="190" t="str">
        <f t="shared" si="6"/>
        <v>Conventional Pollutant Standards</v>
      </c>
      <c r="C34" s="190" t="str">
        <f t="shared" si="6"/>
        <v>Percentage Reduction of Separately Regulated Pollutants</v>
      </c>
      <c r="D34" s="183" t="s">
        <v>346</v>
      </c>
      <c r="E34" s="183" t="s">
        <v>318</v>
      </c>
      <c r="F34" s="183" t="s">
        <v>346</v>
      </c>
      <c r="G34" s="183" t="s">
        <v>318</v>
      </c>
      <c r="H34" s="184">
        <v>332</v>
      </c>
      <c r="I34" s="185" t="s">
        <v>310</v>
      </c>
      <c r="J34" s="190" t="str">
        <f t="shared" si="8"/>
        <v>Conventional Pollutant Standard</v>
      </c>
      <c r="K34" s="190" t="str">
        <f t="shared" si="8"/>
        <v>trans reduce regulated pollutants</v>
      </c>
      <c r="L34" s="191">
        <f t="shared" si="8"/>
        <v>0</v>
      </c>
      <c r="M34" s="191">
        <f t="shared" si="8"/>
        <v>1</v>
      </c>
      <c r="N34" s="191">
        <f t="shared" si="8"/>
        <v>0.02</v>
      </c>
      <c r="O34" s="190" t="str">
        <f t="shared" si="8"/>
        <v>% reduction in emissions</v>
      </c>
      <c r="P34" s="187" t="s">
        <v>349</v>
      </c>
      <c r="Q34" s="190" t="str">
        <f t="shared" si="9"/>
        <v>transportation-sector-main.html#conv-pol-stds</v>
      </c>
      <c r="R34" s="190" t="str">
        <f t="shared" si="9"/>
        <v>conventional-pollutant-standards.html</v>
      </c>
      <c r="S34" s="189"/>
      <c r="W34" s="183" t="str" cm="1">
        <f t="array" ref="W34">IFERROR(INDEX(A$761:A$954,MATCH(H34,A$761:A$954,0),0),"Save")</f>
        <v>Save</v>
      </c>
    </row>
    <row r="35" spans="1:23" s="183" customFormat="1" hidden="1" x14ac:dyDescent="0.35">
      <c r="A35" s="190" t="str">
        <f t="shared" si="6"/>
        <v>Transportation</v>
      </c>
      <c r="B35" s="190" t="str">
        <f t="shared" si="6"/>
        <v>Conventional Pollutant Standards</v>
      </c>
      <c r="C35" s="190" t="str">
        <f t="shared" si="6"/>
        <v>Percentage Reduction of Separately Regulated Pollutants</v>
      </c>
      <c r="D35" s="183" t="s">
        <v>346</v>
      </c>
      <c r="E35" s="183" t="s">
        <v>320</v>
      </c>
      <c r="F35" s="183" t="s">
        <v>346</v>
      </c>
      <c r="G35" s="183" t="s">
        <v>320</v>
      </c>
      <c r="H35" s="184">
        <v>333</v>
      </c>
      <c r="I35" s="185" t="s">
        <v>310</v>
      </c>
      <c r="J35" s="190" t="str">
        <f t="shared" si="8"/>
        <v>Conventional Pollutant Standard</v>
      </c>
      <c r="K35" s="190" t="str">
        <f t="shared" si="8"/>
        <v>trans reduce regulated pollutants</v>
      </c>
      <c r="L35" s="191">
        <f t="shared" si="8"/>
        <v>0</v>
      </c>
      <c r="M35" s="191">
        <f t="shared" si="8"/>
        <v>1</v>
      </c>
      <c r="N35" s="191">
        <f t="shared" si="8"/>
        <v>0.02</v>
      </c>
      <c r="O35" s="190" t="str">
        <f t="shared" si="8"/>
        <v>% reduction in emissions</v>
      </c>
      <c r="P35" s="187" t="s">
        <v>350</v>
      </c>
      <c r="Q35" s="190" t="str">
        <f t="shared" si="9"/>
        <v>transportation-sector-main.html#conv-pol-stds</v>
      </c>
      <c r="R35" s="190" t="str">
        <f t="shared" si="9"/>
        <v>conventional-pollutant-standards.html</v>
      </c>
      <c r="S35" s="189"/>
      <c r="W35" s="183" t="str" cm="1">
        <f t="array" ref="W35">IFERROR(INDEX(A$761:A$954,MATCH(H35,A$761:A$954,0),0),"Save")</f>
        <v>Save</v>
      </c>
    </row>
    <row r="36" spans="1:23" s="183" customFormat="1" hidden="1" x14ac:dyDescent="0.35">
      <c r="A36" s="190" t="str">
        <f t="shared" si="6"/>
        <v>Transportation</v>
      </c>
      <c r="B36" s="190" t="str">
        <f t="shared" si="6"/>
        <v>Conventional Pollutant Standards</v>
      </c>
      <c r="C36" s="190" t="str">
        <f t="shared" si="6"/>
        <v>Percentage Reduction of Separately Regulated Pollutants</v>
      </c>
      <c r="D36" s="183" t="s">
        <v>346</v>
      </c>
      <c r="E36" s="183" t="s">
        <v>322</v>
      </c>
      <c r="F36" s="183" t="s">
        <v>346</v>
      </c>
      <c r="G36" s="183" t="s">
        <v>323</v>
      </c>
      <c r="H36" s="184">
        <v>334</v>
      </c>
      <c r="I36" s="185" t="s">
        <v>310</v>
      </c>
      <c r="J36" s="190" t="str">
        <f t="shared" si="8"/>
        <v>Conventional Pollutant Standard</v>
      </c>
      <c r="K36" s="190" t="str">
        <f t="shared" si="8"/>
        <v>trans reduce regulated pollutants</v>
      </c>
      <c r="L36" s="191">
        <f t="shared" si="8"/>
        <v>0</v>
      </c>
      <c r="M36" s="191">
        <f t="shared" si="8"/>
        <v>1</v>
      </c>
      <c r="N36" s="191">
        <f t="shared" si="8"/>
        <v>0.02</v>
      </c>
      <c r="O36" s="190" t="str">
        <f t="shared" si="8"/>
        <v>% reduction in emissions</v>
      </c>
      <c r="P36" s="187" t="s">
        <v>351</v>
      </c>
      <c r="Q36" s="190" t="str">
        <f t="shared" si="9"/>
        <v>transportation-sector-main.html#conv-pol-stds</v>
      </c>
      <c r="R36" s="190" t="str">
        <f t="shared" si="9"/>
        <v>conventional-pollutant-standards.html</v>
      </c>
      <c r="S36" s="189"/>
      <c r="W36" s="183" t="str" cm="1">
        <f t="array" ref="W36">IFERROR(INDEX(A$761:A$954,MATCH(H36,A$761:A$954,0),0),"Save")</f>
        <v>Save</v>
      </c>
    </row>
    <row r="37" spans="1:23" s="183" customFormat="1" hidden="1" x14ac:dyDescent="0.35">
      <c r="A37" s="190" t="str">
        <f t="shared" si="6"/>
        <v>Transportation</v>
      </c>
      <c r="B37" s="190" t="str">
        <f t="shared" si="6"/>
        <v>Conventional Pollutant Standards</v>
      </c>
      <c r="C37" s="190" t="str">
        <f t="shared" si="6"/>
        <v>Percentage Reduction of Separately Regulated Pollutants</v>
      </c>
      <c r="D37" s="183" t="s">
        <v>346</v>
      </c>
      <c r="E37" s="183" t="s">
        <v>325</v>
      </c>
      <c r="F37" s="183" t="s">
        <v>346</v>
      </c>
      <c r="G37" s="183" t="s">
        <v>325</v>
      </c>
      <c r="H37" s="184">
        <v>335</v>
      </c>
      <c r="I37" s="192" t="s">
        <v>332</v>
      </c>
      <c r="J37" s="190"/>
      <c r="K37" s="190"/>
      <c r="L37" s="191"/>
      <c r="M37" s="191"/>
      <c r="N37" s="191"/>
      <c r="O37" s="190"/>
      <c r="P37" s="187"/>
      <c r="Q37" s="190"/>
      <c r="R37" s="190"/>
      <c r="S37" s="189"/>
      <c r="W37" s="183" t="str" cm="1">
        <f t="array" ref="W37">IFERROR(INDEX(A$761:A$954,MATCH(H37,A$761:A$954,0),0),"Save")</f>
        <v>Save</v>
      </c>
    </row>
    <row r="38" spans="1:23" s="183" customFormat="1" hidden="1" x14ac:dyDescent="0.35">
      <c r="A38" s="190" t="str">
        <f t="shared" si="6"/>
        <v>Transportation</v>
      </c>
      <c r="B38" s="190" t="str">
        <f t="shared" si="6"/>
        <v>Conventional Pollutant Standards</v>
      </c>
      <c r="C38" s="190" t="str">
        <f t="shared" si="6"/>
        <v>Percentage Reduction of Separately Regulated Pollutants</v>
      </c>
      <c r="D38" s="183" t="s">
        <v>346</v>
      </c>
      <c r="E38" s="183" t="s">
        <v>327</v>
      </c>
      <c r="F38" s="183" t="s">
        <v>346</v>
      </c>
      <c r="G38" s="183" t="s">
        <v>327</v>
      </c>
      <c r="H38" s="184">
        <v>336</v>
      </c>
      <c r="I38" s="185" t="s">
        <v>310</v>
      </c>
      <c r="J38" s="190" t="str">
        <f t="shared" ref="J38:O39" si="10">J$2</f>
        <v>Conventional Pollutant Standard</v>
      </c>
      <c r="K38" s="190" t="str">
        <f t="shared" si="10"/>
        <v>trans reduce regulated pollutants</v>
      </c>
      <c r="L38" s="191">
        <f t="shared" si="10"/>
        <v>0</v>
      </c>
      <c r="M38" s="191">
        <f t="shared" si="10"/>
        <v>1</v>
      </c>
      <c r="N38" s="191">
        <f t="shared" si="10"/>
        <v>0.02</v>
      </c>
      <c r="O38" s="190" t="str">
        <f t="shared" si="10"/>
        <v>% reduction in emissions</v>
      </c>
      <c r="P38" s="187" t="s">
        <v>352</v>
      </c>
      <c r="Q38" s="190" t="str">
        <f>Q$2</f>
        <v>transportation-sector-main.html#conv-pol-stds</v>
      </c>
      <c r="R38" s="190" t="str">
        <f>R$2</f>
        <v>conventional-pollutant-standards.html</v>
      </c>
      <c r="S38" s="189"/>
      <c r="W38" s="183" t="str" cm="1">
        <f t="array" ref="W38">IFERROR(INDEX(A$761:A$954,MATCH(H38,A$761:A$954,0),0),"Save")</f>
        <v>Save</v>
      </c>
    </row>
    <row r="39" spans="1:23" s="183" customFormat="1" hidden="1" x14ac:dyDescent="0.35">
      <c r="A39" s="190" t="str">
        <f t="shared" si="6"/>
        <v>Transportation</v>
      </c>
      <c r="B39" s="190" t="str">
        <f t="shared" si="6"/>
        <v>Conventional Pollutant Standards</v>
      </c>
      <c r="C39" s="190" t="str">
        <f t="shared" si="6"/>
        <v>Percentage Reduction of Separately Regulated Pollutants</v>
      </c>
      <c r="D39" s="183" t="s">
        <v>346</v>
      </c>
      <c r="E39" s="183" t="s">
        <v>329</v>
      </c>
      <c r="F39" s="183" t="s">
        <v>346</v>
      </c>
      <c r="G39" s="183" t="s">
        <v>329</v>
      </c>
      <c r="H39" s="184">
        <v>337</v>
      </c>
      <c r="I39" s="185" t="s">
        <v>310</v>
      </c>
      <c r="J39" s="190" t="str">
        <f t="shared" si="10"/>
        <v>Conventional Pollutant Standard</v>
      </c>
      <c r="K39" s="190" t="str">
        <f t="shared" si="10"/>
        <v>trans reduce regulated pollutants</v>
      </c>
      <c r="L39" s="191">
        <f t="shared" si="10"/>
        <v>0</v>
      </c>
      <c r="M39" s="191">
        <f t="shared" si="10"/>
        <v>1</v>
      </c>
      <c r="N39" s="191">
        <f t="shared" si="10"/>
        <v>0.02</v>
      </c>
      <c r="O39" s="190" t="str">
        <f t="shared" si="10"/>
        <v>% reduction in emissions</v>
      </c>
      <c r="P39" s="187" t="s">
        <v>353</v>
      </c>
      <c r="Q39" s="190" t="str">
        <f>Q$2</f>
        <v>transportation-sector-main.html#conv-pol-stds</v>
      </c>
      <c r="R39" s="190" t="str">
        <f>R$2</f>
        <v>conventional-pollutant-standards.html</v>
      </c>
      <c r="S39" s="189"/>
      <c r="W39" s="183" t="str" cm="1">
        <f t="array" ref="W39">IFERROR(INDEX(A$761:A$954,MATCH(H39,A$761:A$954,0),0),"Save")</f>
        <v>Save</v>
      </c>
    </row>
    <row r="40" spans="1:23" s="183" customFormat="1" hidden="1" x14ac:dyDescent="0.35">
      <c r="A40" s="190" t="str">
        <f t="shared" si="6"/>
        <v>Transportation</v>
      </c>
      <c r="B40" s="190" t="str">
        <f t="shared" si="6"/>
        <v>Conventional Pollutant Standards</v>
      </c>
      <c r="C40" s="190" t="str">
        <f t="shared" si="6"/>
        <v>Percentage Reduction of Separately Regulated Pollutants</v>
      </c>
      <c r="D40" s="183" t="s">
        <v>346</v>
      </c>
      <c r="E40" s="183" t="s">
        <v>331</v>
      </c>
      <c r="F40" s="183" t="s">
        <v>346</v>
      </c>
      <c r="G40" s="183" t="s">
        <v>331</v>
      </c>
      <c r="H40" s="184">
        <v>338</v>
      </c>
      <c r="I40" s="192" t="s">
        <v>332</v>
      </c>
      <c r="J40" s="190"/>
      <c r="K40" s="190"/>
      <c r="L40" s="191"/>
      <c r="M40" s="191"/>
      <c r="N40" s="191"/>
      <c r="O40" s="190"/>
      <c r="P40" s="187"/>
      <c r="Q40" s="190"/>
      <c r="R40" s="190"/>
      <c r="S40" s="189"/>
      <c r="W40" s="183" t="str" cm="1">
        <f t="array" ref="W40">IFERROR(INDEX(A$761:A$954,MATCH(H40,A$761:A$954,0),0),"Save")</f>
        <v>Save</v>
      </c>
    </row>
    <row r="41" spans="1:23" s="183" customFormat="1" hidden="1" x14ac:dyDescent="0.35">
      <c r="A41" s="190" t="str">
        <f t="shared" si="6"/>
        <v>Transportation</v>
      </c>
      <c r="B41" s="190" t="str">
        <f t="shared" si="6"/>
        <v>Conventional Pollutant Standards</v>
      </c>
      <c r="C41" s="190" t="str">
        <f t="shared" si="6"/>
        <v>Percentage Reduction of Separately Regulated Pollutants</v>
      </c>
      <c r="D41" s="183" t="s">
        <v>346</v>
      </c>
      <c r="E41" s="183" t="s">
        <v>333</v>
      </c>
      <c r="F41" s="183" t="s">
        <v>346</v>
      </c>
      <c r="G41" s="183" t="s">
        <v>333</v>
      </c>
      <c r="H41" s="184">
        <v>339</v>
      </c>
      <c r="I41" s="192" t="s">
        <v>332</v>
      </c>
      <c r="J41" s="190"/>
      <c r="K41" s="190"/>
      <c r="L41" s="191"/>
      <c r="M41" s="191"/>
      <c r="N41" s="191"/>
      <c r="O41" s="190"/>
      <c r="P41" s="187"/>
      <c r="Q41" s="190"/>
      <c r="R41" s="190"/>
      <c r="S41" s="189"/>
      <c r="W41" s="183" t="str" cm="1">
        <f t="array" ref="W41">IFERROR(INDEX(A$761:A$954,MATCH(H41,A$761:A$954,0),0),"Save")</f>
        <v>Save</v>
      </c>
    </row>
    <row r="42" spans="1:23" s="183" customFormat="1" hidden="1" x14ac:dyDescent="0.35">
      <c r="A42" s="190" t="str">
        <f t="shared" si="6"/>
        <v>Transportation</v>
      </c>
      <c r="B42" s="190" t="str">
        <f t="shared" si="6"/>
        <v>Conventional Pollutant Standards</v>
      </c>
      <c r="C42" s="190" t="str">
        <f t="shared" si="6"/>
        <v>Percentage Reduction of Separately Regulated Pollutants</v>
      </c>
      <c r="D42" s="183" t="s">
        <v>354</v>
      </c>
      <c r="E42" s="183" t="s">
        <v>308</v>
      </c>
      <c r="F42" s="183" t="s">
        <v>354</v>
      </c>
      <c r="G42" s="183" t="s">
        <v>309</v>
      </c>
      <c r="H42" s="184">
        <v>340</v>
      </c>
      <c r="I42" s="185" t="s">
        <v>310</v>
      </c>
      <c r="J42" s="190" t="str">
        <f t="shared" ref="J42:O46" si="11">J$2</f>
        <v>Conventional Pollutant Standard</v>
      </c>
      <c r="K42" s="190" t="str">
        <f t="shared" si="11"/>
        <v>trans reduce regulated pollutants</v>
      </c>
      <c r="L42" s="191">
        <f t="shared" si="11"/>
        <v>0</v>
      </c>
      <c r="M42" s="191">
        <f t="shared" si="11"/>
        <v>1</v>
      </c>
      <c r="N42" s="191">
        <f t="shared" si="11"/>
        <v>0.02</v>
      </c>
      <c r="O42" s="190" t="str">
        <f t="shared" si="11"/>
        <v>% reduction in emissions</v>
      </c>
      <c r="P42" s="187" t="s">
        <v>355</v>
      </c>
      <c r="Q42" s="190" t="str">
        <f t="shared" ref="Q42:R46" si="12">Q$2</f>
        <v>transportation-sector-main.html#conv-pol-stds</v>
      </c>
      <c r="R42" s="190" t="str">
        <f t="shared" si="12"/>
        <v>conventional-pollutant-standards.html</v>
      </c>
      <c r="S42" s="189"/>
      <c r="W42" s="183" t="str" cm="1">
        <f t="array" ref="W42">IFERROR(INDEX(A$761:A$954,MATCH(H42,A$761:A$954,0),0),"Save")</f>
        <v>Save</v>
      </c>
    </row>
    <row r="43" spans="1:23" s="183" customFormat="1" hidden="1" x14ac:dyDescent="0.35">
      <c r="A43" s="190" t="str">
        <f t="shared" ref="A43:C61" si="13">A$2</f>
        <v>Transportation</v>
      </c>
      <c r="B43" s="190" t="str">
        <f t="shared" si="13"/>
        <v>Conventional Pollutant Standards</v>
      </c>
      <c r="C43" s="190" t="str">
        <f t="shared" si="13"/>
        <v>Percentage Reduction of Separately Regulated Pollutants</v>
      </c>
      <c r="D43" s="183" t="s">
        <v>354</v>
      </c>
      <c r="E43" s="183" t="s">
        <v>17</v>
      </c>
      <c r="F43" s="183" t="s">
        <v>354</v>
      </c>
      <c r="G43" s="183" t="s">
        <v>17</v>
      </c>
      <c r="H43" s="184">
        <v>341</v>
      </c>
      <c r="I43" s="185" t="s">
        <v>310</v>
      </c>
      <c r="J43" s="190" t="str">
        <f t="shared" si="11"/>
        <v>Conventional Pollutant Standard</v>
      </c>
      <c r="K43" s="190" t="str">
        <f t="shared" si="11"/>
        <v>trans reduce regulated pollutants</v>
      </c>
      <c r="L43" s="191">
        <f t="shared" si="11"/>
        <v>0</v>
      </c>
      <c r="M43" s="191">
        <f t="shared" si="11"/>
        <v>1</v>
      </c>
      <c r="N43" s="191">
        <f t="shared" si="11"/>
        <v>0.02</v>
      </c>
      <c r="O43" s="190" t="str">
        <f t="shared" si="11"/>
        <v>% reduction in emissions</v>
      </c>
      <c r="P43" s="187" t="s">
        <v>356</v>
      </c>
      <c r="Q43" s="190" t="str">
        <f t="shared" si="12"/>
        <v>transportation-sector-main.html#conv-pol-stds</v>
      </c>
      <c r="R43" s="190" t="str">
        <f t="shared" si="12"/>
        <v>conventional-pollutant-standards.html</v>
      </c>
      <c r="S43" s="189"/>
      <c r="W43" s="183" t="str" cm="1">
        <f t="array" ref="W43">IFERROR(INDEX(A$761:A$954,MATCH(H43,A$761:A$954,0),0),"Save")</f>
        <v>Save</v>
      </c>
    </row>
    <row r="44" spans="1:23" s="183" customFormat="1" hidden="1" x14ac:dyDescent="0.35">
      <c r="A44" s="190" t="str">
        <f t="shared" si="13"/>
        <v>Transportation</v>
      </c>
      <c r="B44" s="190" t="str">
        <f t="shared" si="13"/>
        <v>Conventional Pollutant Standards</v>
      </c>
      <c r="C44" s="190" t="str">
        <f t="shared" si="13"/>
        <v>Percentage Reduction of Separately Regulated Pollutants</v>
      </c>
      <c r="D44" s="183" t="s">
        <v>354</v>
      </c>
      <c r="E44" s="183" t="s">
        <v>318</v>
      </c>
      <c r="F44" s="183" t="s">
        <v>354</v>
      </c>
      <c r="G44" s="183" t="s">
        <v>318</v>
      </c>
      <c r="H44" s="184">
        <v>342</v>
      </c>
      <c r="I44" s="185" t="s">
        <v>310</v>
      </c>
      <c r="J44" s="190" t="str">
        <f t="shared" si="11"/>
        <v>Conventional Pollutant Standard</v>
      </c>
      <c r="K44" s="190" t="str">
        <f t="shared" si="11"/>
        <v>trans reduce regulated pollutants</v>
      </c>
      <c r="L44" s="191">
        <f t="shared" si="11"/>
        <v>0</v>
      </c>
      <c r="M44" s="191">
        <f t="shared" si="11"/>
        <v>1</v>
      </c>
      <c r="N44" s="191">
        <f t="shared" si="11"/>
        <v>0.02</v>
      </c>
      <c r="O44" s="190" t="str">
        <f t="shared" si="11"/>
        <v>% reduction in emissions</v>
      </c>
      <c r="P44" s="187" t="s">
        <v>357</v>
      </c>
      <c r="Q44" s="190" t="str">
        <f t="shared" si="12"/>
        <v>transportation-sector-main.html#conv-pol-stds</v>
      </c>
      <c r="R44" s="190" t="str">
        <f t="shared" si="12"/>
        <v>conventional-pollutant-standards.html</v>
      </c>
      <c r="S44" s="189"/>
      <c r="W44" s="183" t="str" cm="1">
        <f t="array" ref="W44">IFERROR(INDEX(A$761:A$954,MATCH(H44,A$761:A$954,0),0),"Save")</f>
        <v>Save</v>
      </c>
    </row>
    <row r="45" spans="1:23" s="183" customFormat="1" hidden="1" x14ac:dyDescent="0.35">
      <c r="A45" s="190" t="str">
        <f t="shared" si="13"/>
        <v>Transportation</v>
      </c>
      <c r="B45" s="190" t="str">
        <f t="shared" si="13"/>
        <v>Conventional Pollutant Standards</v>
      </c>
      <c r="C45" s="190" t="str">
        <f t="shared" si="13"/>
        <v>Percentage Reduction of Separately Regulated Pollutants</v>
      </c>
      <c r="D45" s="183" t="s">
        <v>354</v>
      </c>
      <c r="E45" s="183" t="s">
        <v>320</v>
      </c>
      <c r="F45" s="183" t="s">
        <v>354</v>
      </c>
      <c r="G45" s="183" t="s">
        <v>320</v>
      </c>
      <c r="H45" s="184">
        <v>343</v>
      </c>
      <c r="I45" s="185" t="s">
        <v>310</v>
      </c>
      <c r="J45" s="190" t="str">
        <f t="shared" si="11"/>
        <v>Conventional Pollutant Standard</v>
      </c>
      <c r="K45" s="190" t="str">
        <f t="shared" si="11"/>
        <v>trans reduce regulated pollutants</v>
      </c>
      <c r="L45" s="191">
        <f t="shared" si="11"/>
        <v>0</v>
      </c>
      <c r="M45" s="191">
        <f t="shared" si="11"/>
        <v>1</v>
      </c>
      <c r="N45" s="191">
        <f t="shared" si="11"/>
        <v>0.02</v>
      </c>
      <c r="O45" s="190" t="str">
        <f t="shared" si="11"/>
        <v>% reduction in emissions</v>
      </c>
      <c r="P45" s="187" t="s">
        <v>358</v>
      </c>
      <c r="Q45" s="190" t="str">
        <f t="shared" si="12"/>
        <v>transportation-sector-main.html#conv-pol-stds</v>
      </c>
      <c r="R45" s="190" t="str">
        <f t="shared" si="12"/>
        <v>conventional-pollutant-standards.html</v>
      </c>
      <c r="S45" s="189"/>
      <c r="W45" s="183" t="str" cm="1">
        <f t="array" ref="W45">IFERROR(INDEX(A$761:A$954,MATCH(H45,A$761:A$954,0),0),"Save")</f>
        <v>Save</v>
      </c>
    </row>
    <row r="46" spans="1:23" s="183" customFormat="1" hidden="1" x14ac:dyDescent="0.35">
      <c r="A46" s="190" t="str">
        <f t="shared" si="13"/>
        <v>Transportation</v>
      </c>
      <c r="B46" s="190" t="str">
        <f t="shared" si="13"/>
        <v>Conventional Pollutant Standards</v>
      </c>
      <c r="C46" s="190" t="str">
        <f t="shared" si="13"/>
        <v>Percentage Reduction of Separately Regulated Pollutants</v>
      </c>
      <c r="D46" s="183" t="s">
        <v>354</v>
      </c>
      <c r="E46" s="183" t="s">
        <v>322</v>
      </c>
      <c r="F46" s="183" t="s">
        <v>354</v>
      </c>
      <c r="G46" s="183" t="s">
        <v>323</v>
      </c>
      <c r="H46" s="184">
        <v>344</v>
      </c>
      <c r="I46" s="185" t="s">
        <v>310</v>
      </c>
      <c r="J46" s="190" t="str">
        <f t="shared" si="11"/>
        <v>Conventional Pollutant Standard</v>
      </c>
      <c r="K46" s="190" t="str">
        <f t="shared" si="11"/>
        <v>trans reduce regulated pollutants</v>
      </c>
      <c r="L46" s="191">
        <f t="shared" si="11"/>
        <v>0</v>
      </c>
      <c r="M46" s="191">
        <f t="shared" si="11"/>
        <v>1</v>
      </c>
      <c r="N46" s="191">
        <f t="shared" si="11"/>
        <v>0.02</v>
      </c>
      <c r="O46" s="190" t="str">
        <f t="shared" si="11"/>
        <v>% reduction in emissions</v>
      </c>
      <c r="P46" s="187" t="s">
        <v>359</v>
      </c>
      <c r="Q46" s="190" t="str">
        <f t="shared" si="12"/>
        <v>transportation-sector-main.html#conv-pol-stds</v>
      </c>
      <c r="R46" s="190" t="str">
        <f t="shared" si="12"/>
        <v>conventional-pollutant-standards.html</v>
      </c>
      <c r="S46" s="189"/>
      <c r="W46" s="183" t="str" cm="1">
        <f t="array" ref="W46">IFERROR(INDEX(A$761:A$954,MATCH(H46,A$761:A$954,0),0),"Save")</f>
        <v>Save</v>
      </c>
    </row>
    <row r="47" spans="1:23" s="183" customFormat="1" hidden="1" x14ac:dyDescent="0.35">
      <c r="A47" s="190" t="str">
        <f t="shared" si="13"/>
        <v>Transportation</v>
      </c>
      <c r="B47" s="190" t="str">
        <f t="shared" si="13"/>
        <v>Conventional Pollutant Standards</v>
      </c>
      <c r="C47" s="190" t="str">
        <f t="shared" si="13"/>
        <v>Percentage Reduction of Separately Regulated Pollutants</v>
      </c>
      <c r="D47" s="183" t="s">
        <v>354</v>
      </c>
      <c r="E47" s="183" t="s">
        <v>325</v>
      </c>
      <c r="F47" s="183" t="s">
        <v>354</v>
      </c>
      <c r="G47" s="183" t="s">
        <v>325</v>
      </c>
      <c r="H47" s="184">
        <v>345</v>
      </c>
      <c r="I47" s="192" t="s">
        <v>332</v>
      </c>
      <c r="J47" s="190"/>
      <c r="K47" s="190"/>
      <c r="L47" s="191"/>
      <c r="M47" s="191"/>
      <c r="N47" s="191"/>
      <c r="O47" s="190"/>
      <c r="P47" s="187"/>
      <c r="Q47" s="190"/>
      <c r="R47" s="190"/>
      <c r="S47" s="189"/>
      <c r="W47" s="183" t="str" cm="1">
        <f t="array" ref="W47">IFERROR(INDEX(A$761:A$954,MATCH(H47,A$761:A$954,0),0),"Save")</f>
        <v>Save</v>
      </c>
    </row>
    <row r="48" spans="1:23" s="183" customFormat="1" hidden="1" x14ac:dyDescent="0.35">
      <c r="A48" s="190" t="str">
        <f t="shared" si="13"/>
        <v>Transportation</v>
      </c>
      <c r="B48" s="190" t="str">
        <f t="shared" si="13"/>
        <v>Conventional Pollutant Standards</v>
      </c>
      <c r="C48" s="190" t="str">
        <f t="shared" si="13"/>
        <v>Percentage Reduction of Separately Regulated Pollutants</v>
      </c>
      <c r="D48" s="183" t="s">
        <v>354</v>
      </c>
      <c r="E48" s="183" t="s">
        <v>327</v>
      </c>
      <c r="F48" s="183" t="s">
        <v>354</v>
      </c>
      <c r="G48" s="183" t="s">
        <v>327</v>
      </c>
      <c r="H48" s="184">
        <v>346</v>
      </c>
      <c r="I48" s="185" t="s">
        <v>310</v>
      </c>
      <c r="J48" s="190" t="str">
        <f t="shared" ref="J48:O49" si="14">J$2</f>
        <v>Conventional Pollutant Standard</v>
      </c>
      <c r="K48" s="190" t="str">
        <f t="shared" si="14"/>
        <v>trans reduce regulated pollutants</v>
      </c>
      <c r="L48" s="191">
        <f t="shared" si="14"/>
        <v>0</v>
      </c>
      <c r="M48" s="191">
        <f t="shared" si="14"/>
        <v>1</v>
      </c>
      <c r="N48" s="191">
        <f t="shared" si="14"/>
        <v>0.02</v>
      </c>
      <c r="O48" s="190" t="str">
        <f t="shared" si="14"/>
        <v>% reduction in emissions</v>
      </c>
      <c r="P48" s="187" t="s">
        <v>360</v>
      </c>
      <c r="Q48" s="190" t="str">
        <f>Q$2</f>
        <v>transportation-sector-main.html#conv-pol-stds</v>
      </c>
      <c r="R48" s="190" t="str">
        <f>R$2</f>
        <v>conventional-pollutant-standards.html</v>
      </c>
      <c r="S48" s="189"/>
      <c r="W48" s="183" t="str" cm="1">
        <f t="array" ref="W48">IFERROR(INDEX(A$761:A$954,MATCH(H48,A$761:A$954,0),0),"Save")</f>
        <v>Save</v>
      </c>
    </row>
    <row r="49" spans="1:23" s="183" customFormat="1" hidden="1" x14ac:dyDescent="0.35">
      <c r="A49" s="190" t="str">
        <f t="shared" si="13"/>
        <v>Transportation</v>
      </c>
      <c r="B49" s="190" t="str">
        <f t="shared" si="13"/>
        <v>Conventional Pollutant Standards</v>
      </c>
      <c r="C49" s="190" t="str">
        <f t="shared" si="13"/>
        <v>Percentage Reduction of Separately Regulated Pollutants</v>
      </c>
      <c r="D49" s="183" t="s">
        <v>354</v>
      </c>
      <c r="E49" s="183" t="s">
        <v>329</v>
      </c>
      <c r="F49" s="183" t="s">
        <v>354</v>
      </c>
      <c r="G49" s="183" t="s">
        <v>329</v>
      </c>
      <c r="H49" s="184">
        <v>347</v>
      </c>
      <c r="I49" s="185" t="s">
        <v>310</v>
      </c>
      <c r="J49" s="190" t="str">
        <f t="shared" si="14"/>
        <v>Conventional Pollutant Standard</v>
      </c>
      <c r="K49" s="190" t="str">
        <f t="shared" si="14"/>
        <v>trans reduce regulated pollutants</v>
      </c>
      <c r="L49" s="191">
        <f t="shared" si="14"/>
        <v>0</v>
      </c>
      <c r="M49" s="191">
        <f t="shared" si="14"/>
        <v>1</v>
      </c>
      <c r="N49" s="191">
        <f t="shared" si="14"/>
        <v>0.02</v>
      </c>
      <c r="O49" s="190" t="str">
        <f t="shared" si="14"/>
        <v>% reduction in emissions</v>
      </c>
      <c r="P49" s="187" t="s">
        <v>361</v>
      </c>
      <c r="Q49" s="190" t="str">
        <f>Q$2</f>
        <v>transportation-sector-main.html#conv-pol-stds</v>
      </c>
      <c r="R49" s="190" t="str">
        <f>R$2</f>
        <v>conventional-pollutant-standards.html</v>
      </c>
      <c r="S49" s="189"/>
      <c r="W49" s="183" t="str" cm="1">
        <f t="array" ref="W49">IFERROR(INDEX(A$761:A$954,MATCH(H49,A$761:A$954,0),0),"Save")</f>
        <v>Save</v>
      </c>
    </row>
    <row r="50" spans="1:23" s="183" customFormat="1" hidden="1" x14ac:dyDescent="0.35">
      <c r="A50" s="190" t="str">
        <f t="shared" si="13"/>
        <v>Transportation</v>
      </c>
      <c r="B50" s="190" t="str">
        <f t="shared" si="13"/>
        <v>Conventional Pollutant Standards</v>
      </c>
      <c r="C50" s="190" t="str">
        <f t="shared" si="13"/>
        <v>Percentage Reduction of Separately Regulated Pollutants</v>
      </c>
      <c r="D50" s="183" t="s">
        <v>354</v>
      </c>
      <c r="E50" s="183" t="s">
        <v>331</v>
      </c>
      <c r="F50" s="183" t="s">
        <v>354</v>
      </c>
      <c r="G50" s="183" t="s">
        <v>331</v>
      </c>
      <c r="H50" s="184">
        <v>348</v>
      </c>
      <c r="I50" s="192" t="s">
        <v>332</v>
      </c>
      <c r="J50" s="190"/>
      <c r="K50" s="190"/>
      <c r="L50" s="191"/>
      <c r="M50" s="191"/>
      <c r="N50" s="191"/>
      <c r="O50" s="190"/>
      <c r="P50" s="187"/>
      <c r="Q50" s="190"/>
      <c r="R50" s="190"/>
      <c r="S50" s="189"/>
      <c r="W50" s="183" t="str" cm="1">
        <f t="array" ref="W50">IFERROR(INDEX(A$761:A$954,MATCH(H50,A$761:A$954,0),0),"Save")</f>
        <v>Save</v>
      </c>
    </row>
    <row r="51" spans="1:23" s="183" customFormat="1" hidden="1" x14ac:dyDescent="0.35">
      <c r="A51" s="190" t="str">
        <f t="shared" si="13"/>
        <v>Transportation</v>
      </c>
      <c r="B51" s="190" t="str">
        <f t="shared" si="13"/>
        <v>Conventional Pollutant Standards</v>
      </c>
      <c r="C51" s="190" t="str">
        <f t="shared" si="13"/>
        <v>Percentage Reduction of Separately Regulated Pollutants</v>
      </c>
      <c r="D51" s="183" t="s">
        <v>354</v>
      </c>
      <c r="E51" s="183" t="s">
        <v>333</v>
      </c>
      <c r="F51" s="183" t="s">
        <v>354</v>
      </c>
      <c r="G51" s="183" t="s">
        <v>333</v>
      </c>
      <c r="H51" s="184">
        <v>349</v>
      </c>
      <c r="I51" s="192" t="s">
        <v>332</v>
      </c>
      <c r="J51" s="190"/>
      <c r="K51" s="190"/>
      <c r="L51" s="191"/>
      <c r="M51" s="191"/>
      <c r="N51" s="191"/>
      <c r="O51" s="190"/>
      <c r="P51" s="187"/>
      <c r="Q51" s="190"/>
      <c r="R51" s="190"/>
      <c r="S51" s="189"/>
      <c r="W51" s="183" t="str" cm="1">
        <f t="array" ref="W51">IFERROR(INDEX(A$761:A$954,MATCH(H51,A$761:A$954,0),0),"Save")</f>
        <v>Save</v>
      </c>
    </row>
    <row r="52" spans="1:23" s="183" customFormat="1" hidden="1" x14ac:dyDescent="0.35">
      <c r="A52" s="190" t="str">
        <f t="shared" si="13"/>
        <v>Transportation</v>
      </c>
      <c r="B52" s="190" t="str">
        <f t="shared" si="13"/>
        <v>Conventional Pollutant Standards</v>
      </c>
      <c r="C52" s="190" t="str">
        <f t="shared" si="13"/>
        <v>Percentage Reduction of Separately Regulated Pollutants</v>
      </c>
      <c r="D52" s="183" t="s">
        <v>362</v>
      </c>
      <c r="E52" s="183" t="s">
        <v>308</v>
      </c>
      <c r="F52" s="183" t="s">
        <v>362</v>
      </c>
      <c r="G52" s="183" t="s">
        <v>309</v>
      </c>
      <c r="H52" s="184">
        <v>350</v>
      </c>
      <c r="I52" s="185" t="s">
        <v>310</v>
      </c>
      <c r="J52" s="190" t="str">
        <f t="shared" ref="J52:O59" si="15">J$2</f>
        <v>Conventional Pollutant Standard</v>
      </c>
      <c r="K52" s="190" t="str">
        <f t="shared" si="15"/>
        <v>trans reduce regulated pollutants</v>
      </c>
      <c r="L52" s="191">
        <f t="shared" si="15"/>
        <v>0</v>
      </c>
      <c r="M52" s="191">
        <f t="shared" si="15"/>
        <v>1</v>
      </c>
      <c r="N52" s="191">
        <f t="shared" si="15"/>
        <v>0.02</v>
      </c>
      <c r="O52" s="190" t="str">
        <f t="shared" si="15"/>
        <v>% reduction in emissions</v>
      </c>
      <c r="P52" s="187" t="s">
        <v>363</v>
      </c>
      <c r="Q52" s="190" t="str">
        <f t="shared" ref="Q52:R59" si="16">Q$2</f>
        <v>transportation-sector-main.html#conv-pol-stds</v>
      </c>
      <c r="R52" s="190" t="str">
        <f t="shared" si="16"/>
        <v>conventional-pollutant-standards.html</v>
      </c>
      <c r="S52" s="189"/>
      <c r="W52" s="183" t="str" cm="1">
        <f t="array" ref="W52">IFERROR(INDEX(A$761:A$954,MATCH(H52,A$761:A$954,0),0),"Save")</f>
        <v>Save</v>
      </c>
    </row>
    <row r="53" spans="1:23" s="183" customFormat="1" hidden="1" x14ac:dyDescent="0.35">
      <c r="A53" s="190" t="str">
        <f t="shared" si="13"/>
        <v>Transportation</v>
      </c>
      <c r="B53" s="190" t="str">
        <f t="shared" si="13"/>
        <v>Conventional Pollutant Standards</v>
      </c>
      <c r="C53" s="190" t="str">
        <f t="shared" si="13"/>
        <v>Percentage Reduction of Separately Regulated Pollutants</v>
      </c>
      <c r="D53" s="183" t="s">
        <v>362</v>
      </c>
      <c r="E53" s="183" t="s">
        <v>17</v>
      </c>
      <c r="F53" s="183" t="s">
        <v>362</v>
      </c>
      <c r="G53" s="183" t="s">
        <v>17</v>
      </c>
      <c r="H53" s="184">
        <v>351</v>
      </c>
      <c r="I53" s="185" t="s">
        <v>310</v>
      </c>
      <c r="J53" s="190" t="str">
        <f t="shared" si="15"/>
        <v>Conventional Pollutant Standard</v>
      </c>
      <c r="K53" s="190" t="str">
        <f t="shared" si="15"/>
        <v>trans reduce regulated pollutants</v>
      </c>
      <c r="L53" s="191">
        <f t="shared" si="15"/>
        <v>0</v>
      </c>
      <c r="M53" s="191">
        <f t="shared" si="15"/>
        <v>1</v>
      </c>
      <c r="N53" s="191">
        <f t="shared" si="15"/>
        <v>0.02</v>
      </c>
      <c r="O53" s="190" t="str">
        <f t="shared" si="15"/>
        <v>% reduction in emissions</v>
      </c>
      <c r="P53" s="187" t="s">
        <v>364</v>
      </c>
      <c r="Q53" s="190" t="str">
        <f t="shared" si="16"/>
        <v>transportation-sector-main.html#conv-pol-stds</v>
      </c>
      <c r="R53" s="190" t="str">
        <f t="shared" si="16"/>
        <v>conventional-pollutant-standards.html</v>
      </c>
      <c r="S53" s="189"/>
      <c r="W53" s="183" t="str" cm="1">
        <f t="array" ref="W53">IFERROR(INDEX(A$761:A$954,MATCH(H53,A$761:A$954,0),0),"Save")</f>
        <v>Save</v>
      </c>
    </row>
    <row r="54" spans="1:23" s="183" customFormat="1" hidden="1" x14ac:dyDescent="0.35">
      <c r="A54" s="190" t="str">
        <f t="shared" si="13"/>
        <v>Transportation</v>
      </c>
      <c r="B54" s="190" t="str">
        <f t="shared" si="13"/>
        <v>Conventional Pollutant Standards</v>
      </c>
      <c r="C54" s="190" t="str">
        <f t="shared" si="13"/>
        <v>Percentage Reduction of Separately Regulated Pollutants</v>
      </c>
      <c r="D54" s="183" t="s">
        <v>362</v>
      </c>
      <c r="E54" s="183" t="s">
        <v>318</v>
      </c>
      <c r="F54" s="183" t="s">
        <v>362</v>
      </c>
      <c r="G54" s="183" t="s">
        <v>318</v>
      </c>
      <c r="H54" s="184">
        <v>352</v>
      </c>
      <c r="I54" s="185" t="s">
        <v>310</v>
      </c>
      <c r="J54" s="190" t="str">
        <f t="shared" si="15"/>
        <v>Conventional Pollutant Standard</v>
      </c>
      <c r="K54" s="190" t="str">
        <f t="shared" si="15"/>
        <v>trans reduce regulated pollutants</v>
      </c>
      <c r="L54" s="191">
        <f t="shared" si="15"/>
        <v>0</v>
      </c>
      <c r="M54" s="191">
        <f t="shared" si="15"/>
        <v>1</v>
      </c>
      <c r="N54" s="191">
        <f t="shared" si="15"/>
        <v>0.02</v>
      </c>
      <c r="O54" s="190" t="str">
        <f t="shared" si="15"/>
        <v>% reduction in emissions</v>
      </c>
      <c r="P54" s="187" t="s">
        <v>365</v>
      </c>
      <c r="Q54" s="190" t="str">
        <f t="shared" si="16"/>
        <v>transportation-sector-main.html#conv-pol-stds</v>
      </c>
      <c r="R54" s="190" t="str">
        <f t="shared" si="16"/>
        <v>conventional-pollutant-standards.html</v>
      </c>
      <c r="S54" s="189"/>
      <c r="W54" s="183" t="str" cm="1">
        <f t="array" ref="W54">IFERROR(INDEX(A$761:A$954,MATCH(H54,A$761:A$954,0),0),"Save")</f>
        <v>Save</v>
      </c>
    </row>
    <row r="55" spans="1:23" s="183" customFormat="1" hidden="1" x14ac:dyDescent="0.35">
      <c r="A55" s="190" t="str">
        <f t="shared" si="13"/>
        <v>Transportation</v>
      </c>
      <c r="B55" s="190" t="str">
        <f t="shared" si="13"/>
        <v>Conventional Pollutant Standards</v>
      </c>
      <c r="C55" s="190" t="str">
        <f t="shared" si="13"/>
        <v>Percentage Reduction of Separately Regulated Pollutants</v>
      </c>
      <c r="D55" s="183" t="s">
        <v>362</v>
      </c>
      <c r="E55" s="183" t="s">
        <v>320</v>
      </c>
      <c r="F55" s="183" t="s">
        <v>362</v>
      </c>
      <c r="G55" s="183" t="s">
        <v>320</v>
      </c>
      <c r="H55" s="184">
        <v>353</v>
      </c>
      <c r="I55" s="185" t="s">
        <v>310</v>
      </c>
      <c r="J55" s="190" t="str">
        <f t="shared" si="15"/>
        <v>Conventional Pollutant Standard</v>
      </c>
      <c r="K55" s="190" t="str">
        <f t="shared" si="15"/>
        <v>trans reduce regulated pollutants</v>
      </c>
      <c r="L55" s="191">
        <f t="shared" si="15"/>
        <v>0</v>
      </c>
      <c r="M55" s="191">
        <f t="shared" si="15"/>
        <v>1</v>
      </c>
      <c r="N55" s="191">
        <f t="shared" si="15"/>
        <v>0.02</v>
      </c>
      <c r="O55" s="190" t="str">
        <f t="shared" si="15"/>
        <v>% reduction in emissions</v>
      </c>
      <c r="P55" s="187" t="s">
        <v>366</v>
      </c>
      <c r="Q55" s="190" t="str">
        <f t="shared" si="16"/>
        <v>transportation-sector-main.html#conv-pol-stds</v>
      </c>
      <c r="R55" s="190" t="str">
        <f t="shared" si="16"/>
        <v>conventional-pollutant-standards.html</v>
      </c>
      <c r="S55" s="189"/>
      <c r="W55" s="183" t="str" cm="1">
        <f t="array" ref="W55">IFERROR(INDEX(A$761:A$954,MATCH(H55,A$761:A$954,0),0),"Save")</f>
        <v>Save</v>
      </c>
    </row>
    <row r="56" spans="1:23" s="183" customFormat="1" hidden="1" x14ac:dyDescent="0.35">
      <c r="A56" s="190" t="str">
        <f t="shared" si="13"/>
        <v>Transportation</v>
      </c>
      <c r="B56" s="190" t="str">
        <f t="shared" si="13"/>
        <v>Conventional Pollutant Standards</v>
      </c>
      <c r="C56" s="190" t="str">
        <f t="shared" si="13"/>
        <v>Percentage Reduction of Separately Regulated Pollutants</v>
      </c>
      <c r="D56" s="183" t="s">
        <v>362</v>
      </c>
      <c r="E56" s="183" t="s">
        <v>322</v>
      </c>
      <c r="F56" s="183" t="s">
        <v>362</v>
      </c>
      <c r="G56" s="183" t="s">
        <v>323</v>
      </c>
      <c r="H56" s="184">
        <v>354</v>
      </c>
      <c r="I56" s="185" t="s">
        <v>310</v>
      </c>
      <c r="J56" s="190" t="str">
        <f t="shared" si="15"/>
        <v>Conventional Pollutant Standard</v>
      </c>
      <c r="K56" s="190" t="str">
        <f t="shared" si="15"/>
        <v>trans reduce regulated pollutants</v>
      </c>
      <c r="L56" s="191">
        <f t="shared" si="15"/>
        <v>0</v>
      </c>
      <c r="M56" s="191">
        <f t="shared" si="15"/>
        <v>1</v>
      </c>
      <c r="N56" s="191">
        <f t="shared" si="15"/>
        <v>0.02</v>
      </c>
      <c r="O56" s="190" t="str">
        <f t="shared" si="15"/>
        <v>% reduction in emissions</v>
      </c>
      <c r="P56" s="187" t="s">
        <v>367</v>
      </c>
      <c r="Q56" s="190" t="str">
        <f t="shared" si="16"/>
        <v>transportation-sector-main.html#conv-pol-stds</v>
      </c>
      <c r="R56" s="190" t="str">
        <f t="shared" si="16"/>
        <v>conventional-pollutant-standards.html</v>
      </c>
      <c r="S56" s="189"/>
      <c r="W56" s="183" t="str" cm="1">
        <f t="array" ref="W56">IFERROR(INDEX(A$761:A$954,MATCH(H56,A$761:A$954,0),0),"Save")</f>
        <v>Save</v>
      </c>
    </row>
    <row r="57" spans="1:23" s="183" customFormat="1" hidden="1" x14ac:dyDescent="0.35">
      <c r="A57" s="190" t="str">
        <f t="shared" si="13"/>
        <v>Transportation</v>
      </c>
      <c r="B57" s="190" t="str">
        <f t="shared" si="13"/>
        <v>Conventional Pollutant Standards</v>
      </c>
      <c r="C57" s="190" t="str">
        <f t="shared" si="13"/>
        <v>Percentage Reduction of Separately Regulated Pollutants</v>
      </c>
      <c r="D57" s="183" t="s">
        <v>362</v>
      </c>
      <c r="E57" s="183" t="s">
        <v>325</v>
      </c>
      <c r="F57" s="183" t="s">
        <v>362</v>
      </c>
      <c r="G57" s="183" t="s">
        <v>325</v>
      </c>
      <c r="H57" s="184">
        <v>355</v>
      </c>
      <c r="I57" s="185" t="s">
        <v>310</v>
      </c>
      <c r="J57" s="190" t="str">
        <f t="shared" si="15"/>
        <v>Conventional Pollutant Standard</v>
      </c>
      <c r="K57" s="190" t="str">
        <f t="shared" si="15"/>
        <v>trans reduce regulated pollutants</v>
      </c>
      <c r="L57" s="191">
        <f t="shared" si="15"/>
        <v>0</v>
      </c>
      <c r="M57" s="191">
        <f t="shared" si="15"/>
        <v>1</v>
      </c>
      <c r="N57" s="191">
        <f t="shared" si="15"/>
        <v>0.02</v>
      </c>
      <c r="O57" s="190" t="str">
        <f t="shared" si="15"/>
        <v>% reduction in emissions</v>
      </c>
      <c r="P57" s="187" t="s">
        <v>368</v>
      </c>
      <c r="Q57" s="190" t="str">
        <f t="shared" si="16"/>
        <v>transportation-sector-main.html#conv-pol-stds</v>
      </c>
      <c r="R57" s="190" t="str">
        <f t="shared" si="16"/>
        <v>conventional-pollutant-standards.html</v>
      </c>
      <c r="S57" s="189"/>
      <c r="W57" s="183" t="str" cm="1">
        <f t="array" ref="W57">IFERROR(INDEX(A$761:A$954,MATCH(H57,A$761:A$954,0),0),"Save")</f>
        <v>Save</v>
      </c>
    </row>
    <row r="58" spans="1:23" s="183" customFormat="1" hidden="1" x14ac:dyDescent="0.35">
      <c r="A58" s="190" t="str">
        <f t="shared" si="13"/>
        <v>Transportation</v>
      </c>
      <c r="B58" s="190" t="str">
        <f t="shared" si="13"/>
        <v>Conventional Pollutant Standards</v>
      </c>
      <c r="C58" s="190" t="str">
        <f t="shared" si="13"/>
        <v>Percentage Reduction of Separately Regulated Pollutants</v>
      </c>
      <c r="D58" s="183" t="s">
        <v>362</v>
      </c>
      <c r="E58" s="183" t="s">
        <v>327</v>
      </c>
      <c r="F58" s="183" t="s">
        <v>362</v>
      </c>
      <c r="G58" s="183" t="s">
        <v>327</v>
      </c>
      <c r="H58" s="184">
        <v>356</v>
      </c>
      <c r="I58" s="185" t="s">
        <v>310</v>
      </c>
      <c r="J58" s="190" t="str">
        <f t="shared" si="15"/>
        <v>Conventional Pollutant Standard</v>
      </c>
      <c r="K58" s="190" t="str">
        <f t="shared" si="15"/>
        <v>trans reduce regulated pollutants</v>
      </c>
      <c r="L58" s="191">
        <f t="shared" si="15"/>
        <v>0</v>
      </c>
      <c r="M58" s="191">
        <f t="shared" si="15"/>
        <v>1</v>
      </c>
      <c r="N58" s="191">
        <f t="shared" si="15"/>
        <v>0.02</v>
      </c>
      <c r="O58" s="190" t="str">
        <f t="shared" si="15"/>
        <v>% reduction in emissions</v>
      </c>
      <c r="P58" s="187" t="s">
        <v>369</v>
      </c>
      <c r="Q58" s="190" t="str">
        <f t="shared" si="16"/>
        <v>transportation-sector-main.html#conv-pol-stds</v>
      </c>
      <c r="R58" s="190" t="str">
        <f t="shared" si="16"/>
        <v>conventional-pollutant-standards.html</v>
      </c>
      <c r="S58" s="189"/>
      <c r="W58" s="183" t="str" cm="1">
        <f t="array" ref="W58">IFERROR(INDEX(A$761:A$954,MATCH(H58,A$761:A$954,0),0),"Save")</f>
        <v>Save</v>
      </c>
    </row>
    <row r="59" spans="1:23" s="183" customFormat="1" hidden="1" x14ac:dyDescent="0.35">
      <c r="A59" s="190" t="str">
        <f t="shared" si="13"/>
        <v>Transportation</v>
      </c>
      <c r="B59" s="190" t="str">
        <f t="shared" si="13"/>
        <v>Conventional Pollutant Standards</v>
      </c>
      <c r="C59" s="190" t="str">
        <f t="shared" si="13"/>
        <v>Percentage Reduction of Separately Regulated Pollutants</v>
      </c>
      <c r="D59" s="183" t="s">
        <v>362</v>
      </c>
      <c r="E59" s="183" t="s">
        <v>329</v>
      </c>
      <c r="F59" s="183" t="s">
        <v>362</v>
      </c>
      <c r="G59" s="183" t="s">
        <v>329</v>
      </c>
      <c r="H59" s="184">
        <v>357</v>
      </c>
      <c r="I59" s="185" t="s">
        <v>310</v>
      </c>
      <c r="J59" s="190" t="str">
        <f t="shared" si="15"/>
        <v>Conventional Pollutant Standard</v>
      </c>
      <c r="K59" s="190" t="str">
        <f t="shared" si="15"/>
        <v>trans reduce regulated pollutants</v>
      </c>
      <c r="L59" s="191">
        <f t="shared" si="15"/>
        <v>0</v>
      </c>
      <c r="M59" s="191">
        <f t="shared" si="15"/>
        <v>1</v>
      </c>
      <c r="N59" s="191">
        <f t="shared" si="15"/>
        <v>0.02</v>
      </c>
      <c r="O59" s="190" t="str">
        <f t="shared" si="15"/>
        <v>% reduction in emissions</v>
      </c>
      <c r="P59" s="187" t="s">
        <v>370</v>
      </c>
      <c r="Q59" s="190" t="str">
        <f t="shared" si="16"/>
        <v>transportation-sector-main.html#conv-pol-stds</v>
      </c>
      <c r="R59" s="190" t="str">
        <f t="shared" si="16"/>
        <v>conventional-pollutant-standards.html</v>
      </c>
      <c r="S59" s="189"/>
      <c r="W59" s="183" t="str" cm="1">
        <f t="array" ref="W59">IFERROR(INDEX(A$761:A$954,MATCH(H59,A$761:A$954,0),0),"Save")</f>
        <v>Save</v>
      </c>
    </row>
    <row r="60" spans="1:23" s="183" customFormat="1" hidden="1" x14ac:dyDescent="0.35">
      <c r="A60" s="190" t="str">
        <f t="shared" si="13"/>
        <v>Transportation</v>
      </c>
      <c r="B60" s="190" t="str">
        <f t="shared" si="13"/>
        <v>Conventional Pollutant Standards</v>
      </c>
      <c r="C60" s="190" t="str">
        <f t="shared" si="13"/>
        <v>Percentage Reduction of Separately Regulated Pollutants</v>
      </c>
      <c r="D60" s="183" t="s">
        <v>362</v>
      </c>
      <c r="E60" s="183" t="s">
        <v>331</v>
      </c>
      <c r="F60" s="183" t="s">
        <v>362</v>
      </c>
      <c r="G60" s="183" t="s">
        <v>331</v>
      </c>
      <c r="H60" s="184">
        <v>358</v>
      </c>
      <c r="I60" s="192" t="s">
        <v>332</v>
      </c>
      <c r="J60" s="190"/>
      <c r="K60" s="190"/>
      <c r="L60" s="191"/>
      <c r="M60" s="191"/>
      <c r="N60" s="191"/>
      <c r="O60" s="190"/>
      <c r="P60" s="187"/>
      <c r="Q60" s="190"/>
      <c r="R60" s="190"/>
      <c r="S60" s="189"/>
      <c r="W60" s="183" t="str" cm="1">
        <f t="array" ref="W60">IFERROR(INDEX(A$761:A$954,MATCH(H60,A$761:A$954,0),0),"Save")</f>
        <v>Save</v>
      </c>
    </row>
    <row r="61" spans="1:23" s="183" customFormat="1" hidden="1" x14ac:dyDescent="0.35">
      <c r="A61" s="190" t="str">
        <f t="shared" si="13"/>
        <v>Transportation</v>
      </c>
      <c r="B61" s="190" t="str">
        <f t="shared" si="13"/>
        <v>Conventional Pollutant Standards</v>
      </c>
      <c r="C61" s="190" t="str">
        <f t="shared" si="13"/>
        <v>Percentage Reduction of Separately Regulated Pollutants</v>
      </c>
      <c r="D61" s="183" t="s">
        <v>362</v>
      </c>
      <c r="E61" s="183" t="s">
        <v>333</v>
      </c>
      <c r="F61" s="183" t="s">
        <v>362</v>
      </c>
      <c r="G61" s="183" t="s">
        <v>333</v>
      </c>
      <c r="H61" s="184">
        <v>359</v>
      </c>
      <c r="I61" s="192" t="s">
        <v>332</v>
      </c>
      <c r="J61" s="190"/>
      <c r="K61" s="190"/>
      <c r="L61" s="191"/>
      <c r="M61" s="191"/>
      <c r="N61" s="191"/>
      <c r="O61" s="190"/>
      <c r="P61" s="187"/>
      <c r="Q61" s="190"/>
      <c r="R61" s="190"/>
      <c r="S61" s="189"/>
      <c r="W61" s="183" t="str" cm="1">
        <f t="array" ref="W61">IFERROR(INDEX(A$761:A$954,MATCH(H61,A$761:A$954,0),0),"Save")</f>
        <v>Save</v>
      </c>
    </row>
    <row r="62" spans="1:23" s="183" customFormat="1" hidden="1" x14ac:dyDescent="0.35">
      <c r="A62" s="183" t="s">
        <v>304</v>
      </c>
      <c r="B62" s="183" t="s">
        <v>371</v>
      </c>
      <c r="C62" s="183" t="s">
        <v>372</v>
      </c>
      <c r="H62" s="184">
        <v>360</v>
      </c>
      <c r="I62" s="192" t="s">
        <v>310</v>
      </c>
      <c r="J62" s="183" t="s">
        <v>372</v>
      </c>
      <c r="K62" s="183" t="s">
        <v>373</v>
      </c>
      <c r="L62" s="193">
        <v>0</v>
      </c>
      <c r="M62" s="193">
        <v>300</v>
      </c>
      <c r="N62" s="193">
        <v>5</v>
      </c>
      <c r="O62" s="183" t="s">
        <v>374</v>
      </c>
      <c r="P62" s="194"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R62" s="183" t="s">
        <v>375</v>
      </c>
      <c r="S62" s="189" t="s">
        <v>376</v>
      </c>
      <c r="U62" s="183" t="s">
        <v>377</v>
      </c>
      <c r="W62" s="183" t="str" cm="1">
        <f t="array" ref="W62">IFERROR(INDEX(A$761:A$954,MATCH(H62,A$761:A$954,0),0),"Save")</f>
        <v>Save</v>
      </c>
    </row>
    <row r="63" spans="1:23" s="183" customFormat="1" hidden="1" x14ac:dyDescent="0.35">
      <c r="A63" s="183" t="s">
        <v>304</v>
      </c>
      <c r="B63" s="183" t="s">
        <v>378</v>
      </c>
      <c r="C63" s="183" t="s">
        <v>379</v>
      </c>
      <c r="D63" s="185"/>
      <c r="E63" s="185"/>
      <c r="F63" s="185"/>
      <c r="G63" s="185"/>
      <c r="H63" s="184">
        <v>361</v>
      </c>
      <c r="I63" s="185" t="s">
        <v>310</v>
      </c>
      <c r="J63" s="183" t="s">
        <v>380</v>
      </c>
      <c r="K63" s="182" t="s">
        <v>381</v>
      </c>
      <c r="L63" s="195">
        <v>0</v>
      </c>
      <c r="M63" s="195">
        <v>1</v>
      </c>
      <c r="N63" s="195">
        <v>0.02</v>
      </c>
      <c r="O63" s="185" t="s">
        <v>382</v>
      </c>
      <c r="P63" s="187" t="s">
        <v>383</v>
      </c>
      <c r="Q63" s="187"/>
      <c r="R63" s="188" t="s">
        <v>384</v>
      </c>
      <c r="S63" s="196" t="s">
        <v>385</v>
      </c>
      <c r="T63" s="192"/>
      <c r="W63" s="183" t="str" cm="1">
        <f t="array" ref="W63">IFERROR(INDEX(A$761:A$954,MATCH(H63,A$761:A$954,0),0),"Save")</f>
        <v>Save</v>
      </c>
    </row>
    <row r="64" spans="1:23" s="183" customFormat="1" hidden="1" x14ac:dyDescent="0.35">
      <c r="A64" s="183" t="s">
        <v>304</v>
      </c>
      <c r="B64" s="183" t="s">
        <v>386</v>
      </c>
      <c r="C64" s="183" t="s">
        <v>387</v>
      </c>
      <c r="D64" s="185" t="s">
        <v>388</v>
      </c>
      <c r="E64" s="185" t="s">
        <v>307</v>
      </c>
      <c r="F64" s="185" t="s">
        <v>389</v>
      </c>
      <c r="G64" s="185" t="s">
        <v>307</v>
      </c>
      <c r="H64" s="184">
        <v>186</v>
      </c>
      <c r="I64" s="185" t="s">
        <v>310</v>
      </c>
      <c r="J64" s="183" t="s">
        <v>390</v>
      </c>
      <c r="K64" s="182" t="s">
        <v>391</v>
      </c>
      <c r="L64" s="195">
        <v>0</v>
      </c>
      <c r="M64" s="195">
        <v>1</v>
      </c>
      <c r="N64" s="195">
        <v>0.01</v>
      </c>
      <c r="O64" s="185" t="s">
        <v>392</v>
      </c>
      <c r="P64" s="194"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Q64" s="188" t="s">
        <v>393</v>
      </c>
      <c r="R64" s="188" t="s">
        <v>394</v>
      </c>
      <c r="S64" s="197" t="s">
        <v>395</v>
      </c>
      <c r="T64" s="192"/>
      <c r="U64" s="183" t="s">
        <v>377</v>
      </c>
      <c r="W64" s="183" t="str" cm="1">
        <f t="array" ref="W64">IFERROR(INDEX(A$761:A$954,MATCH(H64,A$761:A$954,0),0),"Save")</f>
        <v>Save</v>
      </c>
    </row>
    <row r="65" spans="1:23" s="183" customFormat="1" hidden="1" x14ac:dyDescent="0.35">
      <c r="A65" s="190" t="str">
        <f t="shared" ref="A65:C75" si="17">A$64</f>
        <v>Transportation</v>
      </c>
      <c r="B65" s="190" t="str">
        <f t="shared" si="17"/>
        <v>Electric Vehicle Sales Standard</v>
      </c>
      <c r="C65" s="190" t="str">
        <f t="shared" si="17"/>
        <v>Additional Minimum Required EV Sales Percentage</v>
      </c>
      <c r="D65" s="183" t="s">
        <v>396</v>
      </c>
      <c r="E65" s="183" t="s">
        <v>307</v>
      </c>
      <c r="F65" s="183" t="s">
        <v>397</v>
      </c>
      <c r="G65" s="183" t="s">
        <v>307</v>
      </c>
      <c r="H65" s="184">
        <v>203</v>
      </c>
      <c r="I65" s="192" t="s">
        <v>310</v>
      </c>
      <c r="J65" s="190" t="str">
        <f t="shared" ref="J65:O74" si="18">J$64</f>
        <v>EV Sales Standard</v>
      </c>
      <c r="K65" s="190" t="str">
        <f t="shared" si="18"/>
        <v>trans EV minimum</v>
      </c>
      <c r="L65" s="190">
        <f t="shared" si="18"/>
        <v>0</v>
      </c>
      <c r="M65" s="198">
        <f t="shared" si="18"/>
        <v>1</v>
      </c>
      <c r="N65" s="198">
        <f t="shared" si="18"/>
        <v>0.01</v>
      </c>
      <c r="O65" s="198" t="str">
        <f t="shared" si="18"/>
        <v>% of new vehicles sold</v>
      </c>
      <c r="P65" s="187" t="s">
        <v>398</v>
      </c>
      <c r="Q65" s="198" t="str">
        <f t="shared" ref="Q65:R74" si="19">Q$64</f>
        <v>transportation-sector-main.html#ev-mandate</v>
      </c>
      <c r="R65" s="198" t="str">
        <f t="shared" si="19"/>
        <v>ev-mandate.html</v>
      </c>
      <c r="S65" s="196"/>
      <c r="T65" s="192"/>
      <c r="W65" s="183" t="str" cm="1">
        <f t="array" ref="W65">IFERROR(INDEX(A$761:A$954,MATCH(H65,A$761:A$954,0),0),"Save")</f>
        <v>Save</v>
      </c>
    </row>
    <row r="66" spans="1:23" s="183" customFormat="1" hidden="1" x14ac:dyDescent="0.35">
      <c r="A66" s="190" t="str">
        <f t="shared" si="17"/>
        <v>Transportation</v>
      </c>
      <c r="B66" s="190" t="str">
        <f t="shared" si="17"/>
        <v>Electric Vehicle Sales Standard</v>
      </c>
      <c r="C66" s="190" t="str">
        <f t="shared" si="17"/>
        <v>Additional Minimum Required EV Sales Percentage</v>
      </c>
      <c r="D66" s="183" t="s">
        <v>388</v>
      </c>
      <c r="E66" s="183" t="s">
        <v>334</v>
      </c>
      <c r="F66" s="183" t="s">
        <v>389</v>
      </c>
      <c r="G66" s="183" t="s">
        <v>334</v>
      </c>
      <c r="H66" s="184">
        <v>187</v>
      </c>
      <c r="I66" s="185" t="s">
        <v>310</v>
      </c>
      <c r="J66" s="190" t="str">
        <f t="shared" si="18"/>
        <v>EV Sales Standard</v>
      </c>
      <c r="K66" s="190" t="str">
        <f t="shared" si="18"/>
        <v>trans EV minimum</v>
      </c>
      <c r="L66" s="190">
        <f t="shared" si="18"/>
        <v>0</v>
      </c>
      <c r="M66" s="198">
        <f t="shared" si="18"/>
        <v>1</v>
      </c>
      <c r="N66" s="198">
        <f t="shared" si="18"/>
        <v>0.01</v>
      </c>
      <c r="O66" s="198" t="str">
        <f t="shared" si="18"/>
        <v>% of new vehicles sold</v>
      </c>
      <c r="P66" s="187" t="s">
        <v>399</v>
      </c>
      <c r="Q66" s="198" t="str">
        <f t="shared" si="19"/>
        <v>transportation-sector-main.html#ev-mandate</v>
      </c>
      <c r="R66" s="198" t="str">
        <f t="shared" si="19"/>
        <v>ev-mandate.html</v>
      </c>
      <c r="S66" s="197" t="s">
        <v>400</v>
      </c>
      <c r="T66" s="192"/>
      <c r="W66" s="183" t="str" cm="1">
        <f t="array" ref="W66">IFERROR(INDEX(A$761:A$954,MATCH(H66,A$761:A$954,0),0),"Save")</f>
        <v>Save</v>
      </c>
    </row>
    <row r="67" spans="1:23" s="183" customFormat="1" hidden="1" x14ac:dyDescent="0.35">
      <c r="A67" s="190" t="str">
        <f t="shared" si="17"/>
        <v>Transportation</v>
      </c>
      <c r="B67" s="190" t="str">
        <f t="shared" si="17"/>
        <v>Electric Vehicle Sales Standard</v>
      </c>
      <c r="C67" s="190" t="str">
        <f t="shared" si="17"/>
        <v>Additional Minimum Required EV Sales Percentage</v>
      </c>
      <c r="D67" s="183" t="s">
        <v>396</v>
      </c>
      <c r="E67" s="183" t="s">
        <v>334</v>
      </c>
      <c r="F67" s="183" t="s">
        <v>397</v>
      </c>
      <c r="G67" s="183" t="s">
        <v>334</v>
      </c>
      <c r="H67" s="184">
        <v>191</v>
      </c>
      <c r="I67" s="185" t="s">
        <v>310</v>
      </c>
      <c r="J67" s="190" t="str">
        <f t="shared" si="18"/>
        <v>EV Sales Standard</v>
      </c>
      <c r="K67" s="190" t="str">
        <f t="shared" si="18"/>
        <v>trans EV minimum</v>
      </c>
      <c r="L67" s="190">
        <f t="shared" si="18"/>
        <v>0</v>
      </c>
      <c r="M67" s="198">
        <f t="shared" si="18"/>
        <v>1</v>
      </c>
      <c r="N67" s="198">
        <f t="shared" si="18"/>
        <v>0.01</v>
      </c>
      <c r="O67" s="198" t="str">
        <f t="shared" si="18"/>
        <v>% of new vehicles sold</v>
      </c>
      <c r="P67" s="187" t="s">
        <v>401</v>
      </c>
      <c r="Q67" s="198" t="str">
        <f t="shared" si="19"/>
        <v>transportation-sector-main.html#ev-mandate</v>
      </c>
      <c r="R67" s="198" t="str">
        <f t="shared" si="19"/>
        <v>ev-mandate.html</v>
      </c>
      <c r="S67" s="196"/>
      <c r="T67" s="192"/>
      <c r="W67" s="183" t="str" cm="1">
        <f t="array" ref="W67">IFERROR(INDEX(A$761:A$954,MATCH(H67,A$761:A$954,0),0),"Save")</f>
        <v>Save</v>
      </c>
    </row>
    <row r="68" spans="1:23" s="183" customFormat="1" hidden="1" x14ac:dyDescent="0.35">
      <c r="A68" s="190" t="str">
        <f t="shared" si="17"/>
        <v>Transportation</v>
      </c>
      <c r="B68" s="190" t="str">
        <f t="shared" si="17"/>
        <v>Electric Vehicle Sales Standard</v>
      </c>
      <c r="C68" s="190" t="str">
        <f t="shared" si="17"/>
        <v>Additional Minimum Required EV Sales Percentage</v>
      </c>
      <c r="D68" s="183" t="s">
        <v>388</v>
      </c>
      <c r="E68" s="183" t="s">
        <v>343</v>
      </c>
      <c r="F68" s="183" t="s">
        <v>389</v>
      </c>
      <c r="G68" s="183" t="s">
        <v>402</v>
      </c>
      <c r="H68" s="184">
        <v>496</v>
      </c>
      <c r="I68" s="185" t="s">
        <v>310</v>
      </c>
      <c r="J68" s="190" t="str">
        <f t="shared" si="18"/>
        <v>EV Sales Standard</v>
      </c>
      <c r="K68" s="190" t="str">
        <f t="shared" si="18"/>
        <v>trans EV minimum</v>
      </c>
      <c r="L68" s="190">
        <f t="shared" si="18"/>
        <v>0</v>
      </c>
      <c r="M68" s="198">
        <f t="shared" si="18"/>
        <v>1</v>
      </c>
      <c r="N68" s="198">
        <f t="shared" si="18"/>
        <v>0.01</v>
      </c>
      <c r="O68" s="198" t="str">
        <f t="shared" si="18"/>
        <v>% of new vehicles sold</v>
      </c>
      <c r="P68" s="187" t="s">
        <v>403</v>
      </c>
      <c r="Q68" s="198" t="str">
        <f t="shared" si="19"/>
        <v>transportation-sector-main.html#ev-mandate</v>
      </c>
      <c r="R68" s="198" t="str">
        <f t="shared" si="19"/>
        <v>ev-mandate.html</v>
      </c>
      <c r="S68" s="196"/>
      <c r="T68" s="192"/>
      <c r="W68" s="183" t="str" cm="1">
        <f t="array" ref="W68">IFERROR(INDEX(A$761:A$954,MATCH(H68,A$761:A$954,0),0),"Save")</f>
        <v>Save</v>
      </c>
    </row>
    <row r="69" spans="1:23" s="183" customFormat="1" hidden="1" x14ac:dyDescent="0.35">
      <c r="A69" s="190" t="str">
        <f t="shared" si="17"/>
        <v>Transportation</v>
      </c>
      <c r="B69" s="190" t="str">
        <f t="shared" si="17"/>
        <v>Electric Vehicle Sales Standard</v>
      </c>
      <c r="C69" s="190" t="str">
        <f t="shared" si="17"/>
        <v>Additional Minimum Required EV Sales Percentage</v>
      </c>
      <c r="D69" s="183" t="s">
        <v>396</v>
      </c>
      <c r="E69" s="183" t="s">
        <v>343</v>
      </c>
      <c r="F69" s="183" t="s">
        <v>397</v>
      </c>
      <c r="G69" s="183" t="s">
        <v>402</v>
      </c>
      <c r="H69" s="184">
        <v>497</v>
      </c>
      <c r="I69" s="185" t="s">
        <v>310</v>
      </c>
      <c r="J69" s="190" t="str">
        <f t="shared" si="18"/>
        <v>EV Sales Standard</v>
      </c>
      <c r="K69" s="190" t="str">
        <f t="shared" si="18"/>
        <v>trans EV minimum</v>
      </c>
      <c r="L69" s="190">
        <f t="shared" si="18"/>
        <v>0</v>
      </c>
      <c r="M69" s="198">
        <f t="shared" si="18"/>
        <v>1</v>
      </c>
      <c r="N69" s="198">
        <f t="shared" si="18"/>
        <v>0.01</v>
      </c>
      <c r="O69" s="198" t="str">
        <f t="shared" si="18"/>
        <v>% of new vehicles sold</v>
      </c>
      <c r="P69" s="187" t="s">
        <v>404</v>
      </c>
      <c r="Q69" s="198" t="str">
        <f t="shared" si="19"/>
        <v>transportation-sector-main.html#ev-mandate</v>
      </c>
      <c r="R69" s="198" t="str">
        <f t="shared" si="19"/>
        <v>ev-mandate.html</v>
      </c>
      <c r="S69" s="196"/>
      <c r="T69" s="192"/>
      <c r="W69" s="183" t="str" cm="1">
        <f t="array" ref="W69">IFERROR(INDEX(A$761:A$954,MATCH(H69,A$761:A$954,0),0),"Save")</f>
        <v>Save</v>
      </c>
    </row>
    <row r="70" spans="1:23" s="183" customFormat="1" hidden="1" x14ac:dyDescent="0.35">
      <c r="A70" s="190" t="str">
        <f t="shared" si="17"/>
        <v>Transportation</v>
      </c>
      <c r="B70" s="190" t="str">
        <f t="shared" si="17"/>
        <v>Electric Vehicle Sales Standard</v>
      </c>
      <c r="C70" s="190" t="str">
        <f t="shared" si="17"/>
        <v>Additional Minimum Required EV Sales Percentage</v>
      </c>
      <c r="D70" s="183" t="s">
        <v>388</v>
      </c>
      <c r="E70" s="183" t="s">
        <v>346</v>
      </c>
      <c r="F70" s="183" t="s">
        <v>389</v>
      </c>
      <c r="G70" s="183" t="s">
        <v>405</v>
      </c>
      <c r="H70" s="184">
        <v>498</v>
      </c>
      <c r="I70" s="185" t="s">
        <v>310</v>
      </c>
      <c r="J70" s="190" t="str">
        <f t="shared" si="18"/>
        <v>EV Sales Standard</v>
      </c>
      <c r="K70" s="190" t="str">
        <f t="shared" si="18"/>
        <v>trans EV minimum</v>
      </c>
      <c r="L70" s="190">
        <f t="shared" si="18"/>
        <v>0</v>
      </c>
      <c r="M70" s="198">
        <f t="shared" si="18"/>
        <v>1</v>
      </c>
      <c r="N70" s="198">
        <f t="shared" si="18"/>
        <v>0.01</v>
      </c>
      <c r="O70" s="198" t="str">
        <f t="shared" si="18"/>
        <v>% of new vehicles sold</v>
      </c>
      <c r="P70" s="194"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8" t="str">
        <f t="shared" si="19"/>
        <v>transportation-sector-main.html#ev-mandate</v>
      </c>
      <c r="R70" s="198" t="str">
        <f t="shared" si="19"/>
        <v>ev-mandate.html</v>
      </c>
      <c r="S70" s="196"/>
      <c r="T70" s="192"/>
      <c r="U70" s="196" t="s">
        <v>2026</v>
      </c>
      <c r="W70" s="183" t="str" cm="1">
        <f t="array" ref="W70">IFERROR(INDEX(A$761:A$954,MATCH(H70,A$761:A$954,0),0),"Save")</f>
        <v>Save</v>
      </c>
    </row>
    <row r="71" spans="1:23" s="183" customFormat="1" hidden="1" x14ac:dyDescent="0.35">
      <c r="A71" s="190" t="str">
        <f t="shared" si="17"/>
        <v>Transportation</v>
      </c>
      <c r="B71" s="190" t="str">
        <f t="shared" si="17"/>
        <v>Electric Vehicle Sales Standard</v>
      </c>
      <c r="C71" s="190" t="str">
        <f t="shared" si="17"/>
        <v>Additional Minimum Required EV Sales Percentage</v>
      </c>
      <c r="D71" s="183" t="s">
        <v>396</v>
      </c>
      <c r="E71" s="183" t="s">
        <v>346</v>
      </c>
      <c r="F71" s="183" t="s">
        <v>397</v>
      </c>
      <c r="G71" s="183" t="s">
        <v>405</v>
      </c>
      <c r="H71" s="184">
        <v>499</v>
      </c>
      <c r="I71" s="185" t="s">
        <v>310</v>
      </c>
      <c r="J71" s="190" t="str">
        <f t="shared" si="18"/>
        <v>EV Sales Standard</v>
      </c>
      <c r="K71" s="190" t="str">
        <f t="shared" si="18"/>
        <v>trans EV minimum</v>
      </c>
      <c r="L71" s="190">
        <f t="shared" si="18"/>
        <v>0</v>
      </c>
      <c r="M71" s="198">
        <f t="shared" si="18"/>
        <v>1</v>
      </c>
      <c r="N71" s="198">
        <f t="shared" si="18"/>
        <v>0.01</v>
      </c>
      <c r="O71" s="198" t="str">
        <f t="shared" si="18"/>
        <v>% of new vehicles sold</v>
      </c>
      <c r="P71" s="194"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8" t="str">
        <f t="shared" si="19"/>
        <v>transportation-sector-main.html#ev-mandate</v>
      </c>
      <c r="R71" s="198" t="str">
        <f t="shared" si="19"/>
        <v>ev-mandate.html</v>
      </c>
      <c r="S71" s="196"/>
      <c r="T71" s="192"/>
      <c r="U71" s="196" t="s">
        <v>2026</v>
      </c>
      <c r="W71" s="183" t="str" cm="1">
        <f t="array" ref="W71">IFERROR(INDEX(A$761:A$954,MATCH(H71,A$761:A$954,0),0),"Save")</f>
        <v>Save</v>
      </c>
    </row>
    <row r="72" spans="1:23" s="183" customFormat="1" hidden="1" x14ac:dyDescent="0.35">
      <c r="A72" s="190" t="str">
        <f t="shared" si="17"/>
        <v>Transportation</v>
      </c>
      <c r="B72" s="190" t="str">
        <f t="shared" si="17"/>
        <v>Electric Vehicle Sales Standard</v>
      </c>
      <c r="C72" s="190" t="str">
        <f t="shared" si="17"/>
        <v>Additional Minimum Required EV Sales Percentage</v>
      </c>
      <c r="D72" s="183" t="s">
        <v>388</v>
      </c>
      <c r="E72" s="183" t="s">
        <v>354</v>
      </c>
      <c r="F72" s="183" t="s">
        <v>389</v>
      </c>
      <c r="G72" s="183" t="s">
        <v>406</v>
      </c>
      <c r="H72" s="184">
        <v>500</v>
      </c>
      <c r="I72" s="185" t="s">
        <v>310</v>
      </c>
      <c r="J72" s="190" t="str">
        <f t="shared" si="18"/>
        <v>EV Sales Standard</v>
      </c>
      <c r="K72" s="190" t="str">
        <f t="shared" si="18"/>
        <v>trans EV minimum</v>
      </c>
      <c r="L72" s="190">
        <f t="shared" si="18"/>
        <v>0</v>
      </c>
      <c r="M72" s="198">
        <f t="shared" si="18"/>
        <v>1</v>
      </c>
      <c r="N72" s="198">
        <f t="shared" si="18"/>
        <v>0.01</v>
      </c>
      <c r="O72" s="198" t="str">
        <f t="shared" si="18"/>
        <v>% of new vehicles sold</v>
      </c>
      <c r="P72" s="187" t="s">
        <v>407</v>
      </c>
      <c r="Q72" s="198" t="str">
        <f t="shared" si="19"/>
        <v>transportation-sector-main.html#ev-mandate</v>
      </c>
      <c r="R72" s="198" t="str">
        <f t="shared" si="19"/>
        <v>ev-mandate.html</v>
      </c>
      <c r="S72" s="199" t="s">
        <v>408</v>
      </c>
      <c r="T72" s="192"/>
      <c r="W72" s="183" t="str" cm="1">
        <f t="array" ref="W72">IFERROR(INDEX(A$761:A$954,MATCH(H72,A$761:A$954,0),0),"Save")</f>
        <v>Save</v>
      </c>
    </row>
    <row r="73" spans="1:23" s="183" customFormat="1" hidden="1" x14ac:dyDescent="0.35">
      <c r="A73" s="190" t="str">
        <f t="shared" si="17"/>
        <v>Transportation</v>
      </c>
      <c r="B73" s="190" t="str">
        <f t="shared" si="17"/>
        <v>Electric Vehicle Sales Standard</v>
      </c>
      <c r="C73" s="190" t="str">
        <f t="shared" si="17"/>
        <v>Additional Minimum Required EV Sales Percentage</v>
      </c>
      <c r="D73" s="183" t="s">
        <v>396</v>
      </c>
      <c r="E73" s="183" t="s">
        <v>354</v>
      </c>
      <c r="F73" s="183" t="s">
        <v>397</v>
      </c>
      <c r="G73" s="183" t="s">
        <v>406</v>
      </c>
      <c r="H73" s="184">
        <v>501</v>
      </c>
      <c r="I73" s="185" t="s">
        <v>310</v>
      </c>
      <c r="J73" s="190" t="str">
        <f t="shared" si="18"/>
        <v>EV Sales Standard</v>
      </c>
      <c r="K73" s="190" t="str">
        <f t="shared" si="18"/>
        <v>trans EV minimum</v>
      </c>
      <c r="L73" s="190">
        <f t="shared" si="18"/>
        <v>0</v>
      </c>
      <c r="M73" s="198">
        <f t="shared" si="18"/>
        <v>1</v>
      </c>
      <c r="N73" s="198">
        <f t="shared" si="18"/>
        <v>0.01</v>
      </c>
      <c r="O73" s="198" t="str">
        <f t="shared" si="18"/>
        <v>% of new vehicles sold</v>
      </c>
      <c r="P73" s="187" t="s">
        <v>409</v>
      </c>
      <c r="Q73" s="198" t="str">
        <f t="shared" si="19"/>
        <v>transportation-sector-main.html#ev-mandate</v>
      </c>
      <c r="R73" s="198" t="str">
        <f t="shared" si="19"/>
        <v>ev-mandate.html</v>
      </c>
      <c r="S73" s="196"/>
      <c r="T73" s="192"/>
      <c r="W73" s="183" t="str" cm="1">
        <f t="array" ref="W73">IFERROR(INDEX(A$761:A$954,MATCH(H73,A$761:A$954,0),0),"Save")</f>
        <v>Save</v>
      </c>
    </row>
    <row r="74" spans="1:23" s="183" customFormat="1" hidden="1" x14ac:dyDescent="0.35">
      <c r="A74" s="190" t="str">
        <f t="shared" si="17"/>
        <v>Transportation</v>
      </c>
      <c r="B74" s="190" t="str">
        <f t="shared" si="17"/>
        <v>Electric Vehicle Sales Standard</v>
      </c>
      <c r="C74" s="190" t="str">
        <f t="shared" si="17"/>
        <v>Additional Minimum Required EV Sales Percentage</v>
      </c>
      <c r="D74" s="183" t="s">
        <v>388</v>
      </c>
      <c r="E74" s="183" t="s">
        <v>362</v>
      </c>
      <c r="F74" s="183" t="s">
        <v>389</v>
      </c>
      <c r="G74" s="183" t="s">
        <v>410</v>
      </c>
      <c r="H74" s="184">
        <v>188</v>
      </c>
      <c r="I74" s="185" t="s">
        <v>310</v>
      </c>
      <c r="J74" s="190" t="str">
        <f t="shared" si="18"/>
        <v>EV Sales Standard</v>
      </c>
      <c r="K74" s="190" t="str">
        <f t="shared" si="18"/>
        <v>trans EV minimum</v>
      </c>
      <c r="L74" s="190">
        <f t="shared" si="18"/>
        <v>0</v>
      </c>
      <c r="M74" s="198">
        <f t="shared" si="18"/>
        <v>1</v>
      </c>
      <c r="N74" s="198">
        <f t="shared" si="18"/>
        <v>0.01</v>
      </c>
      <c r="O74" s="198" t="str">
        <f t="shared" si="18"/>
        <v>% of new vehicles sold</v>
      </c>
      <c r="P74" s="187" t="s">
        <v>411</v>
      </c>
      <c r="Q74" s="198" t="str">
        <f t="shared" si="19"/>
        <v>transportation-sector-main.html#ev-mandate</v>
      </c>
      <c r="R74" s="198" t="str">
        <f t="shared" si="19"/>
        <v>ev-mandate.html</v>
      </c>
      <c r="S74" s="196"/>
      <c r="T74" s="192"/>
      <c r="W74" s="183" t="str" cm="1">
        <f t="array" ref="W74">IFERROR(INDEX(A$761:A$954,MATCH(H74,A$761:A$954,0),0),"Save")</f>
        <v>Save</v>
      </c>
    </row>
    <row r="75" spans="1:23" s="183" customFormat="1" hidden="1" x14ac:dyDescent="0.35">
      <c r="A75" s="190" t="str">
        <f t="shared" si="17"/>
        <v>Transportation</v>
      </c>
      <c r="B75" s="190" t="str">
        <f t="shared" si="17"/>
        <v>Electric Vehicle Sales Standard</v>
      </c>
      <c r="C75" s="190" t="str">
        <f t="shared" si="17"/>
        <v>Additional Minimum Required EV Sales Percentage</v>
      </c>
      <c r="D75" s="183" t="s">
        <v>396</v>
      </c>
      <c r="E75" s="183" t="s">
        <v>362</v>
      </c>
      <c r="F75" s="183" t="s">
        <v>397</v>
      </c>
      <c r="G75" s="183" t="s">
        <v>410</v>
      </c>
      <c r="H75" s="184">
        <v>591</v>
      </c>
      <c r="I75" s="192" t="s">
        <v>332</v>
      </c>
      <c r="J75" s="190" t="str">
        <f>J$64</f>
        <v>EV Sales Standard</v>
      </c>
      <c r="K75" s="190" t="str">
        <f>K$64</f>
        <v>trans EV minimum</v>
      </c>
      <c r="L75" s="193"/>
      <c r="M75" s="193"/>
      <c r="N75" s="193"/>
      <c r="O75" s="185"/>
      <c r="P75" s="187"/>
      <c r="Q75" s="188"/>
      <c r="R75" s="188"/>
      <c r="S75" s="196"/>
      <c r="T75" s="192"/>
      <c r="W75" s="183" t="str" cm="1">
        <f t="array" ref="W75">IFERROR(INDEX(A$761:A$954,MATCH(H75,A$761:A$954,0),0),"Save")</f>
        <v>Save</v>
      </c>
    </row>
    <row r="76" spans="1:23" s="183" customFormat="1" hidden="1" x14ac:dyDescent="0.35">
      <c r="A76" s="183" t="s">
        <v>304</v>
      </c>
      <c r="B76" s="183" t="s">
        <v>412</v>
      </c>
      <c r="C76" s="183" t="s">
        <v>413</v>
      </c>
      <c r="D76" s="185" t="s">
        <v>388</v>
      </c>
      <c r="E76" s="185" t="s">
        <v>307</v>
      </c>
      <c r="F76" s="185" t="s">
        <v>389</v>
      </c>
      <c r="G76" s="185" t="s">
        <v>307</v>
      </c>
      <c r="H76" s="184">
        <v>189</v>
      </c>
      <c r="I76" s="185" t="s">
        <v>310</v>
      </c>
      <c r="J76" s="183" t="s">
        <v>414</v>
      </c>
      <c r="K76" s="182" t="s">
        <v>415</v>
      </c>
      <c r="L76" s="195">
        <v>0</v>
      </c>
      <c r="M76" s="195">
        <v>0.5</v>
      </c>
      <c r="N76" s="195">
        <v>0.01</v>
      </c>
      <c r="O76" s="188" t="s">
        <v>416</v>
      </c>
      <c r="P76" s="194"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8" t="s">
        <v>417</v>
      </c>
      <c r="R76" s="188" t="s">
        <v>418</v>
      </c>
      <c r="S76" s="196" t="s">
        <v>419</v>
      </c>
      <c r="T76" s="192"/>
      <c r="U76" s="183" t="s">
        <v>2027</v>
      </c>
      <c r="W76" s="183" t="str" cm="1">
        <f t="array" ref="W76">IFERROR(INDEX(A$761:A$954,MATCH(H76,A$761:A$954,0),0),"Save")</f>
        <v>Save</v>
      </c>
    </row>
    <row r="77" spans="1:23" hidden="1" x14ac:dyDescent="0.35">
      <c r="A77" s="190" t="str">
        <f t="shared" ref="A77:C87" si="20">A$76</f>
        <v>Transportation</v>
      </c>
      <c r="B77" s="190" t="str">
        <f t="shared" si="20"/>
        <v>Electric Vehicle Subsidy</v>
      </c>
      <c r="C77" s="190" t="str">
        <f t="shared" si="20"/>
        <v>Additional EV Subsidy Percentage</v>
      </c>
      <c r="D77" s="183" t="s">
        <v>396</v>
      </c>
      <c r="E77" s="183" t="s">
        <v>307</v>
      </c>
      <c r="F77" s="183" t="s">
        <v>397</v>
      </c>
      <c r="G77" s="183" t="s">
        <v>307</v>
      </c>
      <c r="H77" s="43">
        <v>592</v>
      </c>
      <c r="I77" s="192" t="s">
        <v>332</v>
      </c>
      <c r="J77" s="190" t="str">
        <f t="shared" ref="J77:K87" si="21">J$76</f>
        <v>EV Subsidy</v>
      </c>
      <c r="K77" s="200" t="str">
        <f t="shared" si="21"/>
        <v>trans EV subsidy</v>
      </c>
      <c r="L77" s="201"/>
      <c r="M77" s="201"/>
      <c r="N77" s="201"/>
      <c r="O77" s="201"/>
      <c r="P77" s="202"/>
      <c r="Q77" s="201"/>
      <c r="R77" s="201"/>
      <c r="S77" s="203"/>
      <c r="W77" s="183" t="str" cm="1">
        <f t="array" ref="W77">IFERROR(INDEX(A$761:A$954,MATCH(H77,A$761:A$954,0),0),"Save")</f>
        <v>Save</v>
      </c>
    </row>
    <row r="78" spans="1:23" hidden="1" x14ac:dyDescent="0.35">
      <c r="A78" s="190" t="str">
        <f t="shared" si="20"/>
        <v>Transportation</v>
      </c>
      <c r="B78" s="190" t="str">
        <f t="shared" si="20"/>
        <v>Electric Vehicle Subsidy</v>
      </c>
      <c r="C78" s="190" t="str">
        <f t="shared" si="20"/>
        <v>Additional EV Subsidy Percentage</v>
      </c>
      <c r="D78" s="183" t="s">
        <v>388</v>
      </c>
      <c r="E78" s="183" t="s">
        <v>334</v>
      </c>
      <c r="F78" s="183" t="s">
        <v>389</v>
      </c>
      <c r="G78" s="183" t="s">
        <v>334</v>
      </c>
      <c r="H78" s="43">
        <v>593</v>
      </c>
      <c r="I78" s="192" t="s">
        <v>332</v>
      </c>
      <c r="J78" s="190" t="str">
        <f t="shared" si="21"/>
        <v>EV Subsidy</v>
      </c>
      <c r="K78" s="200" t="str">
        <f t="shared" si="21"/>
        <v>trans EV subsidy</v>
      </c>
      <c r="L78" s="201"/>
      <c r="M78" s="201"/>
      <c r="N78" s="201"/>
      <c r="O78" s="201"/>
      <c r="P78" s="202"/>
      <c r="Q78" s="201"/>
      <c r="R78" s="201"/>
      <c r="S78" s="203"/>
      <c r="W78" s="183" t="str" cm="1">
        <f t="array" ref="W78">IFERROR(INDEX(A$761:A$954,MATCH(H78,A$761:A$954,0),0),"Save")</f>
        <v>Save</v>
      </c>
    </row>
    <row r="79" spans="1:23" hidden="1" x14ac:dyDescent="0.35">
      <c r="A79" s="190" t="str">
        <f t="shared" si="20"/>
        <v>Transportation</v>
      </c>
      <c r="B79" s="190" t="str">
        <f t="shared" si="20"/>
        <v>Electric Vehicle Subsidy</v>
      </c>
      <c r="C79" s="190" t="str">
        <f t="shared" si="20"/>
        <v>Additional EV Subsidy Percentage</v>
      </c>
      <c r="D79" s="183" t="s">
        <v>396</v>
      </c>
      <c r="E79" s="183" t="s">
        <v>334</v>
      </c>
      <c r="F79" s="183" t="s">
        <v>397</v>
      </c>
      <c r="G79" s="183" t="s">
        <v>334</v>
      </c>
      <c r="H79" s="43">
        <v>594</v>
      </c>
      <c r="I79" s="192" t="s">
        <v>332</v>
      </c>
      <c r="J79" s="190" t="str">
        <f t="shared" si="21"/>
        <v>EV Subsidy</v>
      </c>
      <c r="K79" s="200" t="str">
        <f t="shared" si="21"/>
        <v>trans EV subsidy</v>
      </c>
      <c r="L79" s="201"/>
      <c r="M79" s="201"/>
      <c r="N79" s="201"/>
      <c r="O79" s="201"/>
      <c r="P79" s="202"/>
      <c r="Q79" s="201"/>
      <c r="R79" s="201"/>
      <c r="S79" s="203"/>
      <c r="W79" s="183" t="str" cm="1">
        <f t="array" ref="W79">IFERROR(INDEX(A$761:A$954,MATCH(H79,A$761:A$954,0),0),"Save")</f>
        <v>Save</v>
      </c>
    </row>
    <row r="80" spans="1:23" hidden="1" x14ac:dyDescent="0.35">
      <c r="A80" s="190" t="str">
        <f t="shared" si="20"/>
        <v>Transportation</v>
      </c>
      <c r="B80" s="190" t="str">
        <f t="shared" si="20"/>
        <v>Electric Vehicle Subsidy</v>
      </c>
      <c r="C80" s="190" t="str">
        <f t="shared" si="20"/>
        <v>Additional EV Subsidy Percentage</v>
      </c>
      <c r="D80" s="183" t="s">
        <v>388</v>
      </c>
      <c r="E80" s="183" t="s">
        <v>343</v>
      </c>
      <c r="F80" s="183" t="s">
        <v>389</v>
      </c>
      <c r="G80" s="183" t="s">
        <v>402</v>
      </c>
      <c r="H80" s="43">
        <v>595</v>
      </c>
      <c r="I80" s="192" t="s">
        <v>332</v>
      </c>
      <c r="J80" s="190" t="str">
        <f t="shared" si="21"/>
        <v>EV Subsidy</v>
      </c>
      <c r="K80" s="200" t="str">
        <f t="shared" si="21"/>
        <v>trans EV subsidy</v>
      </c>
      <c r="L80" s="201"/>
      <c r="M80" s="201"/>
      <c r="N80" s="201"/>
      <c r="O80" s="201"/>
      <c r="P80" s="202"/>
      <c r="Q80" s="201"/>
      <c r="R80" s="201"/>
      <c r="S80" s="203"/>
      <c r="W80" s="183" t="str" cm="1">
        <f t="array" ref="W80">IFERROR(INDEX(A$761:A$954,MATCH(H80,A$761:A$954,0),0),"Save")</f>
        <v>Save</v>
      </c>
    </row>
    <row r="81" spans="1:23" hidden="1" x14ac:dyDescent="0.35">
      <c r="A81" s="190" t="str">
        <f t="shared" si="20"/>
        <v>Transportation</v>
      </c>
      <c r="B81" s="190" t="str">
        <f t="shared" si="20"/>
        <v>Electric Vehicle Subsidy</v>
      </c>
      <c r="C81" s="190" t="str">
        <f t="shared" si="20"/>
        <v>Additional EV Subsidy Percentage</v>
      </c>
      <c r="D81" s="183" t="s">
        <v>396</v>
      </c>
      <c r="E81" s="183" t="s">
        <v>343</v>
      </c>
      <c r="F81" s="183" t="s">
        <v>397</v>
      </c>
      <c r="G81" s="183" t="s">
        <v>402</v>
      </c>
      <c r="H81" s="43">
        <v>596</v>
      </c>
      <c r="I81" s="192" t="s">
        <v>332</v>
      </c>
      <c r="J81" s="190" t="str">
        <f t="shared" si="21"/>
        <v>EV Subsidy</v>
      </c>
      <c r="K81" s="200" t="str">
        <f t="shared" si="21"/>
        <v>trans EV subsidy</v>
      </c>
      <c r="L81" s="201"/>
      <c r="M81" s="201"/>
      <c r="N81" s="201"/>
      <c r="O81" s="201"/>
      <c r="P81" s="202"/>
      <c r="Q81" s="201"/>
      <c r="R81" s="201"/>
      <c r="S81" s="203"/>
      <c r="W81" s="183" t="str" cm="1">
        <f t="array" ref="W81">IFERROR(INDEX(A$761:A$954,MATCH(H81,A$761:A$954,0),0),"Save")</f>
        <v>Save</v>
      </c>
    </row>
    <row r="82" spans="1:23" hidden="1" x14ac:dyDescent="0.35">
      <c r="A82" s="190" t="str">
        <f t="shared" si="20"/>
        <v>Transportation</v>
      </c>
      <c r="B82" s="190" t="str">
        <f t="shared" si="20"/>
        <v>Electric Vehicle Subsidy</v>
      </c>
      <c r="C82" s="190" t="str">
        <f t="shared" si="20"/>
        <v>Additional EV Subsidy Percentage</v>
      </c>
      <c r="D82" s="183" t="s">
        <v>388</v>
      </c>
      <c r="E82" s="183" t="s">
        <v>346</v>
      </c>
      <c r="F82" s="183" t="s">
        <v>389</v>
      </c>
      <c r="G82" s="183" t="s">
        <v>405</v>
      </c>
      <c r="H82" s="43">
        <v>597</v>
      </c>
      <c r="I82" s="192" t="s">
        <v>332</v>
      </c>
      <c r="J82" s="190" t="str">
        <f t="shared" si="21"/>
        <v>EV Subsidy</v>
      </c>
      <c r="K82" s="200" t="str">
        <f t="shared" si="21"/>
        <v>trans EV subsidy</v>
      </c>
      <c r="L82" s="201"/>
      <c r="M82" s="201"/>
      <c r="N82" s="201"/>
      <c r="O82" s="201"/>
      <c r="P82" s="202"/>
      <c r="Q82" s="201"/>
      <c r="R82" s="201"/>
      <c r="S82" s="203"/>
      <c r="W82" s="183" t="str" cm="1">
        <f t="array" ref="W82">IFERROR(INDEX(A$761:A$954,MATCH(H82,A$761:A$954,0),0),"Save")</f>
        <v>Save</v>
      </c>
    </row>
    <row r="83" spans="1:23" hidden="1" x14ac:dyDescent="0.35">
      <c r="A83" s="190" t="str">
        <f t="shared" si="20"/>
        <v>Transportation</v>
      </c>
      <c r="B83" s="190" t="str">
        <f t="shared" si="20"/>
        <v>Electric Vehicle Subsidy</v>
      </c>
      <c r="C83" s="190" t="str">
        <f t="shared" si="20"/>
        <v>Additional EV Subsidy Percentage</v>
      </c>
      <c r="D83" s="183" t="s">
        <v>396</v>
      </c>
      <c r="E83" s="183" t="s">
        <v>346</v>
      </c>
      <c r="F83" s="183" t="s">
        <v>397</v>
      </c>
      <c r="G83" s="183" t="s">
        <v>405</v>
      </c>
      <c r="H83" s="43">
        <v>598</v>
      </c>
      <c r="I83" s="192" t="s">
        <v>332</v>
      </c>
      <c r="J83" s="190" t="str">
        <f t="shared" si="21"/>
        <v>EV Subsidy</v>
      </c>
      <c r="K83" s="200" t="str">
        <f t="shared" si="21"/>
        <v>trans EV subsidy</v>
      </c>
      <c r="L83" s="201"/>
      <c r="M83" s="201"/>
      <c r="N83" s="201"/>
      <c r="O83" s="201"/>
      <c r="P83" s="202"/>
      <c r="Q83" s="201"/>
      <c r="R83" s="201"/>
      <c r="S83" s="203"/>
      <c r="W83" s="183" t="str" cm="1">
        <f t="array" ref="W83">IFERROR(INDEX(A$761:A$954,MATCH(H83,A$761:A$954,0),0),"Save")</f>
        <v>Save</v>
      </c>
    </row>
    <row r="84" spans="1:23" hidden="1" x14ac:dyDescent="0.35">
      <c r="A84" s="190" t="str">
        <f t="shared" si="20"/>
        <v>Transportation</v>
      </c>
      <c r="B84" s="190" t="str">
        <f t="shared" si="20"/>
        <v>Electric Vehicle Subsidy</v>
      </c>
      <c r="C84" s="190" t="str">
        <f t="shared" si="20"/>
        <v>Additional EV Subsidy Percentage</v>
      </c>
      <c r="D84" s="183" t="s">
        <v>388</v>
      </c>
      <c r="E84" s="183" t="s">
        <v>354</v>
      </c>
      <c r="F84" s="183" t="s">
        <v>389</v>
      </c>
      <c r="G84" s="183" t="s">
        <v>406</v>
      </c>
      <c r="H84" s="43">
        <v>599</v>
      </c>
      <c r="I84" s="192" t="s">
        <v>332</v>
      </c>
      <c r="J84" s="190" t="str">
        <f t="shared" si="21"/>
        <v>EV Subsidy</v>
      </c>
      <c r="K84" s="200" t="str">
        <f t="shared" si="21"/>
        <v>trans EV subsidy</v>
      </c>
      <c r="L84" s="201"/>
      <c r="M84" s="201"/>
      <c r="N84" s="201"/>
      <c r="O84" s="201"/>
      <c r="P84" s="202"/>
      <c r="Q84" s="201"/>
      <c r="R84" s="201"/>
      <c r="S84" s="203"/>
      <c r="W84" s="183" t="str" cm="1">
        <f t="array" ref="W84">IFERROR(INDEX(A$761:A$954,MATCH(H84,A$761:A$954,0),0),"Save")</f>
        <v>Save</v>
      </c>
    </row>
    <row r="85" spans="1:23" hidden="1" x14ac:dyDescent="0.35">
      <c r="A85" s="190" t="str">
        <f t="shared" si="20"/>
        <v>Transportation</v>
      </c>
      <c r="B85" s="190" t="str">
        <f t="shared" si="20"/>
        <v>Electric Vehicle Subsidy</v>
      </c>
      <c r="C85" s="190" t="str">
        <f t="shared" si="20"/>
        <v>Additional EV Subsidy Percentage</v>
      </c>
      <c r="D85" s="183" t="s">
        <v>396</v>
      </c>
      <c r="E85" s="183" t="s">
        <v>354</v>
      </c>
      <c r="F85" s="183" t="s">
        <v>397</v>
      </c>
      <c r="G85" s="183" t="s">
        <v>406</v>
      </c>
      <c r="H85" s="43">
        <v>600</v>
      </c>
      <c r="I85" s="192" t="s">
        <v>332</v>
      </c>
      <c r="J85" s="190" t="str">
        <f t="shared" si="21"/>
        <v>EV Subsidy</v>
      </c>
      <c r="K85" s="200" t="str">
        <f t="shared" si="21"/>
        <v>trans EV subsidy</v>
      </c>
      <c r="L85" s="201"/>
      <c r="M85" s="201"/>
      <c r="N85" s="201"/>
      <c r="O85" s="201"/>
      <c r="P85" s="202"/>
      <c r="Q85" s="201"/>
      <c r="R85" s="201"/>
      <c r="S85" s="203"/>
      <c r="W85" s="183" t="str" cm="1">
        <f t="array" ref="W85">IFERROR(INDEX(A$761:A$954,MATCH(H85,A$761:A$954,0),0),"Save")</f>
        <v>Save</v>
      </c>
    </row>
    <row r="86" spans="1:23" hidden="1" x14ac:dyDescent="0.35">
      <c r="A86" s="190" t="str">
        <f t="shared" si="20"/>
        <v>Transportation</v>
      </c>
      <c r="B86" s="190" t="str">
        <f t="shared" si="20"/>
        <v>Electric Vehicle Subsidy</v>
      </c>
      <c r="C86" s="190" t="str">
        <f t="shared" si="20"/>
        <v>Additional EV Subsidy Percentage</v>
      </c>
      <c r="D86" s="183" t="s">
        <v>388</v>
      </c>
      <c r="E86" s="183" t="s">
        <v>362</v>
      </c>
      <c r="F86" s="183" t="s">
        <v>389</v>
      </c>
      <c r="G86" s="183" t="s">
        <v>410</v>
      </c>
      <c r="H86" s="43">
        <v>601</v>
      </c>
      <c r="I86" s="192" t="s">
        <v>332</v>
      </c>
      <c r="J86" s="190" t="str">
        <f t="shared" si="21"/>
        <v>EV Subsidy</v>
      </c>
      <c r="K86" s="200" t="str">
        <f t="shared" si="21"/>
        <v>trans EV subsidy</v>
      </c>
      <c r="L86" s="201"/>
      <c r="M86" s="201"/>
      <c r="N86" s="201"/>
      <c r="O86" s="201"/>
      <c r="P86" s="202"/>
      <c r="Q86" s="201"/>
      <c r="R86" s="201"/>
      <c r="S86" s="203"/>
      <c r="W86" s="183" t="str" cm="1">
        <f t="array" ref="W86">IFERROR(INDEX(A$761:A$954,MATCH(H86,A$761:A$954,0),0),"Save")</f>
        <v>Save</v>
      </c>
    </row>
    <row r="87" spans="1:23" hidden="1" x14ac:dyDescent="0.35">
      <c r="A87" s="190" t="str">
        <f t="shared" si="20"/>
        <v>Transportation</v>
      </c>
      <c r="B87" s="190" t="str">
        <f t="shared" si="20"/>
        <v>Electric Vehicle Subsidy</v>
      </c>
      <c r="C87" s="190" t="str">
        <f t="shared" si="20"/>
        <v>Additional EV Subsidy Percentage</v>
      </c>
      <c r="D87" s="183" t="s">
        <v>396</v>
      </c>
      <c r="E87" s="183" t="s">
        <v>362</v>
      </c>
      <c r="F87" s="183" t="s">
        <v>397</v>
      </c>
      <c r="G87" s="183" t="s">
        <v>410</v>
      </c>
      <c r="H87" s="43">
        <v>602</v>
      </c>
      <c r="I87" s="192" t="s">
        <v>332</v>
      </c>
      <c r="J87" s="190" t="str">
        <f t="shared" si="21"/>
        <v>EV Subsidy</v>
      </c>
      <c r="K87" s="200" t="str">
        <f t="shared" si="21"/>
        <v>trans EV subsidy</v>
      </c>
      <c r="L87" s="201"/>
      <c r="M87" s="201"/>
      <c r="N87" s="201"/>
      <c r="O87" s="201"/>
      <c r="P87" s="202"/>
      <c r="Q87" s="201"/>
      <c r="R87" s="201"/>
      <c r="S87" s="203"/>
      <c r="W87" s="183" t="str" cm="1">
        <f t="array" ref="W87">IFERROR(INDEX(A$761:A$954,MATCH(H87,A$761:A$954,0),0),"Save")</f>
        <v>Save</v>
      </c>
    </row>
    <row r="88" spans="1:23" hidden="1" x14ac:dyDescent="0.35">
      <c r="A88" s="182" t="s">
        <v>304</v>
      </c>
      <c r="B88" s="182" t="s">
        <v>420</v>
      </c>
      <c r="C88" s="182" t="s">
        <v>421</v>
      </c>
      <c r="D88" s="185"/>
      <c r="E88" s="185"/>
      <c r="F88" s="185"/>
      <c r="G88" s="185"/>
      <c r="H88" s="43">
        <v>1</v>
      </c>
      <c r="I88" s="185" t="s">
        <v>310</v>
      </c>
      <c r="J88" s="43" t="s">
        <v>420</v>
      </c>
      <c r="K88" s="182" t="s">
        <v>422</v>
      </c>
      <c r="L88" s="204">
        <v>0</v>
      </c>
      <c r="M88" s="204">
        <v>1</v>
      </c>
      <c r="N88" s="205">
        <v>0.02</v>
      </c>
      <c r="O88" s="185" t="s">
        <v>423</v>
      </c>
      <c r="P88" s="187" t="s">
        <v>424</v>
      </c>
      <c r="Q88" s="185" t="s">
        <v>425</v>
      </c>
      <c r="R88" s="192" t="s">
        <v>426</v>
      </c>
      <c r="S88" s="206" t="s">
        <v>427</v>
      </c>
      <c r="T88" s="185" t="s">
        <v>428</v>
      </c>
      <c r="W88" s="183" t="str" cm="1">
        <f t="array" ref="W88">IFERROR(INDEX(A$761:A$954,MATCH(H88,A$761:A$954,0),0),"Save")</f>
        <v>Save</v>
      </c>
    </row>
    <row r="89" spans="1:23" hidden="1" x14ac:dyDescent="0.35">
      <c r="A89" s="182" t="s">
        <v>304</v>
      </c>
      <c r="B89" s="182" t="s">
        <v>429</v>
      </c>
      <c r="C89" s="182" t="s">
        <v>430</v>
      </c>
      <c r="D89" s="185" t="s">
        <v>388</v>
      </c>
      <c r="E89" s="185" t="s">
        <v>307</v>
      </c>
      <c r="F89" s="185" t="s">
        <v>389</v>
      </c>
      <c r="G89" s="185" t="s">
        <v>307</v>
      </c>
      <c r="H89" s="43">
        <v>362</v>
      </c>
      <c r="I89" s="192" t="s">
        <v>310</v>
      </c>
      <c r="J89" s="43" t="s">
        <v>431</v>
      </c>
      <c r="K89" s="182" t="s">
        <v>432</v>
      </c>
      <c r="L89" s="204">
        <v>0</v>
      </c>
      <c r="M89" s="204">
        <f>ROUND(MaxBoundCalculations!B88,1)</f>
        <v>1</v>
      </c>
      <c r="N89" s="204">
        <v>0.01</v>
      </c>
      <c r="O89" s="185" t="s">
        <v>433</v>
      </c>
      <c r="P89" s="187" t="s">
        <v>434</v>
      </c>
      <c r="Q89" s="185" t="s">
        <v>435</v>
      </c>
      <c r="R89" s="192" t="s">
        <v>436</v>
      </c>
      <c r="S89" s="207" t="s">
        <v>437</v>
      </c>
      <c r="T89" s="185" t="s">
        <v>438</v>
      </c>
      <c r="W89" s="183" t="str" cm="1">
        <f t="array" ref="W89">IFERROR(INDEX(A$761:A$954,MATCH(H89,A$761:A$954,0),0),"Save")</f>
        <v>Save</v>
      </c>
    </row>
    <row r="90" spans="1:23" hidden="1" x14ac:dyDescent="0.35">
      <c r="A90" s="190" t="str">
        <f t="shared" ref="A90:C100" si="22">A$89</f>
        <v>Transportation</v>
      </c>
      <c r="B90" s="190" t="str">
        <f t="shared" si="22"/>
        <v>Fuel Economy Standard</v>
      </c>
      <c r="C90" s="190" t="str">
        <f t="shared" si="22"/>
        <v>Percentage Additional Improvement of Fuel Economy Std</v>
      </c>
      <c r="D90" s="185" t="s">
        <v>396</v>
      </c>
      <c r="E90" s="185" t="s">
        <v>307</v>
      </c>
      <c r="F90" s="185" t="s">
        <v>397</v>
      </c>
      <c r="G90" s="185" t="s">
        <v>307</v>
      </c>
      <c r="H90" s="43">
        <v>363</v>
      </c>
      <c r="I90" s="192" t="s">
        <v>310</v>
      </c>
      <c r="J90" s="208" t="str">
        <f t="shared" ref="J90:O90" si="23">J$89</f>
        <v>Vehicle Fuel Economy Standards</v>
      </c>
      <c r="K90" s="208" t="str">
        <f t="shared" si="23"/>
        <v>trans fuel economy standards</v>
      </c>
      <c r="L90" s="191">
        <f t="shared" si="23"/>
        <v>0</v>
      </c>
      <c r="M90" s="191">
        <f t="shared" si="23"/>
        <v>1</v>
      </c>
      <c r="N90" s="191">
        <f t="shared" si="23"/>
        <v>0.01</v>
      </c>
      <c r="O90" s="190" t="str">
        <f t="shared" si="23"/>
        <v>% increase in miles/gal</v>
      </c>
      <c r="P90" s="187" t="s">
        <v>439</v>
      </c>
      <c r="Q90" s="190" t="str">
        <f>Q$89</f>
        <v>transportation-sector-main.html#fuel-econ-std</v>
      </c>
      <c r="R90" s="190" t="str">
        <f>R$89</f>
        <v>fuel-economy-standard.html</v>
      </c>
      <c r="S90" s="209"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0" t="str">
        <f>T$89</f>
        <v>National Research Council, 2013, "Transitions to Alternative Vehicles and Fuels", https://www.nap.edu/catalog/18264/transitions-to-alternative-vehicles-and-fuels, Table 2.9, Fuel economy test mpg.</v>
      </c>
      <c r="W90" s="183" t="str" cm="1">
        <f t="array" ref="W90">IFERROR(INDEX(A$761:A$954,MATCH(H90,A$761:A$954,0),0),"Save")</f>
        <v>Save</v>
      </c>
    </row>
    <row r="91" spans="1:23" hidden="1" x14ac:dyDescent="0.35">
      <c r="A91" s="190" t="str">
        <f t="shared" si="22"/>
        <v>Transportation</v>
      </c>
      <c r="B91" s="190" t="str">
        <f t="shared" si="22"/>
        <v>Fuel Economy Standard</v>
      </c>
      <c r="C91" s="190" t="str">
        <f t="shared" si="22"/>
        <v>Percentage Additional Improvement of Fuel Economy Std</v>
      </c>
      <c r="D91" s="185" t="s">
        <v>388</v>
      </c>
      <c r="E91" s="185" t="s">
        <v>334</v>
      </c>
      <c r="F91" s="185" t="s">
        <v>389</v>
      </c>
      <c r="G91" s="185" t="s">
        <v>334</v>
      </c>
      <c r="H91" s="43">
        <v>364</v>
      </c>
      <c r="I91" s="192" t="s">
        <v>310</v>
      </c>
      <c r="J91" s="208" t="str">
        <f t="shared" ref="J91:L99" si="24">J$89</f>
        <v>Vehicle Fuel Economy Standards</v>
      </c>
      <c r="K91" s="208" t="str">
        <f t="shared" si="24"/>
        <v>trans fuel economy standards</v>
      </c>
      <c r="L91" s="191">
        <f t="shared" si="24"/>
        <v>0</v>
      </c>
      <c r="M91" s="195">
        <v>0.66</v>
      </c>
      <c r="N91" s="191">
        <f t="shared" ref="N91:O99" si="25">N$89</f>
        <v>0.01</v>
      </c>
      <c r="O91" s="190" t="str">
        <f t="shared" si="25"/>
        <v>% increase in miles/gal</v>
      </c>
      <c r="P91" s="187" t="s">
        <v>440</v>
      </c>
      <c r="Q91" s="190" t="str">
        <f t="shared" ref="Q91:R99" si="26">Q$89</f>
        <v>transportation-sector-main.html#fuel-econ-std</v>
      </c>
      <c r="R91" s="190" t="str">
        <f t="shared" si="26"/>
        <v>fuel-economy-standard.html</v>
      </c>
      <c r="S91" s="207" t="s">
        <v>441</v>
      </c>
      <c r="T91" s="185" t="s">
        <v>442</v>
      </c>
      <c r="W91" s="183" t="str" cm="1">
        <f t="array" ref="W91">IFERROR(INDEX(A$761:A$954,MATCH(H91,A$761:A$954,0),0),"Save")</f>
        <v>Save</v>
      </c>
    </row>
    <row r="92" spans="1:23" hidden="1" x14ac:dyDescent="0.35">
      <c r="A92" s="190" t="str">
        <f t="shared" si="22"/>
        <v>Transportation</v>
      </c>
      <c r="B92" s="190" t="str">
        <f t="shared" si="22"/>
        <v>Fuel Economy Standard</v>
      </c>
      <c r="C92" s="190" t="str">
        <f t="shared" si="22"/>
        <v>Percentage Additional Improvement of Fuel Economy Std</v>
      </c>
      <c r="D92" s="185" t="s">
        <v>396</v>
      </c>
      <c r="E92" s="185" t="s">
        <v>334</v>
      </c>
      <c r="F92" s="185" t="s">
        <v>397</v>
      </c>
      <c r="G92" s="185" t="s">
        <v>334</v>
      </c>
      <c r="H92" s="43">
        <v>365</v>
      </c>
      <c r="I92" s="192" t="s">
        <v>310</v>
      </c>
      <c r="J92" s="208" t="str">
        <f t="shared" si="24"/>
        <v>Vehicle Fuel Economy Standards</v>
      </c>
      <c r="K92" s="208" t="str">
        <f t="shared" si="24"/>
        <v>trans fuel economy standards</v>
      </c>
      <c r="L92" s="191">
        <f t="shared" si="24"/>
        <v>0</v>
      </c>
      <c r="M92" s="191">
        <f>M$91</f>
        <v>0.66</v>
      </c>
      <c r="N92" s="191">
        <f t="shared" si="25"/>
        <v>0.01</v>
      </c>
      <c r="O92" s="190" t="str">
        <f t="shared" si="25"/>
        <v>% increase in miles/gal</v>
      </c>
      <c r="P92" s="187" t="s">
        <v>443</v>
      </c>
      <c r="Q92" s="190" t="str">
        <f t="shared" si="26"/>
        <v>transportation-sector-main.html#fuel-econ-std</v>
      </c>
      <c r="R92" s="190" t="str">
        <f t="shared" si="26"/>
        <v>fuel-economy-standard.html</v>
      </c>
      <c r="S92" s="211"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0" t="str">
        <f>T$89</f>
        <v>National Research Council, 2013, "Transitions to Alternative Vehicles and Fuels", https://www.nap.edu/catalog/18264/transitions-to-alternative-vehicles-and-fuels, Table 2.9, Fuel economy test mpg.</v>
      </c>
      <c r="W92" s="183" t="str" cm="1">
        <f t="array" ref="W92">IFERROR(INDEX(A$761:A$954,MATCH(H92,A$761:A$954,0),0),"Save")</f>
        <v>Save</v>
      </c>
    </row>
    <row r="93" spans="1:23" hidden="1" x14ac:dyDescent="0.35">
      <c r="A93" s="190" t="str">
        <f t="shared" si="22"/>
        <v>Transportation</v>
      </c>
      <c r="B93" s="190" t="str">
        <f t="shared" si="22"/>
        <v>Fuel Economy Standard</v>
      </c>
      <c r="C93" s="190" t="str">
        <f t="shared" si="22"/>
        <v>Percentage Additional Improvement of Fuel Economy Std</v>
      </c>
      <c r="D93" s="185" t="s">
        <v>388</v>
      </c>
      <c r="E93" s="185" t="s">
        <v>343</v>
      </c>
      <c r="F93" s="185" t="s">
        <v>389</v>
      </c>
      <c r="G93" s="185" t="s">
        <v>402</v>
      </c>
      <c r="H93" s="43">
        <v>366</v>
      </c>
      <c r="I93" s="192" t="s">
        <v>310</v>
      </c>
      <c r="J93" s="208" t="str">
        <f t="shared" si="24"/>
        <v>Vehicle Fuel Economy Standards</v>
      </c>
      <c r="K93" s="208" t="str">
        <f t="shared" si="24"/>
        <v>trans fuel economy standards</v>
      </c>
      <c r="L93" s="191">
        <f t="shared" si="24"/>
        <v>0</v>
      </c>
      <c r="M93" s="195">
        <v>0.54</v>
      </c>
      <c r="N93" s="191">
        <f t="shared" si="25"/>
        <v>0.01</v>
      </c>
      <c r="O93" s="190" t="str">
        <f t="shared" si="25"/>
        <v>% increase in miles/gal</v>
      </c>
      <c r="P93" s="202" t="s">
        <v>444</v>
      </c>
      <c r="Q93" s="190" t="str">
        <f t="shared" si="26"/>
        <v>transportation-sector-main.html#fuel-econ-std</v>
      </c>
      <c r="R93" s="190" t="str">
        <f t="shared" si="26"/>
        <v>fuel-economy-standard.html</v>
      </c>
      <c r="S93" s="206" t="s">
        <v>445</v>
      </c>
      <c r="T93" s="185" t="s">
        <v>446</v>
      </c>
      <c r="W93" s="183" t="str" cm="1">
        <f t="array" ref="W93">IFERROR(INDEX(A$761:A$954,MATCH(H93,A$761:A$954,0),0),"Save")</f>
        <v>Save</v>
      </c>
    </row>
    <row r="94" spans="1:23" hidden="1" x14ac:dyDescent="0.35">
      <c r="A94" s="190" t="str">
        <f t="shared" si="22"/>
        <v>Transportation</v>
      </c>
      <c r="B94" s="190" t="str">
        <f t="shared" si="22"/>
        <v>Fuel Economy Standard</v>
      </c>
      <c r="C94" s="190" t="str">
        <f t="shared" si="22"/>
        <v>Percentage Additional Improvement of Fuel Economy Std</v>
      </c>
      <c r="D94" s="185" t="s">
        <v>396</v>
      </c>
      <c r="E94" s="185" t="s">
        <v>343</v>
      </c>
      <c r="F94" s="185" t="s">
        <v>397</v>
      </c>
      <c r="G94" s="185" t="s">
        <v>402</v>
      </c>
      <c r="H94" s="43">
        <v>367</v>
      </c>
      <c r="I94" s="192" t="s">
        <v>310</v>
      </c>
      <c r="J94" s="208" t="str">
        <f t="shared" si="24"/>
        <v>Vehicle Fuel Economy Standards</v>
      </c>
      <c r="K94" s="208" t="str">
        <f t="shared" si="24"/>
        <v>trans fuel economy standards</v>
      </c>
      <c r="L94" s="191">
        <f t="shared" si="24"/>
        <v>0</v>
      </c>
      <c r="M94" s="191">
        <f>M$93</f>
        <v>0.54</v>
      </c>
      <c r="N94" s="191">
        <f t="shared" si="25"/>
        <v>0.01</v>
      </c>
      <c r="O94" s="190" t="str">
        <f t="shared" si="25"/>
        <v>% increase in miles/gal</v>
      </c>
      <c r="P94" s="187" t="s">
        <v>447</v>
      </c>
      <c r="Q94" s="190" t="str">
        <f t="shared" si="26"/>
        <v>transportation-sector-main.html#fuel-econ-std</v>
      </c>
      <c r="R94" s="190" t="str">
        <f t="shared" si="26"/>
        <v>fuel-economy-standard.html</v>
      </c>
      <c r="S94" s="206" t="s">
        <v>445</v>
      </c>
      <c r="T94" s="191" t="str">
        <f>T$93</f>
        <v>David McCollum, Gregory Gould, and Davide Greene, 2009, "Greenhouse Gas Emissions from Aviation and Marine Transportation: Mitigation Potential and Policies", Pew Center on Global Climate Change, http://www.c2es.org/docUploads/aviation-and-marine-report-2009.pdf, Table 4</v>
      </c>
      <c r="W94" s="183" t="str" cm="1">
        <f t="array" ref="W94">IFERROR(INDEX(A$761:A$954,MATCH(H94,A$761:A$954,0),0),"Save")</f>
        <v>Save</v>
      </c>
    </row>
    <row r="95" spans="1:23" hidden="1" x14ac:dyDescent="0.35">
      <c r="A95" s="190" t="str">
        <f t="shared" si="22"/>
        <v>Transportation</v>
      </c>
      <c r="B95" s="190" t="str">
        <f t="shared" si="22"/>
        <v>Fuel Economy Standard</v>
      </c>
      <c r="C95" s="190" t="str">
        <f t="shared" si="22"/>
        <v>Percentage Additional Improvement of Fuel Economy Std</v>
      </c>
      <c r="D95" s="185" t="s">
        <v>388</v>
      </c>
      <c r="E95" s="185" t="s">
        <v>346</v>
      </c>
      <c r="F95" s="185" t="s">
        <v>389</v>
      </c>
      <c r="G95" s="185" t="s">
        <v>405</v>
      </c>
      <c r="H95" s="43">
        <v>368</v>
      </c>
      <c r="I95" s="192" t="s">
        <v>310</v>
      </c>
      <c r="J95" s="208" t="str">
        <f t="shared" si="24"/>
        <v>Vehicle Fuel Economy Standards</v>
      </c>
      <c r="K95" s="208" t="str">
        <f t="shared" si="24"/>
        <v>trans fuel economy standards</v>
      </c>
      <c r="L95" s="191">
        <f t="shared" si="24"/>
        <v>0</v>
      </c>
      <c r="M95" s="195">
        <v>0.2</v>
      </c>
      <c r="N95" s="191">
        <f t="shared" si="25"/>
        <v>0.01</v>
      </c>
      <c r="O95" s="190" t="str">
        <f t="shared" si="25"/>
        <v>% increase in miles/gal</v>
      </c>
      <c r="P95" s="187" t="s">
        <v>448</v>
      </c>
      <c r="Q95" s="190" t="str">
        <f t="shared" si="26"/>
        <v>transportation-sector-main.html#fuel-econ-std</v>
      </c>
      <c r="R95" s="190" t="str">
        <f t="shared" si="26"/>
        <v>fuel-economy-standard.html</v>
      </c>
      <c r="S95" s="206" t="s">
        <v>445</v>
      </c>
      <c r="T95" s="185" t="s">
        <v>449</v>
      </c>
      <c r="W95" s="183" t="str" cm="1">
        <f t="array" ref="W95">IFERROR(INDEX(A$761:A$954,MATCH(H95,A$761:A$954,0),0),"Save")</f>
        <v>Save</v>
      </c>
    </row>
    <row r="96" spans="1:23" hidden="1" x14ac:dyDescent="0.35">
      <c r="A96" s="190" t="str">
        <f t="shared" si="22"/>
        <v>Transportation</v>
      </c>
      <c r="B96" s="190" t="str">
        <f t="shared" si="22"/>
        <v>Fuel Economy Standard</v>
      </c>
      <c r="C96" s="190" t="str">
        <f t="shared" si="22"/>
        <v>Percentage Additional Improvement of Fuel Economy Std</v>
      </c>
      <c r="D96" s="185" t="s">
        <v>396</v>
      </c>
      <c r="E96" s="185" t="s">
        <v>346</v>
      </c>
      <c r="F96" s="185" t="s">
        <v>397</v>
      </c>
      <c r="G96" s="185" t="s">
        <v>405</v>
      </c>
      <c r="H96" s="43">
        <v>369</v>
      </c>
      <c r="I96" s="192" t="s">
        <v>310</v>
      </c>
      <c r="J96" s="208" t="str">
        <f t="shared" si="24"/>
        <v>Vehicle Fuel Economy Standards</v>
      </c>
      <c r="K96" s="208" t="str">
        <f t="shared" si="24"/>
        <v>trans fuel economy standards</v>
      </c>
      <c r="L96" s="191">
        <f t="shared" si="24"/>
        <v>0</v>
      </c>
      <c r="M96" s="191">
        <f>M$95</f>
        <v>0.2</v>
      </c>
      <c r="N96" s="191">
        <f t="shared" si="25"/>
        <v>0.01</v>
      </c>
      <c r="O96" s="190" t="str">
        <f t="shared" si="25"/>
        <v>% increase in miles/gal</v>
      </c>
      <c r="P96" s="187" t="s">
        <v>450</v>
      </c>
      <c r="Q96" s="190" t="str">
        <f t="shared" si="26"/>
        <v>transportation-sector-main.html#fuel-econ-std</v>
      </c>
      <c r="R96" s="190" t="str">
        <f t="shared" si="26"/>
        <v>fuel-economy-standard.html</v>
      </c>
      <c r="S96" s="206" t="s">
        <v>445</v>
      </c>
      <c r="T96" s="191" t="str">
        <f>T$95</f>
        <v>U.S. DOE, 2013, "Potential for Energy Efficiency Improvement Beyond the Light-Duty-Vehicle Sector", http://www.nrel.gov/docs/fy13osti/55637.pdf, Section 3.4.5, Paragraph 1</v>
      </c>
      <c r="W96" s="183" t="str" cm="1">
        <f t="array" ref="W96">IFERROR(INDEX(A$761:A$954,MATCH(H96,A$761:A$954,0),0),"Save")</f>
        <v>Save</v>
      </c>
    </row>
    <row r="97" spans="1:23" hidden="1" x14ac:dyDescent="0.35">
      <c r="A97" s="190" t="str">
        <f t="shared" si="22"/>
        <v>Transportation</v>
      </c>
      <c r="B97" s="190" t="str">
        <f t="shared" si="22"/>
        <v>Fuel Economy Standard</v>
      </c>
      <c r="C97" s="190" t="str">
        <f t="shared" si="22"/>
        <v>Percentage Additional Improvement of Fuel Economy Std</v>
      </c>
      <c r="D97" s="185" t="s">
        <v>388</v>
      </c>
      <c r="E97" s="185" t="s">
        <v>354</v>
      </c>
      <c r="F97" s="185" t="s">
        <v>389</v>
      </c>
      <c r="G97" s="185" t="s">
        <v>406</v>
      </c>
      <c r="H97" s="43">
        <v>370</v>
      </c>
      <c r="I97" s="192" t="s">
        <v>310</v>
      </c>
      <c r="J97" s="208" t="str">
        <f t="shared" si="24"/>
        <v>Vehicle Fuel Economy Standards</v>
      </c>
      <c r="K97" s="208" t="str">
        <f t="shared" si="24"/>
        <v>trans fuel economy standards</v>
      </c>
      <c r="L97" s="191">
        <f t="shared" si="24"/>
        <v>0</v>
      </c>
      <c r="M97" s="195">
        <v>0.2</v>
      </c>
      <c r="N97" s="191">
        <f t="shared" si="25"/>
        <v>0.01</v>
      </c>
      <c r="O97" s="190" t="str">
        <f t="shared" si="25"/>
        <v>% increase in miles/gal</v>
      </c>
      <c r="P97" s="187" t="s">
        <v>451</v>
      </c>
      <c r="Q97" s="190" t="str">
        <f t="shared" si="26"/>
        <v>transportation-sector-main.html#fuel-econ-std</v>
      </c>
      <c r="R97" s="190" t="str">
        <f t="shared" si="26"/>
        <v>fuel-economy-standard.html</v>
      </c>
      <c r="S97" s="206" t="s">
        <v>445</v>
      </c>
      <c r="T97" s="185" t="s">
        <v>446</v>
      </c>
      <c r="W97" s="183" t="str" cm="1">
        <f t="array" ref="W97">IFERROR(INDEX(A$761:A$954,MATCH(H97,A$761:A$954,0),0),"Save")</f>
        <v>Save</v>
      </c>
    </row>
    <row r="98" spans="1:23" hidden="1" x14ac:dyDescent="0.35">
      <c r="A98" s="190" t="str">
        <f t="shared" si="22"/>
        <v>Transportation</v>
      </c>
      <c r="B98" s="190" t="str">
        <f t="shared" si="22"/>
        <v>Fuel Economy Standard</v>
      </c>
      <c r="C98" s="190" t="str">
        <f t="shared" si="22"/>
        <v>Percentage Additional Improvement of Fuel Economy Std</v>
      </c>
      <c r="D98" s="185" t="s">
        <v>396</v>
      </c>
      <c r="E98" s="185" t="s">
        <v>354</v>
      </c>
      <c r="F98" s="185" t="s">
        <v>397</v>
      </c>
      <c r="G98" s="185" t="s">
        <v>406</v>
      </c>
      <c r="H98" s="43">
        <v>371</v>
      </c>
      <c r="I98" s="192" t="s">
        <v>310</v>
      </c>
      <c r="J98" s="208" t="str">
        <f t="shared" si="24"/>
        <v>Vehicle Fuel Economy Standards</v>
      </c>
      <c r="K98" s="208" t="str">
        <f t="shared" si="24"/>
        <v>trans fuel economy standards</v>
      </c>
      <c r="L98" s="191">
        <f t="shared" si="24"/>
        <v>0</v>
      </c>
      <c r="M98" s="191">
        <f>M$97</f>
        <v>0.2</v>
      </c>
      <c r="N98" s="191">
        <f t="shared" si="25"/>
        <v>0.01</v>
      </c>
      <c r="O98" s="190" t="str">
        <f t="shared" si="25"/>
        <v>% increase in miles/gal</v>
      </c>
      <c r="P98" s="187" t="s">
        <v>452</v>
      </c>
      <c r="Q98" s="190" t="str">
        <f t="shared" si="26"/>
        <v>transportation-sector-main.html#fuel-econ-std</v>
      </c>
      <c r="R98" s="190" t="str">
        <f t="shared" si="26"/>
        <v>fuel-economy-standard.html</v>
      </c>
      <c r="S98" s="206" t="s">
        <v>445</v>
      </c>
      <c r="T98" s="191" t="str">
        <f>T$97</f>
        <v>David McCollum, Gregory Gould, and Davide Greene, 2009, "Greenhouse Gas Emissions from Aviation and Marine Transportation: Mitigation Potential and Policies", Pew Center on Global Climate Change, http://www.c2es.org/docUploads/aviation-and-marine-report-2009.pdf, Table 4</v>
      </c>
      <c r="W98" s="183" t="str" cm="1">
        <f t="array" ref="W98">IFERROR(INDEX(A$761:A$954,MATCH(H98,A$761:A$954,0),0),"Save")</f>
        <v>Save</v>
      </c>
    </row>
    <row r="99" spans="1:23" hidden="1" x14ac:dyDescent="0.35">
      <c r="A99" s="190" t="str">
        <f t="shared" si="22"/>
        <v>Transportation</v>
      </c>
      <c r="B99" s="190" t="str">
        <f t="shared" si="22"/>
        <v>Fuel Economy Standard</v>
      </c>
      <c r="C99" s="190" t="str">
        <f t="shared" si="22"/>
        <v>Percentage Additional Improvement of Fuel Economy Std</v>
      </c>
      <c r="D99" s="185" t="s">
        <v>388</v>
      </c>
      <c r="E99" s="185" t="s">
        <v>362</v>
      </c>
      <c r="F99" s="185" t="s">
        <v>389</v>
      </c>
      <c r="G99" s="185" t="s">
        <v>410</v>
      </c>
      <c r="H99" s="43">
        <v>372</v>
      </c>
      <c r="I99" s="192" t="s">
        <v>310</v>
      </c>
      <c r="J99" s="208" t="str">
        <f t="shared" si="24"/>
        <v>Vehicle Fuel Economy Standards</v>
      </c>
      <c r="K99" s="208" t="str">
        <f t="shared" si="24"/>
        <v>trans fuel economy standards</v>
      </c>
      <c r="L99" s="191">
        <f t="shared" si="24"/>
        <v>0</v>
      </c>
      <c r="M99" s="195">
        <v>0.74</v>
      </c>
      <c r="N99" s="191">
        <f t="shared" si="25"/>
        <v>0.01</v>
      </c>
      <c r="O99" s="190" t="str">
        <f t="shared" si="25"/>
        <v>% increase in miles/gal</v>
      </c>
      <c r="P99" s="187" t="s">
        <v>453</v>
      </c>
      <c r="Q99" s="190" t="str">
        <f t="shared" si="26"/>
        <v>transportation-sector-main.html#fuel-econ-std</v>
      </c>
      <c r="R99" s="190" t="str">
        <f t="shared" si="26"/>
        <v>fuel-economy-standard.html</v>
      </c>
      <c r="S99" s="206" t="s">
        <v>445</v>
      </c>
      <c r="T99" s="185" t="s">
        <v>454</v>
      </c>
      <c r="W99" s="183" t="str" cm="1">
        <f t="array" ref="W99">IFERROR(INDEX(A$761:A$954,MATCH(H99,A$761:A$954,0),0),"Save")</f>
        <v>Save</v>
      </c>
    </row>
    <row r="100" spans="1:23" hidden="1" x14ac:dyDescent="0.35">
      <c r="A100" s="190" t="str">
        <f t="shared" si="22"/>
        <v>Transportation</v>
      </c>
      <c r="B100" s="190" t="str">
        <f t="shared" si="22"/>
        <v>Fuel Economy Standard</v>
      </c>
      <c r="C100" s="190" t="str">
        <f t="shared" si="22"/>
        <v>Percentage Additional Improvement of Fuel Economy Std</v>
      </c>
      <c r="D100" s="185" t="s">
        <v>396</v>
      </c>
      <c r="E100" s="185" t="s">
        <v>362</v>
      </c>
      <c r="F100" s="185" t="s">
        <v>397</v>
      </c>
      <c r="G100" s="185" t="s">
        <v>410</v>
      </c>
      <c r="H100" s="43">
        <v>373</v>
      </c>
      <c r="I100" s="192" t="s">
        <v>332</v>
      </c>
      <c r="J100" s="208" t="str">
        <f>J$89</f>
        <v>Vehicle Fuel Economy Standards</v>
      </c>
      <c r="K100" s="208" t="str">
        <f>K$89</f>
        <v>trans fuel economy standards</v>
      </c>
      <c r="L100" s="198"/>
      <c r="M100" s="186"/>
      <c r="N100" s="198"/>
      <c r="O100" s="200"/>
      <c r="P100" s="187"/>
      <c r="Q100" s="200"/>
      <c r="R100" s="200"/>
      <c r="S100" s="206"/>
      <c r="T100" s="185"/>
      <c r="W100" s="183" t="str" cm="1">
        <f t="array" ref="W100">IFERROR(INDEX(A$761:A$954,MATCH(H100,A$761:A$954,0),0),"Save")</f>
        <v>Save</v>
      </c>
    </row>
    <row r="101" spans="1:23" s="183" customFormat="1" hidden="1" x14ac:dyDescent="0.35">
      <c r="A101" s="183" t="s">
        <v>304</v>
      </c>
      <c r="B101" s="183" t="s">
        <v>455</v>
      </c>
      <c r="C101" s="183" t="s">
        <v>456</v>
      </c>
      <c r="D101" s="185" t="s">
        <v>388</v>
      </c>
      <c r="E101" s="185" t="s">
        <v>307</v>
      </c>
      <c r="F101" s="185" t="s">
        <v>389</v>
      </c>
      <c r="G101" s="185" t="s">
        <v>307</v>
      </c>
      <c r="H101" s="184">
        <v>460</v>
      </c>
      <c r="I101" s="185" t="s">
        <v>310</v>
      </c>
      <c r="J101" s="183" t="s">
        <v>457</v>
      </c>
      <c r="K101" s="182" t="s">
        <v>458</v>
      </c>
      <c r="L101" s="195">
        <v>0</v>
      </c>
      <c r="M101" s="195">
        <v>1</v>
      </c>
      <c r="N101" s="195">
        <v>0.01</v>
      </c>
      <c r="O101" s="185" t="s">
        <v>392</v>
      </c>
      <c r="P101" s="187" t="s">
        <v>459</v>
      </c>
      <c r="Q101" s="188"/>
      <c r="R101" s="188" t="s">
        <v>460</v>
      </c>
      <c r="S101" s="212" t="s">
        <v>461</v>
      </c>
      <c r="T101" s="192"/>
      <c r="W101" s="183" t="str" cm="1">
        <f t="array" ref="W101">IFERROR(INDEX(A$761:A$954,MATCH(H101,A$761:A$954,0),0),"Save")</f>
        <v>Save</v>
      </c>
    </row>
    <row r="102" spans="1:23" hidden="1" x14ac:dyDescent="0.35">
      <c r="A102" s="190" t="str">
        <f t="shared" ref="A102:C112" si="27">A$101</f>
        <v>Transportation</v>
      </c>
      <c r="B102" s="190" t="str">
        <f t="shared" si="27"/>
        <v>Hydrogen Vehicle Sales Standard</v>
      </c>
      <c r="C102" s="190" t="str">
        <f t="shared" si="27"/>
        <v>Minimum Required Hydrogen Vehicle Sales Percentage</v>
      </c>
      <c r="D102" s="185" t="s">
        <v>396</v>
      </c>
      <c r="E102" s="185" t="s">
        <v>307</v>
      </c>
      <c r="F102" s="185" t="s">
        <v>397</v>
      </c>
      <c r="G102" s="185" t="s">
        <v>307</v>
      </c>
      <c r="H102" s="43">
        <v>461</v>
      </c>
      <c r="I102" s="185" t="s">
        <v>310</v>
      </c>
      <c r="J102" s="190" t="str">
        <f t="shared" ref="J102:O110" si="28">J$101</f>
        <v>Hydrogen Veh Sales Standard</v>
      </c>
      <c r="K102" s="190" t="str">
        <f t="shared" si="28"/>
        <v>trans hydrogen vehicle minimum</v>
      </c>
      <c r="L102" s="191">
        <f t="shared" si="28"/>
        <v>0</v>
      </c>
      <c r="M102" s="191">
        <f t="shared" si="28"/>
        <v>1</v>
      </c>
      <c r="N102" s="191">
        <f t="shared" si="28"/>
        <v>0.01</v>
      </c>
      <c r="O102" s="190" t="str">
        <f t="shared" si="28"/>
        <v>% of new vehicles sold</v>
      </c>
      <c r="P102" s="187" t="s">
        <v>462</v>
      </c>
      <c r="Q102" s="200"/>
      <c r="R102" s="190" t="str">
        <f>R$101</f>
        <v>hydrogen-vehicle-mandate.html</v>
      </c>
      <c r="S102" s="206"/>
      <c r="T102" s="185"/>
      <c r="W102" s="183" t="str" cm="1">
        <f t="array" ref="W102">IFERROR(INDEX(A$761:A$954,MATCH(H102,A$761:A$954,0),0),"Save")</f>
        <v>Save</v>
      </c>
    </row>
    <row r="103" spans="1:23" hidden="1" x14ac:dyDescent="0.35">
      <c r="A103" s="190" t="str">
        <f t="shared" si="27"/>
        <v>Transportation</v>
      </c>
      <c r="B103" s="190" t="str">
        <f t="shared" si="27"/>
        <v>Hydrogen Vehicle Sales Standard</v>
      </c>
      <c r="C103" s="190" t="str">
        <f t="shared" si="27"/>
        <v>Minimum Required Hydrogen Vehicle Sales Percentage</v>
      </c>
      <c r="D103" s="185" t="s">
        <v>388</v>
      </c>
      <c r="E103" s="185" t="s">
        <v>334</v>
      </c>
      <c r="F103" s="185" t="s">
        <v>389</v>
      </c>
      <c r="G103" s="185" t="s">
        <v>334</v>
      </c>
      <c r="H103" s="184">
        <v>462</v>
      </c>
      <c r="I103" s="185" t="s">
        <v>310</v>
      </c>
      <c r="J103" s="190" t="str">
        <f t="shared" si="28"/>
        <v>Hydrogen Veh Sales Standard</v>
      </c>
      <c r="K103" s="190" t="str">
        <f t="shared" si="28"/>
        <v>trans hydrogen vehicle minimum</v>
      </c>
      <c r="L103" s="191">
        <f t="shared" si="28"/>
        <v>0</v>
      </c>
      <c r="M103" s="191">
        <f t="shared" si="28"/>
        <v>1</v>
      </c>
      <c r="N103" s="191">
        <f t="shared" si="28"/>
        <v>0.01</v>
      </c>
      <c r="O103" s="190" t="str">
        <f t="shared" si="28"/>
        <v>% of new vehicles sold</v>
      </c>
      <c r="P103" s="187" t="s">
        <v>463</v>
      </c>
      <c r="Q103" s="200"/>
      <c r="R103" s="190" t="str">
        <f>R$101</f>
        <v>hydrogen-vehicle-mandate.html</v>
      </c>
      <c r="S103" s="206"/>
      <c r="T103" s="185"/>
      <c r="W103" s="183" t="str" cm="1">
        <f t="array" ref="W103">IFERROR(INDEX(A$761:A$954,MATCH(H103,A$761:A$954,0),0),"Save")</f>
        <v>Save</v>
      </c>
    </row>
    <row r="104" spans="1:23" hidden="1" x14ac:dyDescent="0.35">
      <c r="A104" s="190" t="str">
        <f t="shared" si="27"/>
        <v>Transportation</v>
      </c>
      <c r="B104" s="190" t="str">
        <f t="shared" si="27"/>
        <v>Hydrogen Vehicle Sales Standard</v>
      </c>
      <c r="C104" s="190" t="str">
        <f t="shared" si="27"/>
        <v>Minimum Required Hydrogen Vehicle Sales Percentage</v>
      </c>
      <c r="D104" s="185" t="s">
        <v>396</v>
      </c>
      <c r="E104" s="185" t="s">
        <v>334</v>
      </c>
      <c r="F104" s="185" t="s">
        <v>397</v>
      </c>
      <c r="G104" s="185" t="s">
        <v>334</v>
      </c>
      <c r="H104" s="43">
        <v>463</v>
      </c>
      <c r="I104" s="185" t="s">
        <v>310</v>
      </c>
      <c r="J104" s="190" t="str">
        <f t="shared" si="28"/>
        <v>Hydrogen Veh Sales Standard</v>
      </c>
      <c r="K104" s="190" t="str">
        <f t="shared" si="28"/>
        <v>trans hydrogen vehicle minimum</v>
      </c>
      <c r="L104" s="191">
        <f t="shared" si="28"/>
        <v>0</v>
      </c>
      <c r="M104" s="191">
        <f t="shared" si="28"/>
        <v>1</v>
      </c>
      <c r="N104" s="191">
        <f t="shared" si="28"/>
        <v>0.01</v>
      </c>
      <c r="O104" s="190" t="str">
        <f t="shared" si="28"/>
        <v>% of new vehicles sold</v>
      </c>
      <c r="P104" s="187" t="s">
        <v>464</v>
      </c>
      <c r="Q104" s="200"/>
      <c r="R104" s="190" t="str">
        <f>R$101</f>
        <v>hydrogen-vehicle-mandate.html</v>
      </c>
      <c r="S104" s="206"/>
      <c r="T104" s="185"/>
      <c r="W104" s="183" t="str" cm="1">
        <f t="array" ref="W104">IFERROR(INDEX(A$761:A$954,MATCH(H104,A$761:A$954,0),0),"Save")</f>
        <v>Save</v>
      </c>
    </row>
    <row r="105" spans="1:23" hidden="1" x14ac:dyDescent="0.35">
      <c r="A105" s="190" t="str">
        <f t="shared" si="27"/>
        <v>Transportation</v>
      </c>
      <c r="B105" s="190" t="str">
        <f t="shared" si="27"/>
        <v>Hydrogen Vehicle Sales Standard</v>
      </c>
      <c r="C105" s="190" t="str">
        <f t="shared" si="27"/>
        <v>Minimum Required Hydrogen Vehicle Sales Percentage</v>
      </c>
      <c r="D105" s="185" t="s">
        <v>388</v>
      </c>
      <c r="E105" s="185" t="s">
        <v>343</v>
      </c>
      <c r="F105" s="185" t="s">
        <v>389</v>
      </c>
      <c r="G105" s="185" t="s">
        <v>402</v>
      </c>
      <c r="H105" s="43">
        <v>502</v>
      </c>
      <c r="I105" s="185" t="s">
        <v>310</v>
      </c>
      <c r="J105" s="190" t="str">
        <f t="shared" si="28"/>
        <v>Hydrogen Veh Sales Standard</v>
      </c>
      <c r="K105" s="190" t="str">
        <f t="shared" si="28"/>
        <v>trans hydrogen vehicle minimum</v>
      </c>
      <c r="L105" s="191">
        <f t="shared" si="28"/>
        <v>0</v>
      </c>
      <c r="M105" s="191">
        <f t="shared" si="28"/>
        <v>1</v>
      </c>
      <c r="N105" s="191">
        <f t="shared" si="28"/>
        <v>0.01</v>
      </c>
      <c r="O105" s="190" t="str">
        <f t="shared" si="28"/>
        <v>% of new vehicles sold</v>
      </c>
      <c r="P105" s="187" t="s">
        <v>465</v>
      </c>
      <c r="Q105" s="200"/>
      <c r="R105" s="200"/>
      <c r="S105" s="206"/>
      <c r="T105" s="185"/>
      <c r="W105" s="183" t="str" cm="1">
        <f t="array" ref="W105">IFERROR(INDEX(A$761:A$954,MATCH(H105,A$761:A$954,0),0),"Save")</f>
        <v>Save</v>
      </c>
    </row>
    <row r="106" spans="1:23" hidden="1" x14ac:dyDescent="0.35">
      <c r="A106" s="190" t="str">
        <f t="shared" si="27"/>
        <v>Transportation</v>
      </c>
      <c r="B106" s="190" t="str">
        <f t="shared" si="27"/>
        <v>Hydrogen Vehicle Sales Standard</v>
      </c>
      <c r="C106" s="190" t="str">
        <f t="shared" si="27"/>
        <v>Minimum Required Hydrogen Vehicle Sales Percentage</v>
      </c>
      <c r="D106" s="185" t="s">
        <v>396</v>
      </c>
      <c r="E106" s="185" t="s">
        <v>343</v>
      </c>
      <c r="F106" s="185" t="s">
        <v>397</v>
      </c>
      <c r="G106" s="185" t="s">
        <v>402</v>
      </c>
      <c r="H106" s="43">
        <v>503</v>
      </c>
      <c r="I106" s="185" t="s">
        <v>310</v>
      </c>
      <c r="J106" s="190" t="str">
        <f t="shared" si="28"/>
        <v>Hydrogen Veh Sales Standard</v>
      </c>
      <c r="K106" s="190" t="str">
        <f t="shared" si="28"/>
        <v>trans hydrogen vehicle minimum</v>
      </c>
      <c r="L106" s="191">
        <f t="shared" si="28"/>
        <v>0</v>
      </c>
      <c r="M106" s="191">
        <f t="shared" si="28"/>
        <v>1</v>
      </c>
      <c r="N106" s="191">
        <f t="shared" si="28"/>
        <v>0.01</v>
      </c>
      <c r="O106" s="190" t="str">
        <f t="shared" si="28"/>
        <v>% of new vehicles sold</v>
      </c>
      <c r="P106" s="187" t="s">
        <v>466</v>
      </c>
      <c r="Q106" s="200"/>
      <c r="R106" s="200"/>
      <c r="S106" s="206"/>
      <c r="T106" s="185"/>
      <c r="W106" s="183" t="str" cm="1">
        <f t="array" ref="W106">IFERROR(INDEX(A$761:A$954,MATCH(H106,A$761:A$954,0),0),"Save")</f>
        <v>Save</v>
      </c>
    </row>
    <row r="107" spans="1:23" hidden="1" x14ac:dyDescent="0.35">
      <c r="A107" s="190" t="str">
        <f t="shared" si="27"/>
        <v>Transportation</v>
      </c>
      <c r="B107" s="190" t="str">
        <f t="shared" si="27"/>
        <v>Hydrogen Vehicle Sales Standard</v>
      </c>
      <c r="C107" s="190" t="str">
        <f t="shared" si="27"/>
        <v>Minimum Required Hydrogen Vehicle Sales Percentage</v>
      </c>
      <c r="D107" s="185" t="s">
        <v>388</v>
      </c>
      <c r="E107" s="185" t="s">
        <v>346</v>
      </c>
      <c r="F107" s="185" t="s">
        <v>389</v>
      </c>
      <c r="G107" s="185" t="s">
        <v>405</v>
      </c>
      <c r="H107" s="43">
        <v>504</v>
      </c>
      <c r="I107" s="185" t="s">
        <v>310</v>
      </c>
      <c r="J107" s="190" t="str">
        <f t="shared" si="28"/>
        <v>Hydrogen Veh Sales Standard</v>
      </c>
      <c r="K107" s="190" t="str">
        <f t="shared" si="28"/>
        <v>trans hydrogen vehicle minimum</v>
      </c>
      <c r="L107" s="191">
        <f t="shared" si="28"/>
        <v>0</v>
      </c>
      <c r="M107" s="191">
        <f t="shared" si="28"/>
        <v>1</v>
      </c>
      <c r="N107" s="191">
        <f t="shared" si="28"/>
        <v>0.01</v>
      </c>
      <c r="O107" s="190" t="str">
        <f t="shared" si="28"/>
        <v>% of new vehicles sold</v>
      </c>
      <c r="P107" s="187" t="s">
        <v>467</v>
      </c>
      <c r="Q107" s="200"/>
      <c r="R107" s="200"/>
      <c r="S107" s="206"/>
      <c r="T107" s="185"/>
      <c r="W107" s="183" t="str" cm="1">
        <f t="array" ref="W107">IFERROR(INDEX(A$761:A$954,MATCH(H107,A$761:A$954,0),0),"Save")</f>
        <v>Save</v>
      </c>
    </row>
    <row r="108" spans="1:23" hidden="1" x14ac:dyDescent="0.35">
      <c r="A108" s="190" t="str">
        <f t="shared" si="27"/>
        <v>Transportation</v>
      </c>
      <c r="B108" s="190" t="str">
        <f t="shared" si="27"/>
        <v>Hydrogen Vehicle Sales Standard</v>
      </c>
      <c r="C108" s="190" t="str">
        <f t="shared" si="27"/>
        <v>Minimum Required Hydrogen Vehicle Sales Percentage</v>
      </c>
      <c r="D108" s="185" t="s">
        <v>396</v>
      </c>
      <c r="E108" s="185" t="s">
        <v>346</v>
      </c>
      <c r="F108" s="185" t="s">
        <v>397</v>
      </c>
      <c r="G108" s="185" t="s">
        <v>405</v>
      </c>
      <c r="H108" s="43">
        <v>505</v>
      </c>
      <c r="I108" s="185" t="s">
        <v>310</v>
      </c>
      <c r="J108" s="190" t="str">
        <f t="shared" si="28"/>
        <v>Hydrogen Veh Sales Standard</v>
      </c>
      <c r="K108" s="190" t="str">
        <f t="shared" si="28"/>
        <v>trans hydrogen vehicle minimum</v>
      </c>
      <c r="L108" s="191">
        <f t="shared" si="28"/>
        <v>0</v>
      </c>
      <c r="M108" s="191">
        <f t="shared" si="28"/>
        <v>1</v>
      </c>
      <c r="N108" s="191">
        <f t="shared" si="28"/>
        <v>0.01</v>
      </c>
      <c r="O108" s="190" t="str">
        <f t="shared" si="28"/>
        <v>% of new vehicles sold</v>
      </c>
      <c r="P108" s="187" t="s">
        <v>468</v>
      </c>
      <c r="Q108" s="200"/>
      <c r="R108" s="200"/>
      <c r="S108" s="206"/>
      <c r="T108" s="185"/>
      <c r="W108" s="183" t="str" cm="1">
        <f t="array" ref="W108">IFERROR(INDEX(A$761:A$954,MATCH(H108,A$761:A$954,0),0),"Save")</f>
        <v>Save</v>
      </c>
    </row>
    <row r="109" spans="1:23" hidden="1" x14ac:dyDescent="0.35">
      <c r="A109" s="190" t="str">
        <f t="shared" si="27"/>
        <v>Transportation</v>
      </c>
      <c r="B109" s="190" t="str">
        <f t="shared" si="27"/>
        <v>Hydrogen Vehicle Sales Standard</v>
      </c>
      <c r="C109" s="190" t="str">
        <f t="shared" si="27"/>
        <v>Minimum Required Hydrogen Vehicle Sales Percentage</v>
      </c>
      <c r="D109" s="185" t="s">
        <v>388</v>
      </c>
      <c r="E109" s="185" t="s">
        <v>354</v>
      </c>
      <c r="F109" s="185" t="s">
        <v>389</v>
      </c>
      <c r="G109" s="185" t="s">
        <v>406</v>
      </c>
      <c r="H109" s="43">
        <v>506</v>
      </c>
      <c r="I109" s="185" t="s">
        <v>310</v>
      </c>
      <c r="J109" s="190" t="str">
        <f t="shared" si="28"/>
        <v>Hydrogen Veh Sales Standard</v>
      </c>
      <c r="K109" s="190" t="str">
        <f t="shared" si="28"/>
        <v>trans hydrogen vehicle minimum</v>
      </c>
      <c r="L109" s="191">
        <f t="shared" si="28"/>
        <v>0</v>
      </c>
      <c r="M109" s="191">
        <f t="shared" si="28"/>
        <v>1</v>
      </c>
      <c r="N109" s="191">
        <f t="shared" si="28"/>
        <v>0.01</v>
      </c>
      <c r="O109" s="190" t="str">
        <f t="shared" si="28"/>
        <v>% of new vehicles sold</v>
      </c>
      <c r="P109" s="187" t="s">
        <v>469</v>
      </c>
      <c r="Q109" s="200"/>
      <c r="R109" s="200"/>
      <c r="S109" s="206"/>
      <c r="T109" s="185"/>
      <c r="W109" s="183" t="str" cm="1">
        <f t="array" ref="W109">IFERROR(INDEX(A$761:A$954,MATCH(H109,A$761:A$954,0),0),"Save")</f>
        <v>Save</v>
      </c>
    </row>
    <row r="110" spans="1:23" hidden="1" x14ac:dyDescent="0.35">
      <c r="A110" s="190" t="str">
        <f t="shared" si="27"/>
        <v>Transportation</v>
      </c>
      <c r="B110" s="190" t="str">
        <f t="shared" si="27"/>
        <v>Hydrogen Vehicle Sales Standard</v>
      </c>
      <c r="C110" s="190" t="str">
        <f t="shared" si="27"/>
        <v>Minimum Required Hydrogen Vehicle Sales Percentage</v>
      </c>
      <c r="D110" s="185" t="s">
        <v>396</v>
      </c>
      <c r="E110" s="185" t="s">
        <v>354</v>
      </c>
      <c r="F110" s="185" t="s">
        <v>397</v>
      </c>
      <c r="G110" s="185" t="s">
        <v>406</v>
      </c>
      <c r="H110" s="43">
        <v>507</v>
      </c>
      <c r="I110" s="185" t="s">
        <v>310</v>
      </c>
      <c r="J110" s="190" t="str">
        <f t="shared" si="28"/>
        <v>Hydrogen Veh Sales Standard</v>
      </c>
      <c r="K110" s="190" t="str">
        <f t="shared" si="28"/>
        <v>trans hydrogen vehicle minimum</v>
      </c>
      <c r="L110" s="191">
        <f t="shared" si="28"/>
        <v>0</v>
      </c>
      <c r="M110" s="191">
        <f t="shared" si="28"/>
        <v>1</v>
      </c>
      <c r="N110" s="191">
        <f t="shared" si="28"/>
        <v>0.01</v>
      </c>
      <c r="O110" s="190" t="str">
        <f t="shared" si="28"/>
        <v>% of new vehicles sold</v>
      </c>
      <c r="P110" s="187" t="s">
        <v>470</v>
      </c>
      <c r="Q110" s="200"/>
      <c r="R110" s="200"/>
      <c r="S110" s="206"/>
      <c r="T110" s="185"/>
      <c r="W110" s="183" t="str" cm="1">
        <f t="array" ref="W110">IFERROR(INDEX(A$761:A$954,MATCH(H110,A$761:A$954,0),0),"Save")</f>
        <v>Save</v>
      </c>
    </row>
    <row r="111" spans="1:23" hidden="1" x14ac:dyDescent="0.35">
      <c r="A111" s="190" t="str">
        <f t="shared" si="27"/>
        <v>Transportation</v>
      </c>
      <c r="B111" s="190" t="str">
        <f t="shared" si="27"/>
        <v>Hydrogen Vehicle Sales Standard</v>
      </c>
      <c r="C111" s="190" t="str">
        <f t="shared" si="27"/>
        <v>Minimum Required Hydrogen Vehicle Sales Percentage</v>
      </c>
      <c r="D111" s="185" t="s">
        <v>388</v>
      </c>
      <c r="E111" s="185" t="s">
        <v>362</v>
      </c>
      <c r="F111" s="185" t="s">
        <v>389</v>
      </c>
      <c r="G111" s="185" t="s">
        <v>410</v>
      </c>
      <c r="H111" s="43">
        <v>603</v>
      </c>
      <c r="I111" s="192" t="s">
        <v>332</v>
      </c>
      <c r="J111" s="208"/>
      <c r="K111" s="208"/>
      <c r="L111" s="198"/>
      <c r="M111" s="186"/>
      <c r="N111" s="198"/>
      <c r="O111" s="200"/>
      <c r="P111" s="187"/>
      <c r="Q111" s="200"/>
      <c r="R111" s="200"/>
      <c r="S111" s="206"/>
      <c r="T111" s="185"/>
      <c r="W111" s="183" t="str" cm="1">
        <f t="array" ref="W111">IFERROR(INDEX(A$761:A$954,MATCH(H111,A$761:A$954,0),0),"Save")</f>
        <v>Save</v>
      </c>
    </row>
    <row r="112" spans="1:23" hidden="1" x14ac:dyDescent="0.35">
      <c r="A112" s="190" t="str">
        <f t="shared" si="27"/>
        <v>Transportation</v>
      </c>
      <c r="B112" s="190" t="str">
        <f t="shared" si="27"/>
        <v>Hydrogen Vehicle Sales Standard</v>
      </c>
      <c r="C112" s="190" t="str">
        <f t="shared" si="27"/>
        <v>Minimum Required Hydrogen Vehicle Sales Percentage</v>
      </c>
      <c r="D112" s="185" t="s">
        <v>396</v>
      </c>
      <c r="E112" s="185" t="s">
        <v>362</v>
      </c>
      <c r="F112" s="185" t="s">
        <v>397</v>
      </c>
      <c r="G112" s="185" t="s">
        <v>410</v>
      </c>
      <c r="H112" s="43">
        <v>604</v>
      </c>
      <c r="I112" s="192" t="s">
        <v>332</v>
      </c>
      <c r="J112" s="208"/>
      <c r="K112" s="208"/>
      <c r="L112" s="198"/>
      <c r="M112" s="186"/>
      <c r="N112" s="198"/>
      <c r="O112" s="200"/>
      <c r="P112" s="187"/>
      <c r="Q112" s="200"/>
      <c r="R112" s="200"/>
      <c r="S112" s="206"/>
      <c r="T112" s="185"/>
      <c r="W112" s="183" t="str" cm="1">
        <f t="array" ref="W112">IFERROR(INDEX(A$761:A$954,MATCH(H112,A$761:A$954,0),0),"Save")</f>
        <v>Save</v>
      </c>
    </row>
    <row r="113" spans="1:23" s="183" customFormat="1" hidden="1" x14ac:dyDescent="0.35">
      <c r="A113" s="183" t="s">
        <v>304</v>
      </c>
      <c r="B113" s="183" t="s">
        <v>471</v>
      </c>
      <c r="C113" s="183" t="s">
        <v>472</v>
      </c>
      <c r="D113" s="185"/>
      <c r="E113" s="185"/>
      <c r="F113" s="185"/>
      <c r="G113" s="185"/>
      <c r="H113" s="184">
        <v>190</v>
      </c>
      <c r="I113" s="185" t="s">
        <v>310</v>
      </c>
      <c r="J113" s="183" t="s">
        <v>471</v>
      </c>
      <c r="K113" s="182" t="s">
        <v>473</v>
      </c>
      <c r="L113" s="186">
        <v>0</v>
      </c>
      <c r="M113" s="186">
        <v>0.2</v>
      </c>
      <c r="N113" s="186">
        <v>0.01</v>
      </c>
      <c r="O113" s="192" t="s">
        <v>474</v>
      </c>
      <c r="P113" s="187" t="s">
        <v>475</v>
      </c>
      <c r="Q113" s="185" t="s">
        <v>476</v>
      </c>
      <c r="R113" s="192" t="s">
        <v>477</v>
      </c>
      <c r="S113" s="213" t="s">
        <v>478</v>
      </c>
      <c r="T113" s="192"/>
      <c r="W113" s="183" t="str" cm="1">
        <f t="array" ref="W113">IFERROR(INDEX(A$761:A$954,MATCH(H113,A$761:A$954,0),0),"Save")</f>
        <v>Save</v>
      </c>
    </row>
    <row r="114" spans="1:23" hidden="1" x14ac:dyDescent="0.35">
      <c r="A114" s="182" t="s">
        <v>304</v>
      </c>
      <c r="B114" s="182" t="s">
        <v>479</v>
      </c>
      <c r="C114" s="182" t="s">
        <v>480</v>
      </c>
      <c r="D114" s="185" t="s">
        <v>388</v>
      </c>
      <c r="E114" s="185" t="s">
        <v>307</v>
      </c>
      <c r="F114" s="185" t="s">
        <v>389</v>
      </c>
      <c r="G114" s="185" t="s">
        <v>307</v>
      </c>
      <c r="H114" s="43">
        <v>848</v>
      </c>
      <c r="I114" s="185" t="s">
        <v>310</v>
      </c>
      <c r="J114" s="182" t="s">
        <v>479</v>
      </c>
      <c r="K114" s="182" t="s">
        <v>481</v>
      </c>
      <c r="L114" s="205">
        <v>0</v>
      </c>
      <c r="M114" s="205">
        <f>-ROUND(MaxBoundCalculations!$B$206,2)</f>
        <v>0.26</v>
      </c>
      <c r="N114" s="205">
        <v>0.01</v>
      </c>
      <c r="O114" s="185" t="s">
        <v>482</v>
      </c>
      <c r="P114" s="214" t="s">
        <v>483</v>
      </c>
      <c r="Q114" s="185" t="s">
        <v>484</v>
      </c>
      <c r="R114" s="192" t="s">
        <v>485</v>
      </c>
      <c r="S114" s="215" t="s">
        <v>486</v>
      </c>
      <c r="T114" s="185"/>
      <c r="W114" s="183" t="str" cm="1">
        <f t="array" ref="W114">IFERROR(INDEX(A$761:A$954,MATCH(H114,A$761:A$954,0),0),"Save")</f>
        <v>Save</v>
      </c>
    </row>
    <row r="115" spans="1:23" hidden="1" x14ac:dyDescent="0.35">
      <c r="A115" s="190" t="str">
        <f t="shared" ref="A115:C125" si="29">A$114</f>
        <v>Transportation</v>
      </c>
      <c r="B115" s="190" t="str">
        <f t="shared" si="29"/>
        <v>Mode Shifting</v>
      </c>
      <c r="C115" s="190" t="str">
        <f t="shared" si="29"/>
        <v>Percent of Travel Demand Shifted to Other Modes or Eliminated</v>
      </c>
      <c r="D115" s="185" t="s">
        <v>388</v>
      </c>
      <c r="E115" s="185" t="s">
        <v>334</v>
      </c>
      <c r="F115" s="185" t="s">
        <v>389</v>
      </c>
      <c r="G115" s="185" t="s">
        <v>334</v>
      </c>
      <c r="H115" s="43">
        <v>849</v>
      </c>
      <c r="I115" s="192" t="s">
        <v>332</v>
      </c>
      <c r="J115" s="190"/>
      <c r="K115" s="191"/>
      <c r="L115" s="191"/>
      <c r="M115" s="191"/>
      <c r="N115" s="191"/>
      <c r="O115" s="216"/>
      <c r="P115" s="214" t="s">
        <v>487</v>
      </c>
      <c r="Q115" s="216"/>
      <c r="R115" s="216"/>
      <c r="S115" s="217"/>
      <c r="T115" s="185"/>
      <c r="W115" s="183" t="str" cm="1">
        <f t="array" ref="W115">IFERROR(INDEX(A$761:A$954,MATCH(H115,A$761:A$954,0),0),"Save")</f>
        <v>Save</v>
      </c>
    </row>
    <row r="116" spans="1:23" hidden="1" x14ac:dyDescent="0.35">
      <c r="A116" s="190" t="str">
        <f t="shared" si="29"/>
        <v>Transportation</v>
      </c>
      <c r="B116" s="190" t="str">
        <f t="shared" si="29"/>
        <v>Mode Shifting</v>
      </c>
      <c r="C116" s="190" t="str">
        <f t="shared" si="29"/>
        <v>Percent of Travel Demand Shifted to Other Modes or Eliminated</v>
      </c>
      <c r="D116" s="185" t="s">
        <v>388</v>
      </c>
      <c r="E116" s="185" t="s">
        <v>343</v>
      </c>
      <c r="F116" s="185" t="s">
        <v>389</v>
      </c>
      <c r="G116" s="185" t="s">
        <v>402</v>
      </c>
      <c r="H116" s="43">
        <v>850</v>
      </c>
      <c r="I116" s="185" t="s">
        <v>310</v>
      </c>
      <c r="J116" s="190" t="str">
        <f>J$114</f>
        <v>Mode Shifting</v>
      </c>
      <c r="K116" s="190" t="str">
        <f>K$114</f>
        <v>trans mode shifting</v>
      </c>
      <c r="L116" s="191">
        <f>L$114</f>
        <v>0</v>
      </c>
      <c r="M116" s="205">
        <f>-ROUND(MaxBoundCalculations!$B$207,2)</f>
        <v>0.3</v>
      </c>
      <c r="N116" s="191">
        <f>N$114</f>
        <v>0.01</v>
      </c>
      <c r="O116" s="216" t="str">
        <f>O$114</f>
        <v>% of trips shifted</v>
      </c>
      <c r="P116" s="214" t="s">
        <v>488</v>
      </c>
      <c r="Q116" s="216" t="str">
        <f>Q$114</f>
        <v>transportation-sector-main.html#tdm</v>
      </c>
      <c r="R116" s="216" t="str">
        <f>R$114</f>
        <v>transportation-demand-management.html</v>
      </c>
      <c r="S116" s="217" t="str">
        <f>S$114</f>
        <v>International Energy Agency, 2009, "Transport, Energy and CO2: Moving toward Sustainability", http://www.iea.org/publications/freepublications/publication/transport2009.pdf</v>
      </c>
      <c r="T116" s="185"/>
      <c r="W116" s="183" t="str" cm="1">
        <f t="array" ref="W116">IFERROR(INDEX(A$761:A$954,MATCH(H116,A$761:A$954,0),0),"Save")</f>
        <v>Save</v>
      </c>
    </row>
    <row r="117" spans="1:23" hidden="1" x14ac:dyDescent="0.35">
      <c r="A117" s="190" t="str">
        <f t="shared" si="29"/>
        <v>Transportation</v>
      </c>
      <c r="B117" s="190" t="str">
        <f t="shared" si="29"/>
        <v>Mode Shifting</v>
      </c>
      <c r="C117" s="190" t="str">
        <f t="shared" si="29"/>
        <v>Percent of Travel Demand Shifted to Other Modes or Eliminated</v>
      </c>
      <c r="D117" s="185" t="s">
        <v>388</v>
      </c>
      <c r="E117" s="185" t="s">
        <v>346</v>
      </c>
      <c r="F117" s="185" t="s">
        <v>389</v>
      </c>
      <c r="G117" s="185" t="s">
        <v>405</v>
      </c>
      <c r="H117" s="43">
        <v>851</v>
      </c>
      <c r="I117" s="192" t="s">
        <v>332</v>
      </c>
      <c r="J117" s="190"/>
      <c r="K117" s="191"/>
      <c r="L117" s="191"/>
      <c r="M117" s="191"/>
      <c r="N117" s="191"/>
      <c r="O117" s="216"/>
      <c r="P117" s="214"/>
      <c r="Q117" s="216"/>
      <c r="R117" s="216"/>
      <c r="S117" s="217"/>
      <c r="T117" s="185"/>
      <c r="W117" s="183" t="str" cm="1">
        <f t="array" ref="W117">IFERROR(INDEX(A$761:A$954,MATCH(H117,A$761:A$954,0),0),"Save")</f>
        <v>Save</v>
      </c>
    </row>
    <row r="118" spans="1:23" hidden="1" x14ac:dyDescent="0.35">
      <c r="A118" s="190" t="str">
        <f t="shared" si="29"/>
        <v>Transportation</v>
      </c>
      <c r="B118" s="190" t="str">
        <f t="shared" si="29"/>
        <v>Mode Shifting</v>
      </c>
      <c r="C118" s="190" t="str">
        <f t="shared" si="29"/>
        <v>Percent of Travel Demand Shifted to Other Modes or Eliminated</v>
      </c>
      <c r="D118" s="185" t="s">
        <v>388</v>
      </c>
      <c r="E118" s="185" t="s">
        <v>354</v>
      </c>
      <c r="F118" s="185" t="s">
        <v>389</v>
      </c>
      <c r="G118" s="185" t="s">
        <v>406</v>
      </c>
      <c r="H118" s="43">
        <v>852</v>
      </c>
      <c r="I118" s="192" t="s">
        <v>332</v>
      </c>
      <c r="J118" s="190"/>
      <c r="K118" s="191"/>
      <c r="L118" s="191"/>
      <c r="M118" s="191"/>
      <c r="N118" s="191"/>
      <c r="O118" s="216"/>
      <c r="P118" s="214"/>
      <c r="Q118" s="216"/>
      <c r="R118" s="216"/>
      <c r="S118" s="217"/>
      <c r="T118" s="185"/>
      <c r="W118" s="183" t="str" cm="1">
        <f t="array" ref="W118">IFERROR(INDEX(A$761:A$954,MATCH(H118,A$761:A$954,0),0),"Save")</f>
        <v>Save</v>
      </c>
    </row>
    <row r="119" spans="1:23" hidden="1" x14ac:dyDescent="0.35">
      <c r="A119" s="190" t="str">
        <f t="shared" si="29"/>
        <v>Transportation</v>
      </c>
      <c r="B119" s="190" t="str">
        <f t="shared" si="29"/>
        <v>Mode Shifting</v>
      </c>
      <c r="C119" s="190" t="str">
        <f t="shared" si="29"/>
        <v>Percent of Travel Demand Shifted to Other Modes or Eliminated</v>
      </c>
      <c r="D119" s="185" t="s">
        <v>388</v>
      </c>
      <c r="E119" s="185" t="s">
        <v>362</v>
      </c>
      <c r="F119" s="185" t="s">
        <v>389</v>
      </c>
      <c r="G119" s="185" t="s">
        <v>410</v>
      </c>
      <c r="H119" s="43">
        <v>853</v>
      </c>
      <c r="I119" s="192" t="s">
        <v>332</v>
      </c>
      <c r="J119" s="190"/>
      <c r="K119" s="191"/>
      <c r="L119" s="191"/>
      <c r="M119" s="191"/>
      <c r="N119" s="191"/>
      <c r="O119" s="216"/>
      <c r="P119" s="214"/>
      <c r="Q119" s="216"/>
      <c r="R119" s="216"/>
      <c r="S119" s="217"/>
      <c r="T119" s="185"/>
      <c r="W119" s="183" t="str" cm="1">
        <f t="array" ref="W119">IFERROR(INDEX(A$761:A$954,MATCH(H119,A$761:A$954,0),0),"Save")</f>
        <v>Save</v>
      </c>
    </row>
    <row r="120" spans="1:23" hidden="1" x14ac:dyDescent="0.35">
      <c r="A120" s="190" t="str">
        <f t="shared" si="29"/>
        <v>Transportation</v>
      </c>
      <c r="B120" s="190" t="str">
        <f t="shared" si="29"/>
        <v>Mode Shifting</v>
      </c>
      <c r="C120" s="190" t="str">
        <f t="shared" si="29"/>
        <v>Percent of Travel Demand Shifted to Other Modes or Eliminated</v>
      </c>
      <c r="D120" s="185" t="s">
        <v>396</v>
      </c>
      <c r="E120" s="185" t="s">
        <v>307</v>
      </c>
      <c r="F120" s="185" t="s">
        <v>397</v>
      </c>
      <c r="G120" s="185" t="s">
        <v>307</v>
      </c>
      <c r="H120" s="43">
        <v>854</v>
      </c>
      <c r="I120" s="192" t="s">
        <v>332</v>
      </c>
      <c r="J120" s="190"/>
      <c r="K120" s="191"/>
      <c r="L120" s="191"/>
      <c r="M120" s="191"/>
      <c r="N120" s="191"/>
      <c r="O120" s="216"/>
      <c r="P120" s="214"/>
      <c r="Q120" s="216"/>
      <c r="R120" s="216"/>
      <c r="S120" s="217"/>
      <c r="T120" s="185"/>
      <c r="W120" s="183" t="str" cm="1">
        <f t="array" ref="W120">IFERROR(INDEX(A$761:A$954,MATCH(H120,A$761:A$954,0),0),"Save")</f>
        <v>Save</v>
      </c>
    </row>
    <row r="121" spans="1:23" hidden="1" x14ac:dyDescent="0.35">
      <c r="A121" s="190" t="str">
        <f t="shared" si="29"/>
        <v>Transportation</v>
      </c>
      <c r="B121" s="190" t="str">
        <f t="shared" si="29"/>
        <v>Mode Shifting</v>
      </c>
      <c r="C121" s="190" t="str">
        <f t="shared" si="29"/>
        <v>Percent of Travel Demand Shifted to Other Modes or Eliminated</v>
      </c>
      <c r="D121" s="185" t="s">
        <v>396</v>
      </c>
      <c r="E121" s="185" t="s">
        <v>334</v>
      </c>
      <c r="F121" s="185" t="s">
        <v>397</v>
      </c>
      <c r="G121" s="185" t="s">
        <v>334</v>
      </c>
      <c r="H121" s="43">
        <v>855</v>
      </c>
      <c r="I121" s="185" t="s">
        <v>310</v>
      </c>
      <c r="J121" s="190" t="str">
        <f>J$114</f>
        <v>Mode Shifting</v>
      </c>
      <c r="K121" s="190" t="str">
        <f>K$114</f>
        <v>trans mode shifting</v>
      </c>
      <c r="L121" s="191">
        <f>L$114</f>
        <v>0</v>
      </c>
      <c r="M121" s="205">
        <f>-ROUND(MaxBoundCalculations!$B$222,2)</f>
        <v>0.22</v>
      </c>
      <c r="N121" s="191">
        <f>N$114</f>
        <v>0.01</v>
      </c>
      <c r="O121" s="216" t="str">
        <f>O$114</f>
        <v>% of trips shifted</v>
      </c>
      <c r="P121" s="214" t="s">
        <v>489</v>
      </c>
      <c r="Q121" s="216" t="str">
        <f>Q$114</f>
        <v>transportation-sector-main.html#tdm</v>
      </c>
      <c r="R121" s="216" t="str">
        <f>R$114</f>
        <v>transportation-demand-management.html</v>
      </c>
      <c r="S121" s="217" t="str">
        <f>S$114</f>
        <v>International Energy Agency, 2009, "Transport, Energy and CO2: Moving toward Sustainability", http://www.iea.org/publications/freepublications/publication/transport2009.pdf</v>
      </c>
      <c r="T121" s="185"/>
      <c r="W121" s="183" t="str" cm="1">
        <f t="array" ref="W121">IFERROR(INDEX(A$761:A$954,MATCH(H121,A$761:A$954,0),0),"Save")</f>
        <v>Save</v>
      </c>
    </row>
    <row r="122" spans="1:23" hidden="1" x14ac:dyDescent="0.35">
      <c r="A122" s="190" t="str">
        <f t="shared" si="29"/>
        <v>Transportation</v>
      </c>
      <c r="B122" s="190" t="str">
        <f t="shared" si="29"/>
        <v>Mode Shifting</v>
      </c>
      <c r="C122" s="190" t="str">
        <f t="shared" si="29"/>
        <v>Percent of Travel Demand Shifted to Other Modes or Eliminated</v>
      </c>
      <c r="D122" s="185" t="s">
        <v>396</v>
      </c>
      <c r="E122" s="185" t="s">
        <v>343</v>
      </c>
      <c r="F122" s="185" t="s">
        <v>397</v>
      </c>
      <c r="G122" s="185" t="s">
        <v>402</v>
      </c>
      <c r="H122" s="43">
        <v>856</v>
      </c>
      <c r="I122" s="192" t="s">
        <v>332</v>
      </c>
      <c r="J122" s="190"/>
      <c r="K122" s="191"/>
      <c r="L122" s="191"/>
      <c r="M122" s="191"/>
      <c r="N122" s="191"/>
      <c r="O122" s="216"/>
      <c r="P122" s="214"/>
      <c r="Q122" s="216"/>
      <c r="R122" s="216"/>
      <c r="S122" s="217"/>
      <c r="T122" s="185"/>
      <c r="W122" s="183" t="str" cm="1">
        <f t="array" ref="W122">IFERROR(INDEX(A$761:A$954,MATCH(H122,A$761:A$954,0),0),"Save")</f>
        <v>Save</v>
      </c>
    </row>
    <row r="123" spans="1:23" hidden="1" x14ac:dyDescent="0.35">
      <c r="A123" s="190" t="str">
        <f t="shared" si="29"/>
        <v>Transportation</v>
      </c>
      <c r="B123" s="190" t="str">
        <f t="shared" si="29"/>
        <v>Mode Shifting</v>
      </c>
      <c r="C123" s="190" t="str">
        <f t="shared" si="29"/>
        <v>Percent of Travel Demand Shifted to Other Modes or Eliminated</v>
      </c>
      <c r="D123" s="185" t="s">
        <v>396</v>
      </c>
      <c r="E123" s="185" t="s">
        <v>346</v>
      </c>
      <c r="F123" s="185" t="s">
        <v>397</v>
      </c>
      <c r="G123" s="185" t="s">
        <v>405</v>
      </c>
      <c r="H123" s="43">
        <v>857</v>
      </c>
      <c r="I123" s="192" t="s">
        <v>332</v>
      </c>
      <c r="J123" s="190"/>
      <c r="K123" s="191"/>
      <c r="L123" s="191"/>
      <c r="M123" s="191"/>
      <c r="N123" s="191"/>
      <c r="O123" s="216"/>
      <c r="P123" s="214"/>
      <c r="Q123" s="216"/>
      <c r="R123" s="216"/>
      <c r="S123" s="217"/>
      <c r="T123" s="185"/>
      <c r="W123" s="183" t="str" cm="1">
        <f t="array" ref="W123">IFERROR(INDEX(A$761:A$954,MATCH(H123,A$761:A$954,0),0),"Save")</f>
        <v>Save</v>
      </c>
    </row>
    <row r="124" spans="1:23" hidden="1" x14ac:dyDescent="0.35">
      <c r="A124" s="190" t="str">
        <f t="shared" si="29"/>
        <v>Transportation</v>
      </c>
      <c r="B124" s="190" t="str">
        <f t="shared" si="29"/>
        <v>Mode Shifting</v>
      </c>
      <c r="C124" s="190" t="str">
        <f t="shared" si="29"/>
        <v>Percent of Travel Demand Shifted to Other Modes or Eliminated</v>
      </c>
      <c r="D124" s="185" t="s">
        <v>396</v>
      </c>
      <c r="E124" s="185" t="s">
        <v>354</v>
      </c>
      <c r="F124" s="185" t="s">
        <v>397</v>
      </c>
      <c r="G124" s="185" t="s">
        <v>406</v>
      </c>
      <c r="H124" s="43">
        <v>858</v>
      </c>
      <c r="I124" s="192" t="s">
        <v>332</v>
      </c>
      <c r="J124" s="190"/>
      <c r="K124" s="191"/>
      <c r="L124" s="191"/>
      <c r="M124" s="191"/>
      <c r="N124" s="191"/>
      <c r="O124" s="216"/>
      <c r="P124" s="214"/>
      <c r="Q124" s="216"/>
      <c r="R124" s="216"/>
      <c r="S124" s="217"/>
      <c r="T124" s="185"/>
      <c r="W124" s="183" t="str" cm="1">
        <f t="array" ref="W124">IFERROR(INDEX(A$761:A$954,MATCH(H124,A$761:A$954,0),0),"Save")</f>
        <v>Save</v>
      </c>
    </row>
    <row r="125" spans="1:23" hidden="1" x14ac:dyDescent="0.35">
      <c r="A125" s="190" t="str">
        <f t="shared" si="29"/>
        <v>Transportation</v>
      </c>
      <c r="B125" s="190" t="str">
        <f t="shared" si="29"/>
        <v>Mode Shifting</v>
      </c>
      <c r="C125" s="190" t="str">
        <f t="shared" si="29"/>
        <v>Percent of Travel Demand Shifted to Other Modes or Eliminated</v>
      </c>
      <c r="D125" s="185" t="s">
        <v>396</v>
      </c>
      <c r="E125" s="185" t="s">
        <v>362</v>
      </c>
      <c r="F125" s="185" t="s">
        <v>397</v>
      </c>
      <c r="G125" s="185" t="s">
        <v>410</v>
      </c>
      <c r="H125" s="43">
        <v>859</v>
      </c>
      <c r="I125" s="192" t="s">
        <v>332</v>
      </c>
      <c r="J125" s="190"/>
      <c r="K125" s="191"/>
      <c r="L125" s="191"/>
      <c r="M125" s="191"/>
      <c r="N125" s="191"/>
      <c r="O125" s="216"/>
      <c r="P125" s="214"/>
      <c r="Q125" s="216"/>
      <c r="R125" s="216"/>
      <c r="S125" s="217"/>
      <c r="T125" s="185"/>
      <c r="W125" s="183" t="str" cm="1">
        <f t="array" ref="W125">IFERROR(INDEX(A$761:A$954,MATCH(H125,A$761:A$954,0),0),"Save")</f>
        <v>Save</v>
      </c>
    </row>
    <row r="126" spans="1:23" hidden="1" x14ac:dyDescent="0.35">
      <c r="A126" s="182" t="s">
        <v>490</v>
      </c>
      <c r="B126" s="182" t="s">
        <v>491</v>
      </c>
      <c r="C126" s="182" t="s">
        <v>492</v>
      </c>
      <c r="D126" s="185" t="s">
        <v>493</v>
      </c>
      <c r="E126" s="185" t="s">
        <v>494</v>
      </c>
      <c r="F126" s="185" t="s">
        <v>495</v>
      </c>
      <c r="G126" s="185" t="s">
        <v>496</v>
      </c>
      <c r="H126" s="43">
        <v>435</v>
      </c>
      <c r="I126" s="185" t="s">
        <v>310</v>
      </c>
      <c r="J126" s="182" t="s">
        <v>491</v>
      </c>
      <c r="K126" s="182" t="s">
        <v>497</v>
      </c>
      <c r="L126" s="204">
        <v>0</v>
      </c>
      <c r="M126" s="204">
        <v>1</v>
      </c>
      <c r="N126" s="204">
        <v>0.01</v>
      </c>
      <c r="O126" s="185" t="s">
        <v>498</v>
      </c>
      <c r="P126" s="218"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Mexico, the share of electricity among fuels used for heating in urban, residential buildings will rise from 5.6% to 10% through 2050.</v>
      </c>
      <c r="Q126" s="185" t="s">
        <v>499</v>
      </c>
      <c r="R126" s="192" t="s">
        <v>500</v>
      </c>
      <c r="S126" s="206"/>
      <c r="T126" s="185"/>
      <c r="U126" s="182" t="s">
        <v>143</v>
      </c>
      <c r="W126" s="183" t="str" cm="1">
        <f t="array" ref="W126">IFERROR(INDEX(A$761:A$954,MATCH(H126,A$761:A$954,0),0),"Save")</f>
        <v>Save</v>
      </c>
    </row>
    <row r="127" spans="1:23" hidden="1" x14ac:dyDescent="0.35">
      <c r="A127" s="190" t="str">
        <f t="shared" ref="A127:C140" si="30">A$126</f>
        <v>Buildings and Appliances</v>
      </c>
      <c r="B127" s="190" t="str">
        <f t="shared" si="30"/>
        <v>Building Component Electrification</v>
      </c>
      <c r="C127" s="190" t="str">
        <f t="shared" si="30"/>
        <v>Fraction of New Bldg Components Shifted to Other Fuels</v>
      </c>
      <c r="D127" s="185" t="s">
        <v>501</v>
      </c>
      <c r="E127" s="185" t="s">
        <v>494</v>
      </c>
      <c r="F127" s="185" t="s">
        <v>495</v>
      </c>
      <c r="G127" s="185" t="s">
        <v>502</v>
      </c>
      <c r="H127" s="43">
        <v>436</v>
      </c>
      <c r="I127" s="185" t="s">
        <v>332</v>
      </c>
      <c r="J127" s="190"/>
      <c r="K127" s="190"/>
      <c r="L127" s="191"/>
      <c r="M127" s="191"/>
      <c r="N127" s="191"/>
      <c r="O127" s="216"/>
      <c r="P127" s="187"/>
      <c r="Q127" s="216"/>
      <c r="R127" s="216"/>
      <c r="S127" s="217"/>
      <c r="T127" s="216"/>
      <c r="W127" s="183" t="str" cm="1">
        <f t="array" ref="W127">IFERROR(INDEX(A$761:A$954,MATCH(H127,A$761:A$954,0),0),"Save")</f>
        <v>Save</v>
      </c>
    </row>
    <row r="128" spans="1:23" hidden="1" x14ac:dyDescent="0.35">
      <c r="A128" s="190" t="str">
        <f t="shared" si="30"/>
        <v>Buildings and Appliances</v>
      </c>
      <c r="B128" s="190" t="str">
        <f t="shared" si="30"/>
        <v>Building Component Electrification</v>
      </c>
      <c r="C128" s="190" t="str">
        <f t="shared" si="30"/>
        <v>Fraction of New Bldg Components Shifted to Other Fuels</v>
      </c>
      <c r="D128" s="185" t="s">
        <v>503</v>
      </c>
      <c r="E128" s="185" t="s">
        <v>494</v>
      </c>
      <c r="F128" s="185" t="s">
        <v>495</v>
      </c>
      <c r="G128" s="185" t="s">
        <v>504</v>
      </c>
      <c r="H128" s="43">
        <v>437</v>
      </c>
      <c r="I128" s="185" t="s">
        <v>332</v>
      </c>
      <c r="J128" s="190"/>
      <c r="K128" s="190"/>
      <c r="L128" s="190"/>
      <c r="M128" s="191"/>
      <c r="N128" s="191"/>
      <c r="O128" s="216"/>
      <c r="P128" s="187"/>
      <c r="Q128" s="216"/>
      <c r="R128" s="216"/>
      <c r="S128" s="217"/>
      <c r="T128" s="216"/>
      <c r="W128" s="183" t="str" cm="1">
        <f t="array" ref="W128">IFERROR(INDEX(A$761:A$954,MATCH(H128,A$761:A$954,0),0),"Save")</f>
        <v>Save</v>
      </c>
    </row>
    <row r="129" spans="1:23" hidden="1" x14ac:dyDescent="0.35">
      <c r="A129" s="190" t="str">
        <f t="shared" si="30"/>
        <v>Buildings and Appliances</v>
      </c>
      <c r="B129" s="190" t="str">
        <f t="shared" si="30"/>
        <v>Building Component Electrification</v>
      </c>
      <c r="C129" s="190" t="str">
        <f t="shared" si="30"/>
        <v>Fraction of New Bldg Components Shifted to Other Fuels</v>
      </c>
      <c r="D129" s="185" t="s">
        <v>505</v>
      </c>
      <c r="E129" s="185" t="s">
        <v>494</v>
      </c>
      <c r="F129" s="185" t="s">
        <v>495</v>
      </c>
      <c r="G129" s="185" t="s">
        <v>506</v>
      </c>
      <c r="H129" s="43">
        <v>438</v>
      </c>
      <c r="I129" s="185" t="s">
        <v>310</v>
      </c>
      <c r="J129" s="190" t="str">
        <f t="shared" ref="J129:O131" si="31">J$126</f>
        <v>Building Component Electrification</v>
      </c>
      <c r="K129" s="190" t="str">
        <f t="shared" si="31"/>
        <v>bldgs new component fuel shifting</v>
      </c>
      <c r="L129" s="191">
        <f t="shared" si="31"/>
        <v>0</v>
      </c>
      <c r="M129" s="191">
        <f t="shared" si="31"/>
        <v>1</v>
      </c>
      <c r="N129" s="191">
        <f t="shared" si="31"/>
        <v>0.01</v>
      </c>
      <c r="O129" s="216" t="str">
        <f t="shared" si="31"/>
        <v>% of newly sold non-electric building components</v>
      </c>
      <c r="P129" s="219"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Mexico, the share of electricity among fuels used by appliances in urban, residential buildings will rise from 32.6% to 32.9% through 2050.</v>
      </c>
      <c r="Q129" s="216" t="str">
        <f t="shared" ref="Q129:R131" si="32">Q$126</f>
        <v>buildings-sector-main.html#component-elec</v>
      </c>
      <c r="R129" s="216" t="str">
        <f t="shared" si="32"/>
        <v>building-component-electrification.html</v>
      </c>
      <c r="S129" s="217"/>
      <c r="T129" s="216"/>
      <c r="U129" s="182" t="s">
        <v>143</v>
      </c>
      <c r="W129" s="183" t="str" cm="1">
        <f t="array" ref="W129">IFERROR(INDEX(A$761:A$954,MATCH(H129,A$761:A$954,0),0),"Save")</f>
        <v>Save</v>
      </c>
    </row>
    <row r="130" spans="1:23" hidden="1" x14ac:dyDescent="0.35">
      <c r="A130" s="190" t="str">
        <f t="shared" si="30"/>
        <v>Buildings and Appliances</v>
      </c>
      <c r="B130" s="190" t="str">
        <f t="shared" si="30"/>
        <v>Building Component Electrification</v>
      </c>
      <c r="C130" s="190" t="str">
        <f t="shared" si="30"/>
        <v>Fraction of New Bldg Components Shifted to Other Fuels</v>
      </c>
      <c r="D130" s="185" t="s">
        <v>507</v>
      </c>
      <c r="E130" s="185" t="s">
        <v>494</v>
      </c>
      <c r="F130" s="185" t="s">
        <v>495</v>
      </c>
      <c r="G130" s="185" t="s">
        <v>508</v>
      </c>
      <c r="H130" s="43">
        <v>439</v>
      </c>
      <c r="I130" s="185" t="s">
        <v>332</v>
      </c>
      <c r="J130" s="190" t="str">
        <f t="shared" si="31"/>
        <v>Building Component Electrification</v>
      </c>
      <c r="K130" s="190" t="str">
        <f t="shared" si="31"/>
        <v>bldgs new component fuel shifting</v>
      </c>
      <c r="L130" s="191">
        <f t="shared" si="31"/>
        <v>0</v>
      </c>
      <c r="M130" s="191">
        <f t="shared" si="31"/>
        <v>1</v>
      </c>
      <c r="N130" s="191">
        <f t="shared" si="31"/>
        <v>0.01</v>
      </c>
      <c r="O130" s="216" t="str">
        <f t="shared" si="31"/>
        <v>% of newly sold non-electric building components</v>
      </c>
      <c r="P130" s="187" t="s">
        <v>509</v>
      </c>
      <c r="Q130" s="216" t="str">
        <f t="shared" si="32"/>
        <v>buildings-sector-main.html#component-elec</v>
      </c>
      <c r="R130" s="216" t="str">
        <f t="shared" si="32"/>
        <v>building-component-electrification.html</v>
      </c>
      <c r="S130" s="217"/>
      <c r="T130" s="216"/>
      <c r="U130" s="182" t="s">
        <v>143</v>
      </c>
      <c r="W130" s="183" t="str" cm="1">
        <f t="array" ref="W130">IFERROR(INDEX(A$761:A$954,MATCH(H130,A$761:A$954,0),0),"Save")</f>
        <v>Save</v>
      </c>
    </row>
    <row r="131" spans="1:23" hidden="1" x14ac:dyDescent="0.35">
      <c r="A131" s="190" t="str">
        <f t="shared" si="30"/>
        <v>Buildings and Appliances</v>
      </c>
      <c r="B131" s="190" t="str">
        <f t="shared" si="30"/>
        <v>Building Component Electrification</v>
      </c>
      <c r="C131" s="190" t="str">
        <f t="shared" si="30"/>
        <v>Fraction of New Bldg Components Shifted to Other Fuels</v>
      </c>
      <c r="D131" s="185" t="s">
        <v>493</v>
      </c>
      <c r="E131" s="185" t="s">
        <v>510</v>
      </c>
      <c r="F131" s="185" t="s">
        <v>511</v>
      </c>
      <c r="G131" s="185" t="s">
        <v>496</v>
      </c>
      <c r="H131" s="43">
        <v>440</v>
      </c>
      <c r="I131" s="185" t="s">
        <v>310</v>
      </c>
      <c r="J131" s="190" t="str">
        <f t="shared" si="31"/>
        <v>Building Component Electrification</v>
      </c>
      <c r="K131" s="190" t="str">
        <f t="shared" si="31"/>
        <v>bldgs new component fuel shifting</v>
      </c>
      <c r="L131" s="191">
        <f t="shared" si="31"/>
        <v>0</v>
      </c>
      <c r="M131" s="191">
        <f t="shared" si="31"/>
        <v>1</v>
      </c>
      <c r="N131" s="191">
        <f t="shared" si="31"/>
        <v>0.01</v>
      </c>
      <c r="O131" s="216" t="str">
        <f t="shared" si="31"/>
        <v>% of newly sold non-electric building components</v>
      </c>
      <c r="P131" s="219"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Mexico, the share of electricity among fuels used for heating in rural, residential buildings will rise from 7.8% to 8.8% through 2050.</v>
      </c>
      <c r="Q131" s="216" t="str">
        <f t="shared" si="32"/>
        <v>buildings-sector-main.html#component-elec</v>
      </c>
      <c r="R131" s="216" t="str">
        <f t="shared" si="32"/>
        <v>building-component-electrification.html</v>
      </c>
      <c r="S131" s="217"/>
      <c r="T131" s="216"/>
      <c r="U131" s="182" t="s">
        <v>143</v>
      </c>
      <c r="W131" s="183" t="str" cm="1">
        <f t="array" ref="W131">IFERROR(INDEX(A$761:A$954,MATCH(H131,A$761:A$954,0),0),"Save")</f>
        <v>Save</v>
      </c>
    </row>
    <row r="132" spans="1:23" hidden="1" x14ac:dyDescent="0.35">
      <c r="A132" s="190" t="str">
        <f t="shared" si="30"/>
        <v>Buildings and Appliances</v>
      </c>
      <c r="B132" s="190" t="str">
        <f t="shared" si="30"/>
        <v>Building Component Electrification</v>
      </c>
      <c r="C132" s="190" t="str">
        <f t="shared" si="30"/>
        <v>Fraction of New Bldg Components Shifted to Other Fuels</v>
      </c>
      <c r="D132" s="185" t="s">
        <v>501</v>
      </c>
      <c r="E132" s="185" t="s">
        <v>510</v>
      </c>
      <c r="F132" s="185" t="s">
        <v>511</v>
      </c>
      <c r="G132" s="185" t="s">
        <v>502</v>
      </c>
      <c r="H132" s="43">
        <v>441</v>
      </c>
      <c r="I132" s="185" t="s">
        <v>332</v>
      </c>
      <c r="J132" s="190"/>
      <c r="K132" s="190"/>
      <c r="L132" s="190"/>
      <c r="M132" s="191"/>
      <c r="N132" s="191"/>
      <c r="O132" s="216"/>
      <c r="P132" s="187"/>
      <c r="Q132" s="216"/>
      <c r="R132" s="216"/>
      <c r="S132" s="217"/>
      <c r="T132" s="216"/>
      <c r="W132" s="183" t="str" cm="1">
        <f t="array" ref="W132">IFERROR(INDEX(A$761:A$954,MATCH(H132,A$761:A$954,0),0),"Save")</f>
        <v>Save</v>
      </c>
    </row>
    <row r="133" spans="1:23" hidden="1" x14ac:dyDescent="0.35">
      <c r="A133" s="190" t="str">
        <f t="shared" si="30"/>
        <v>Buildings and Appliances</v>
      </c>
      <c r="B133" s="190" t="str">
        <f t="shared" si="30"/>
        <v>Building Component Electrification</v>
      </c>
      <c r="C133" s="190" t="str">
        <f t="shared" si="30"/>
        <v>Fraction of New Bldg Components Shifted to Other Fuels</v>
      </c>
      <c r="D133" s="185" t="s">
        <v>503</v>
      </c>
      <c r="E133" s="185" t="s">
        <v>510</v>
      </c>
      <c r="F133" s="185" t="s">
        <v>511</v>
      </c>
      <c r="G133" s="185" t="s">
        <v>504</v>
      </c>
      <c r="H133" s="43">
        <v>442</v>
      </c>
      <c r="I133" s="185" t="s">
        <v>332</v>
      </c>
      <c r="J133" s="190"/>
      <c r="K133" s="190"/>
      <c r="L133" s="190"/>
      <c r="M133" s="191"/>
      <c r="N133" s="191"/>
      <c r="O133" s="216"/>
      <c r="P133" s="187"/>
      <c r="Q133" s="216"/>
      <c r="R133" s="216"/>
      <c r="S133" s="217"/>
      <c r="T133" s="216"/>
      <c r="W133" s="183" t="str" cm="1">
        <f t="array" ref="W133">IFERROR(INDEX(A$761:A$954,MATCH(H133,A$761:A$954,0),0),"Save")</f>
        <v>Save</v>
      </c>
    </row>
    <row r="134" spans="1:23" hidden="1" x14ac:dyDescent="0.35">
      <c r="A134" s="190" t="str">
        <f t="shared" si="30"/>
        <v>Buildings and Appliances</v>
      </c>
      <c r="B134" s="190" t="str">
        <f t="shared" si="30"/>
        <v>Building Component Electrification</v>
      </c>
      <c r="C134" s="190" t="str">
        <f t="shared" si="30"/>
        <v>Fraction of New Bldg Components Shifted to Other Fuels</v>
      </c>
      <c r="D134" s="185" t="s">
        <v>505</v>
      </c>
      <c r="E134" s="185" t="s">
        <v>510</v>
      </c>
      <c r="F134" s="185" t="s">
        <v>511</v>
      </c>
      <c r="G134" s="185" t="s">
        <v>506</v>
      </c>
      <c r="H134" s="43">
        <v>443</v>
      </c>
      <c r="I134" s="185" t="s">
        <v>310</v>
      </c>
      <c r="J134" s="190" t="str">
        <f t="shared" ref="J134:O136" si="33">J$126</f>
        <v>Building Component Electrification</v>
      </c>
      <c r="K134" s="190" t="str">
        <f t="shared" si="33"/>
        <v>bldgs new component fuel shifting</v>
      </c>
      <c r="L134" s="191">
        <f t="shared" si="33"/>
        <v>0</v>
      </c>
      <c r="M134" s="191">
        <f t="shared" si="33"/>
        <v>1</v>
      </c>
      <c r="N134" s="191">
        <f t="shared" si="33"/>
        <v>0.01</v>
      </c>
      <c r="O134" s="216" t="str">
        <f t="shared" si="33"/>
        <v>% of newly sold non-electric building components</v>
      </c>
      <c r="P134" s="219"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32.6% to 32.9% through 2050.</v>
      </c>
      <c r="Q134" s="216" t="str">
        <f t="shared" ref="Q134:R136" si="34">Q$126</f>
        <v>buildings-sector-main.html#component-elec</v>
      </c>
      <c r="R134" s="216" t="str">
        <f t="shared" si="34"/>
        <v>building-component-electrification.html</v>
      </c>
      <c r="S134" s="217"/>
      <c r="T134" s="216"/>
      <c r="U134" s="182" t="s">
        <v>143</v>
      </c>
      <c r="W134" s="183" t="str" cm="1">
        <f t="array" ref="W134">IFERROR(INDEX(A$761:A$954,MATCH(H134,A$761:A$954,0),0),"Save")</f>
        <v>Save</v>
      </c>
    </row>
    <row r="135" spans="1:23" hidden="1" x14ac:dyDescent="0.35">
      <c r="A135" s="190" t="str">
        <f t="shared" si="30"/>
        <v>Buildings and Appliances</v>
      </c>
      <c r="B135" s="190" t="str">
        <f t="shared" si="30"/>
        <v>Building Component Electrification</v>
      </c>
      <c r="C135" s="190" t="str">
        <f t="shared" si="30"/>
        <v>Fraction of New Bldg Components Shifted to Other Fuels</v>
      </c>
      <c r="D135" s="185" t="s">
        <v>507</v>
      </c>
      <c r="E135" s="185" t="s">
        <v>510</v>
      </c>
      <c r="F135" s="185" t="s">
        <v>511</v>
      </c>
      <c r="G135" s="185" t="s">
        <v>508</v>
      </c>
      <c r="H135" s="43">
        <v>444</v>
      </c>
      <c r="I135" s="185" t="s">
        <v>332</v>
      </c>
      <c r="J135" s="190" t="str">
        <f t="shared" si="33"/>
        <v>Building Component Electrification</v>
      </c>
      <c r="K135" s="190" t="str">
        <f t="shared" si="33"/>
        <v>bldgs new component fuel shifting</v>
      </c>
      <c r="L135" s="191">
        <f t="shared" si="33"/>
        <v>0</v>
      </c>
      <c r="M135" s="191">
        <f t="shared" si="33"/>
        <v>1</v>
      </c>
      <c r="N135" s="191">
        <f t="shared" si="33"/>
        <v>0.01</v>
      </c>
      <c r="O135" s="216" t="str">
        <f t="shared" si="33"/>
        <v>% of newly sold non-electric building components</v>
      </c>
      <c r="P135" s="187" t="s">
        <v>512</v>
      </c>
      <c r="Q135" s="216" t="str">
        <f t="shared" si="34"/>
        <v>buildings-sector-main.html#component-elec</v>
      </c>
      <c r="R135" s="216" t="str">
        <f t="shared" si="34"/>
        <v>building-component-electrification.html</v>
      </c>
      <c r="S135" s="217"/>
      <c r="T135" s="216"/>
      <c r="U135" s="182" t="s">
        <v>143</v>
      </c>
      <c r="W135" s="183" t="str" cm="1">
        <f t="array" ref="W135">IFERROR(INDEX(A$761:A$954,MATCH(H135,A$761:A$954,0),0),"Save")</f>
        <v>Save</v>
      </c>
    </row>
    <row r="136" spans="1:23" hidden="1" x14ac:dyDescent="0.35">
      <c r="A136" s="190" t="str">
        <f t="shared" si="30"/>
        <v>Buildings and Appliances</v>
      </c>
      <c r="B136" s="190" t="str">
        <f t="shared" si="30"/>
        <v>Building Component Electrification</v>
      </c>
      <c r="C136" s="190" t="str">
        <f t="shared" si="30"/>
        <v>Fraction of New Bldg Components Shifted to Other Fuels</v>
      </c>
      <c r="D136" s="185" t="s">
        <v>493</v>
      </c>
      <c r="E136" s="185" t="s">
        <v>513</v>
      </c>
      <c r="F136" s="185" t="s">
        <v>514</v>
      </c>
      <c r="G136" s="185" t="s">
        <v>496</v>
      </c>
      <c r="H136" s="43">
        <v>445</v>
      </c>
      <c r="I136" s="185" t="s">
        <v>310</v>
      </c>
      <c r="J136" s="190" t="str">
        <f t="shared" si="33"/>
        <v>Building Component Electrification</v>
      </c>
      <c r="K136" s="190" t="str">
        <f t="shared" si="33"/>
        <v>bldgs new component fuel shifting</v>
      </c>
      <c r="L136" s="191">
        <f t="shared" si="33"/>
        <v>0</v>
      </c>
      <c r="M136" s="191">
        <f t="shared" si="33"/>
        <v>1</v>
      </c>
      <c r="N136" s="191">
        <f t="shared" si="33"/>
        <v>0.01</v>
      </c>
      <c r="O136" s="216" t="str">
        <f t="shared" si="33"/>
        <v>% of newly sold non-electric building components</v>
      </c>
      <c r="P136" s="219"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Mexico, the share of electricity among fuels used for heating in commercial buildings will fall from 4.8% to 4.8% through 2050.</v>
      </c>
      <c r="Q136" s="216" t="str">
        <f t="shared" si="34"/>
        <v>buildings-sector-main.html#component-elec</v>
      </c>
      <c r="R136" s="216" t="str">
        <f t="shared" si="34"/>
        <v>building-component-electrification.html</v>
      </c>
      <c r="S136" s="217"/>
      <c r="T136" s="216"/>
      <c r="U136" s="182" t="s">
        <v>143</v>
      </c>
      <c r="W136" s="183" t="str" cm="1">
        <f t="array" ref="W136">IFERROR(INDEX(A$761:A$954,MATCH(H136,A$761:A$954,0),0),"Save")</f>
        <v>Save</v>
      </c>
    </row>
    <row r="137" spans="1:23" hidden="1" x14ac:dyDescent="0.35">
      <c r="A137" s="190" t="str">
        <f t="shared" si="30"/>
        <v>Buildings and Appliances</v>
      </c>
      <c r="B137" s="190" t="str">
        <f t="shared" si="30"/>
        <v>Building Component Electrification</v>
      </c>
      <c r="C137" s="190" t="str">
        <f t="shared" si="30"/>
        <v>Fraction of New Bldg Components Shifted to Other Fuels</v>
      </c>
      <c r="D137" s="185" t="s">
        <v>501</v>
      </c>
      <c r="E137" s="185" t="s">
        <v>513</v>
      </c>
      <c r="F137" s="185" t="s">
        <v>514</v>
      </c>
      <c r="G137" s="185" t="s">
        <v>502</v>
      </c>
      <c r="H137" s="43">
        <v>446</v>
      </c>
      <c r="I137" s="185" t="s">
        <v>332</v>
      </c>
      <c r="J137" s="190"/>
      <c r="K137" s="190"/>
      <c r="L137" s="190"/>
      <c r="M137" s="191"/>
      <c r="N137" s="191"/>
      <c r="O137" s="216"/>
      <c r="P137" s="187"/>
      <c r="Q137" s="216"/>
      <c r="R137" s="216"/>
      <c r="S137" s="217"/>
      <c r="T137" s="216"/>
      <c r="W137" s="183" t="str" cm="1">
        <f t="array" ref="W137">IFERROR(INDEX(A$761:A$954,MATCH(H137,A$761:A$954,0),0),"Save")</f>
        <v>Save</v>
      </c>
    </row>
    <row r="138" spans="1:23" hidden="1" x14ac:dyDescent="0.35">
      <c r="A138" s="190" t="str">
        <f t="shared" si="30"/>
        <v>Buildings and Appliances</v>
      </c>
      <c r="B138" s="190" t="str">
        <f t="shared" si="30"/>
        <v>Building Component Electrification</v>
      </c>
      <c r="C138" s="190" t="str">
        <f t="shared" si="30"/>
        <v>Fraction of New Bldg Components Shifted to Other Fuels</v>
      </c>
      <c r="D138" s="185" t="s">
        <v>503</v>
      </c>
      <c r="E138" s="185" t="s">
        <v>513</v>
      </c>
      <c r="F138" s="185" t="s">
        <v>514</v>
      </c>
      <c r="G138" s="185" t="s">
        <v>504</v>
      </c>
      <c r="H138" s="43">
        <v>447</v>
      </c>
      <c r="I138" s="185" t="s">
        <v>332</v>
      </c>
      <c r="J138" s="190"/>
      <c r="K138" s="190"/>
      <c r="L138" s="190"/>
      <c r="M138" s="191"/>
      <c r="N138" s="191"/>
      <c r="O138" s="216"/>
      <c r="P138" s="187"/>
      <c r="Q138" s="216"/>
      <c r="R138" s="216"/>
      <c r="S138" s="217"/>
      <c r="T138" s="216"/>
      <c r="W138" s="183" t="str" cm="1">
        <f t="array" ref="W138">IFERROR(INDEX(A$761:A$954,MATCH(H138,A$761:A$954,0),0),"Save")</f>
        <v>Save</v>
      </c>
    </row>
    <row r="139" spans="1:23" hidden="1" x14ac:dyDescent="0.35">
      <c r="A139" s="190" t="str">
        <f t="shared" si="30"/>
        <v>Buildings and Appliances</v>
      </c>
      <c r="B139" s="190" t="str">
        <f t="shared" si="30"/>
        <v>Building Component Electrification</v>
      </c>
      <c r="C139" s="190" t="str">
        <f t="shared" si="30"/>
        <v>Fraction of New Bldg Components Shifted to Other Fuels</v>
      </c>
      <c r="D139" s="185" t="s">
        <v>505</v>
      </c>
      <c r="E139" s="185" t="s">
        <v>513</v>
      </c>
      <c r="F139" s="185" t="s">
        <v>514</v>
      </c>
      <c r="G139" s="185" t="s">
        <v>506</v>
      </c>
      <c r="H139" s="43">
        <v>448</v>
      </c>
      <c r="I139" s="185" t="s">
        <v>310</v>
      </c>
      <c r="J139" s="190" t="str">
        <f t="shared" ref="J139:O140" si="35">J$126</f>
        <v>Building Component Electrification</v>
      </c>
      <c r="K139" s="190" t="str">
        <f t="shared" si="35"/>
        <v>bldgs new component fuel shifting</v>
      </c>
      <c r="L139" s="191">
        <f t="shared" si="35"/>
        <v>0</v>
      </c>
      <c r="M139" s="191">
        <f t="shared" si="35"/>
        <v>1</v>
      </c>
      <c r="N139" s="191">
        <f t="shared" si="35"/>
        <v>0.01</v>
      </c>
      <c r="O139" s="216" t="str">
        <f t="shared" si="35"/>
        <v>% of newly sold non-electric building components</v>
      </c>
      <c r="P139" s="219"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Mexico, the share of electricity among fuels used by appliances in commercial buildings will fall from 38.6% to 31.8% through 2050.</v>
      </c>
      <c r="Q139" s="216" t="str">
        <f>Q$126</f>
        <v>buildings-sector-main.html#component-elec</v>
      </c>
      <c r="R139" s="216" t="str">
        <f>R$126</f>
        <v>building-component-electrification.html</v>
      </c>
      <c r="S139" s="217"/>
      <c r="T139" s="216"/>
      <c r="U139" s="182" t="s">
        <v>143</v>
      </c>
      <c r="W139" s="183" t="str" cm="1">
        <f t="array" ref="W139">IFERROR(INDEX(A$761:A$954,MATCH(H139,A$761:A$954,0),0),"Save")</f>
        <v>Save</v>
      </c>
    </row>
    <row r="140" spans="1:23" hidden="1" x14ac:dyDescent="0.35">
      <c r="A140" s="190" t="str">
        <f t="shared" si="30"/>
        <v>Buildings and Appliances</v>
      </c>
      <c r="B140" s="190" t="str">
        <f t="shared" si="30"/>
        <v>Building Component Electrification</v>
      </c>
      <c r="C140" s="190" t="str">
        <f t="shared" si="30"/>
        <v>Fraction of New Bldg Components Shifted to Other Fuels</v>
      </c>
      <c r="D140" s="185" t="s">
        <v>507</v>
      </c>
      <c r="E140" s="185" t="s">
        <v>513</v>
      </c>
      <c r="F140" s="185" t="s">
        <v>514</v>
      </c>
      <c r="G140" s="185" t="s">
        <v>508</v>
      </c>
      <c r="H140" s="43">
        <v>449</v>
      </c>
      <c r="I140" s="185" t="s">
        <v>310</v>
      </c>
      <c r="J140" s="190" t="str">
        <f t="shared" si="35"/>
        <v>Building Component Electrification</v>
      </c>
      <c r="K140" s="190" t="str">
        <f t="shared" si="35"/>
        <v>bldgs new component fuel shifting</v>
      </c>
      <c r="L140" s="191">
        <f t="shared" si="35"/>
        <v>0</v>
      </c>
      <c r="M140" s="191">
        <f t="shared" si="35"/>
        <v>1</v>
      </c>
      <c r="N140" s="191">
        <f t="shared" si="35"/>
        <v>0.01</v>
      </c>
      <c r="O140" s="216" t="str">
        <f t="shared" si="35"/>
        <v>% of newly sold non-electric building components</v>
      </c>
      <c r="P140" s="219"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Mexico, the share of electricity among fuels used by other components in commercial buildings will rise from 66.7% to 72.9% through 2050.</v>
      </c>
      <c r="Q140" s="216" t="str">
        <f>Q$126</f>
        <v>buildings-sector-main.html#component-elec</v>
      </c>
      <c r="R140" s="216" t="str">
        <f>R$126</f>
        <v>building-component-electrification.html</v>
      </c>
      <c r="S140" s="217"/>
      <c r="T140" s="216"/>
      <c r="U140" s="182" t="s">
        <v>143</v>
      </c>
      <c r="W140" s="183" t="str" cm="1">
        <f t="array" ref="W140">IFERROR(INDEX(A$761:A$954,MATCH(H140,A$761:A$954,0),0),"Save")</f>
        <v>Save</v>
      </c>
    </row>
    <row r="141" spans="1:23" s="190" customFormat="1" hidden="1" x14ac:dyDescent="0.35">
      <c r="A141" s="182" t="s">
        <v>490</v>
      </c>
      <c r="B141" s="182" t="s">
        <v>515</v>
      </c>
      <c r="C141" s="182" t="s">
        <v>516</v>
      </c>
      <c r="D141" s="185" t="s">
        <v>493</v>
      </c>
      <c r="E141" s="185" t="s">
        <v>494</v>
      </c>
      <c r="F141" s="185" t="s">
        <v>495</v>
      </c>
      <c r="G141" s="185" t="s">
        <v>496</v>
      </c>
      <c r="H141" s="43">
        <v>13</v>
      </c>
      <c r="I141" s="185" t="s">
        <v>310</v>
      </c>
      <c r="J141" s="182" t="s">
        <v>515</v>
      </c>
      <c r="K141" s="182" t="s">
        <v>517</v>
      </c>
      <c r="L141" s="204">
        <v>0</v>
      </c>
      <c r="M141" s="204">
        <f>ROUND(MaxBoundCalculations!B162,2)</f>
        <v>0.22</v>
      </c>
      <c r="N141" s="204">
        <v>0.01</v>
      </c>
      <c r="O141" s="185" t="s">
        <v>518</v>
      </c>
      <c r="P141" s="219" t="str">
        <f>'Repeating Values'!B6&amp;'Repeating Values'!$D$6</f>
        <v>**Description:**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5" t="s">
        <v>519</v>
      </c>
      <c r="R141" s="192" t="s">
        <v>520</v>
      </c>
      <c r="S141" s="206" t="s">
        <v>521</v>
      </c>
      <c r="T141" s="185" t="s">
        <v>522</v>
      </c>
      <c r="W141" s="183" t="str" cm="1">
        <f t="array" ref="W141">IFERROR(INDEX(A$761:A$954,MATCH(H141,A$761:A$954,0),0),"Save")</f>
        <v>Save</v>
      </c>
    </row>
    <row r="142" spans="1:23" s="190" customFormat="1" hidden="1" x14ac:dyDescent="0.35">
      <c r="A142" s="190" t="str">
        <f t="shared" ref="A142:C158" si="36">A$141</f>
        <v>Buildings and Appliances</v>
      </c>
      <c r="B142" s="190" t="str">
        <f t="shared" si="36"/>
        <v>Building Energy Efficiency Standards</v>
      </c>
      <c r="C142" s="190" t="str">
        <f t="shared" si="36"/>
        <v>Reduction in E Use Allowed by Component Eff Std</v>
      </c>
      <c r="D142" s="185" t="s">
        <v>501</v>
      </c>
      <c r="E142" s="185" t="s">
        <v>494</v>
      </c>
      <c r="F142" s="185" t="s">
        <v>495</v>
      </c>
      <c r="G142" s="185" t="s">
        <v>502</v>
      </c>
      <c r="H142" s="43">
        <v>14</v>
      </c>
      <c r="I142" s="185" t="s">
        <v>310</v>
      </c>
      <c r="J142" s="190" t="str">
        <f t="shared" ref="J142:L158" si="37">J$141</f>
        <v>Building Energy Efficiency Standards</v>
      </c>
      <c r="K142" s="198" t="str">
        <f t="shared" si="37"/>
        <v>bldgs efficiency standards</v>
      </c>
      <c r="L142" s="198">
        <f t="shared" si="37"/>
        <v>0</v>
      </c>
      <c r="M142" s="186">
        <f>ROUND(MaxBoundCalculations!B163,2)</f>
        <v>0.38</v>
      </c>
      <c r="N142" s="198">
        <f t="shared" ref="N142:O158" si="38">N$141</f>
        <v>0.01</v>
      </c>
      <c r="O142" s="200" t="str">
        <f t="shared" si="38"/>
        <v>% reduction in energy use</v>
      </c>
      <c r="P142" s="219" t="str">
        <f>'Repeating Values'!B9&amp;'Repeating Values'!$D$6</f>
        <v>**Description:**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0" t="str">
        <f t="shared" ref="Q142:S158" si="39">Q$141</f>
        <v>buildings-sector-main.html#eff-stds</v>
      </c>
      <c r="R142" s="200" t="str">
        <f t="shared" si="39"/>
        <v>building-energy-efficiency-standards.html</v>
      </c>
      <c r="S142"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0" t="str">
        <f t="shared" ref="T142:T158" si="40">T141</f>
        <v>Itron, 2007, "ASSESSMENT OF LONG-TERM
ELECTRIC ENERGY EFFICIENCY
POTENTIAL IN CALIFORNIA’S
RESIDENTIAL SECTOR," http://www.energy.ca.gov/2007publications/CEC-500-2007-002/CEC-500-2007-002.PDF, p.33, Table 5-1</v>
      </c>
      <c r="W142" s="183" t="str" cm="1">
        <f t="array" ref="W142">IFERROR(INDEX(A$761:A$954,MATCH(H142,A$761:A$954,0),0),"Save")</f>
        <v>Save</v>
      </c>
    </row>
    <row r="143" spans="1:23" s="190" customFormat="1" hidden="1" x14ac:dyDescent="0.35">
      <c r="A143" s="190" t="str">
        <f t="shared" si="36"/>
        <v>Buildings and Appliances</v>
      </c>
      <c r="B143" s="190" t="str">
        <f t="shared" si="36"/>
        <v>Building Energy Efficiency Standards</v>
      </c>
      <c r="C143" s="190" t="str">
        <f t="shared" si="36"/>
        <v>Reduction in E Use Allowed by Component Eff Std</v>
      </c>
      <c r="D143" s="185" t="s">
        <v>523</v>
      </c>
      <c r="E143" s="185" t="s">
        <v>494</v>
      </c>
      <c r="F143" s="185" t="s">
        <v>495</v>
      </c>
      <c r="G143" s="185" t="s">
        <v>524</v>
      </c>
      <c r="H143" s="43">
        <v>15</v>
      </c>
      <c r="I143" s="185" t="s">
        <v>310</v>
      </c>
      <c r="J143" s="190" t="str">
        <f t="shared" si="37"/>
        <v>Building Energy Efficiency Standards</v>
      </c>
      <c r="K143" s="198" t="str">
        <f t="shared" si="37"/>
        <v>bldgs efficiency standards</v>
      </c>
      <c r="L143" s="198">
        <f t="shared" si="37"/>
        <v>0</v>
      </c>
      <c r="M143" s="186">
        <f>ROUND(MaxBoundCalculations!B163,2)</f>
        <v>0.38</v>
      </c>
      <c r="N143" s="198">
        <f t="shared" si="38"/>
        <v>0.01</v>
      </c>
      <c r="O143" s="200" t="str">
        <f t="shared" si="38"/>
        <v>% reduction in energy use</v>
      </c>
      <c r="P143" s="219" t="str">
        <f>'Repeating Values'!B11&amp;'Repeating Values'!$D$6</f>
        <v>**Description:**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0" t="str">
        <f t="shared" si="39"/>
        <v>buildings-sector-main.html#eff-stds</v>
      </c>
      <c r="R143" s="200" t="str">
        <f t="shared" si="39"/>
        <v>building-energy-efficiency-standards.html</v>
      </c>
      <c r="S143"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0" t="str">
        <f t="shared" si="40"/>
        <v>Itron, 2007, "ASSESSMENT OF LONG-TERM
ELECTRIC ENERGY EFFICIENCY
POTENTIAL IN CALIFORNIA’S
RESIDENTIAL SECTOR," http://www.energy.ca.gov/2007publications/CEC-500-2007-002/CEC-500-2007-002.PDF, p.33, Table 5-1</v>
      </c>
      <c r="W143" s="183" t="str" cm="1">
        <f t="array" ref="W143">IFERROR(INDEX(A$761:A$954,MATCH(H143,A$761:A$954,0),0),"Save")</f>
        <v>Save</v>
      </c>
    </row>
    <row r="144" spans="1:23" s="190" customFormat="1" hidden="1" x14ac:dyDescent="0.35">
      <c r="A144" s="190" t="str">
        <f t="shared" si="36"/>
        <v>Buildings and Appliances</v>
      </c>
      <c r="B144" s="190" t="str">
        <f t="shared" si="36"/>
        <v>Building Energy Efficiency Standards</v>
      </c>
      <c r="C144" s="190" t="str">
        <f t="shared" si="36"/>
        <v>Reduction in E Use Allowed by Component Eff Std</v>
      </c>
      <c r="D144" s="185" t="s">
        <v>503</v>
      </c>
      <c r="E144" s="185" t="s">
        <v>494</v>
      </c>
      <c r="F144" s="185" t="s">
        <v>495</v>
      </c>
      <c r="G144" s="185" t="s">
        <v>504</v>
      </c>
      <c r="H144" s="43">
        <v>16</v>
      </c>
      <c r="I144" s="185" t="s">
        <v>310</v>
      </c>
      <c r="J144" s="190" t="str">
        <f t="shared" si="37"/>
        <v>Building Energy Efficiency Standards</v>
      </c>
      <c r="K144" s="198" t="str">
        <f t="shared" si="37"/>
        <v>bldgs efficiency standards</v>
      </c>
      <c r="L144" s="198">
        <f t="shared" si="37"/>
        <v>0</v>
      </c>
      <c r="M144" s="186">
        <f>ROUND(MaxBoundCalculations!B161,2)</f>
        <v>0.4</v>
      </c>
      <c r="N144" s="198">
        <f t="shared" si="38"/>
        <v>0.01</v>
      </c>
      <c r="O144" s="200" t="str">
        <f t="shared" si="38"/>
        <v>% reduction in energy use</v>
      </c>
      <c r="P144" s="219" t="str">
        <f>'Repeating Values'!B12&amp;'Repeating Values'!$D$6</f>
        <v>**Description:**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0" t="str">
        <f t="shared" si="39"/>
        <v>buildings-sector-main.html#eff-stds</v>
      </c>
      <c r="R144" s="200" t="str">
        <f t="shared" si="39"/>
        <v>building-energy-efficiency-standards.html</v>
      </c>
      <c r="S144"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0" t="str">
        <f t="shared" si="40"/>
        <v>Itron, 2007, "ASSESSMENT OF LONG-TERM
ELECTRIC ENERGY EFFICIENCY
POTENTIAL IN CALIFORNIA’S
RESIDENTIAL SECTOR," http://www.energy.ca.gov/2007publications/CEC-500-2007-002/CEC-500-2007-002.PDF, p.33, Table 5-1</v>
      </c>
      <c r="W144" s="183" t="str" cm="1">
        <f t="array" ref="W144">IFERROR(INDEX(A$761:A$954,MATCH(H144,A$761:A$954,0),0),"Save")</f>
        <v>Save</v>
      </c>
    </row>
    <row r="145" spans="1:23" s="190" customFormat="1" hidden="1" x14ac:dyDescent="0.35">
      <c r="A145" s="190" t="str">
        <f t="shared" si="36"/>
        <v>Buildings and Appliances</v>
      </c>
      <c r="B145" s="190" t="str">
        <f t="shared" si="36"/>
        <v>Building Energy Efficiency Standards</v>
      </c>
      <c r="C145" s="190" t="str">
        <f t="shared" si="36"/>
        <v>Reduction in E Use Allowed by Component Eff Std</v>
      </c>
      <c r="D145" s="185" t="s">
        <v>505</v>
      </c>
      <c r="E145" s="185" t="s">
        <v>494</v>
      </c>
      <c r="F145" s="185" t="s">
        <v>495</v>
      </c>
      <c r="G145" s="185" t="s">
        <v>506</v>
      </c>
      <c r="H145" s="43">
        <v>17</v>
      </c>
      <c r="I145" s="185" t="s">
        <v>310</v>
      </c>
      <c r="J145" s="190" t="str">
        <f t="shared" si="37"/>
        <v>Building Energy Efficiency Standards</v>
      </c>
      <c r="K145" s="198" t="str">
        <f t="shared" si="37"/>
        <v>bldgs efficiency standards</v>
      </c>
      <c r="L145" s="198">
        <f t="shared" si="37"/>
        <v>0</v>
      </c>
      <c r="M145" s="186">
        <f>ROUND(MaxBoundCalculations!B159,2)</f>
        <v>0.38</v>
      </c>
      <c r="N145" s="198">
        <f t="shared" si="38"/>
        <v>0.01</v>
      </c>
      <c r="O145" s="200" t="str">
        <f t="shared" si="38"/>
        <v>% reduction in energy use</v>
      </c>
      <c r="P145" s="219" t="str">
        <f>'Repeating Values'!B13&amp;'Repeating Values'!$D$6</f>
        <v>**Description:**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0" t="str">
        <f t="shared" si="39"/>
        <v>buildings-sector-main.html#eff-stds</v>
      </c>
      <c r="R145" s="200" t="str">
        <f t="shared" si="39"/>
        <v>building-energy-efficiency-standards.html</v>
      </c>
      <c r="S145"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0" t="str">
        <f t="shared" si="40"/>
        <v>Itron, 2007, "ASSESSMENT OF LONG-TERM
ELECTRIC ENERGY EFFICIENCY
POTENTIAL IN CALIFORNIA’S
RESIDENTIAL SECTOR," http://www.energy.ca.gov/2007publications/CEC-500-2007-002/CEC-500-2007-002.PDF, p.33, Table 5-1</v>
      </c>
      <c r="W145" s="183" t="str" cm="1">
        <f t="array" ref="W145">IFERROR(INDEX(A$761:A$954,MATCH(H145,A$761:A$954,0),0),"Save")</f>
        <v>Save</v>
      </c>
    </row>
    <row r="146" spans="1:23" s="190" customFormat="1" hidden="1" x14ac:dyDescent="0.35">
      <c r="A146" s="190" t="str">
        <f t="shared" si="36"/>
        <v>Buildings and Appliances</v>
      </c>
      <c r="B146" s="190" t="str">
        <f t="shared" si="36"/>
        <v>Building Energy Efficiency Standards</v>
      </c>
      <c r="C146" s="190" t="str">
        <f t="shared" si="36"/>
        <v>Reduction in E Use Allowed by Component Eff Std</v>
      </c>
      <c r="D146" s="185" t="s">
        <v>507</v>
      </c>
      <c r="E146" s="185" t="s">
        <v>494</v>
      </c>
      <c r="F146" s="185" t="s">
        <v>495</v>
      </c>
      <c r="G146" s="185" t="s">
        <v>508</v>
      </c>
      <c r="H146" s="43">
        <v>18</v>
      </c>
      <c r="I146" s="185" t="s">
        <v>310</v>
      </c>
      <c r="J146" s="190" t="str">
        <f t="shared" si="37"/>
        <v>Building Energy Efficiency Standards</v>
      </c>
      <c r="K146" s="198" t="str">
        <f t="shared" si="37"/>
        <v>bldgs efficiency standards</v>
      </c>
      <c r="L146" s="198">
        <f t="shared" si="37"/>
        <v>0</v>
      </c>
      <c r="M146" s="186">
        <f>ROUND(MaxBoundCalculations!B160,2)</f>
        <v>0.11</v>
      </c>
      <c r="N146" s="198">
        <f t="shared" si="38"/>
        <v>0.01</v>
      </c>
      <c r="O146" s="200" t="str">
        <f t="shared" si="38"/>
        <v>% reduction in energy use</v>
      </c>
      <c r="P146" s="219" t="str">
        <f>'Repeating Values'!B14&amp;'Repeating Values'!$D$6</f>
        <v>**Description:**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0" t="str">
        <f t="shared" si="39"/>
        <v>buildings-sector-main.html#eff-stds</v>
      </c>
      <c r="R146" s="200" t="str">
        <f t="shared" si="39"/>
        <v>building-energy-efficiency-standards.html</v>
      </c>
      <c r="S146"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0" t="str">
        <f t="shared" si="40"/>
        <v>Itron, 2007, "ASSESSMENT OF LONG-TERM
ELECTRIC ENERGY EFFICIENCY
POTENTIAL IN CALIFORNIA’S
RESIDENTIAL SECTOR," http://www.energy.ca.gov/2007publications/CEC-500-2007-002/CEC-500-2007-002.PDF, p.33, Table 5-1</v>
      </c>
      <c r="W146" s="183" t="str" cm="1">
        <f t="array" ref="W146">IFERROR(INDEX(A$761:A$954,MATCH(H146,A$761:A$954,0),0),"Save")</f>
        <v>Save</v>
      </c>
    </row>
    <row r="147" spans="1:23" s="190" customFormat="1" hidden="1" x14ac:dyDescent="0.35">
      <c r="A147" s="190" t="str">
        <f t="shared" si="36"/>
        <v>Buildings and Appliances</v>
      </c>
      <c r="B147" s="190" t="str">
        <f t="shared" si="36"/>
        <v>Building Energy Efficiency Standards</v>
      </c>
      <c r="C147" s="190" t="str">
        <f t="shared" si="36"/>
        <v>Reduction in E Use Allowed by Component Eff Std</v>
      </c>
      <c r="D147" s="185" t="s">
        <v>493</v>
      </c>
      <c r="E147" s="185" t="s">
        <v>510</v>
      </c>
      <c r="F147" s="185" t="s">
        <v>511</v>
      </c>
      <c r="G147" s="185" t="s">
        <v>496</v>
      </c>
      <c r="H147" s="43">
        <v>150</v>
      </c>
      <c r="I147" s="185" t="s">
        <v>310</v>
      </c>
      <c r="J147" s="190" t="str">
        <f t="shared" si="37"/>
        <v>Building Energy Efficiency Standards</v>
      </c>
      <c r="K147" s="198" t="str">
        <f t="shared" si="37"/>
        <v>bldgs efficiency standards</v>
      </c>
      <c r="L147" s="198">
        <f t="shared" si="37"/>
        <v>0</v>
      </c>
      <c r="M147" s="198">
        <f t="shared" ref="M147:M158" si="41">M141</f>
        <v>0.22</v>
      </c>
      <c r="N147" s="198">
        <f t="shared" si="38"/>
        <v>0.01</v>
      </c>
      <c r="O147" s="200" t="str">
        <f t="shared" si="38"/>
        <v>% reduction in energy use</v>
      </c>
      <c r="P147" s="219" t="str">
        <f>'Repeating Values'!B15&amp;'Repeating Values'!$D$6</f>
        <v>**Description:**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0" t="str">
        <f t="shared" si="39"/>
        <v>buildings-sector-main.html#eff-stds</v>
      </c>
      <c r="R147" s="200" t="str">
        <f t="shared" si="39"/>
        <v>building-energy-efficiency-standards.html</v>
      </c>
      <c r="S147"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0" t="str">
        <f t="shared" si="40"/>
        <v>Itron, 2007, "ASSESSMENT OF LONG-TERM
ELECTRIC ENERGY EFFICIENCY
POTENTIAL IN CALIFORNIA’S
RESIDENTIAL SECTOR," http://www.energy.ca.gov/2007publications/CEC-500-2007-002/CEC-500-2007-002.PDF, p.33, Table 5-1</v>
      </c>
      <c r="W147" s="183" t="str" cm="1">
        <f t="array" ref="W147">IFERROR(INDEX(A$761:A$954,MATCH(H147,A$761:A$954,0),0),"Save")</f>
        <v>Save</v>
      </c>
    </row>
    <row r="148" spans="1:23" s="190" customFormat="1" hidden="1" x14ac:dyDescent="0.35">
      <c r="A148" s="190" t="str">
        <f t="shared" si="36"/>
        <v>Buildings and Appliances</v>
      </c>
      <c r="B148" s="190" t="str">
        <f t="shared" si="36"/>
        <v>Building Energy Efficiency Standards</v>
      </c>
      <c r="C148" s="190" t="str">
        <f t="shared" si="36"/>
        <v>Reduction in E Use Allowed by Component Eff Std</v>
      </c>
      <c r="D148" s="185" t="s">
        <v>501</v>
      </c>
      <c r="E148" s="185" t="s">
        <v>510</v>
      </c>
      <c r="F148" s="185" t="s">
        <v>511</v>
      </c>
      <c r="G148" s="185" t="s">
        <v>502</v>
      </c>
      <c r="H148" s="43">
        <v>151</v>
      </c>
      <c r="I148" s="185" t="s">
        <v>310</v>
      </c>
      <c r="J148" s="190" t="str">
        <f t="shared" si="37"/>
        <v>Building Energy Efficiency Standards</v>
      </c>
      <c r="K148" s="198" t="str">
        <f t="shared" si="37"/>
        <v>bldgs efficiency standards</v>
      </c>
      <c r="L148" s="198">
        <f t="shared" si="37"/>
        <v>0</v>
      </c>
      <c r="M148" s="198">
        <f t="shared" si="41"/>
        <v>0.38</v>
      </c>
      <c r="N148" s="198">
        <f t="shared" si="38"/>
        <v>0.01</v>
      </c>
      <c r="O148" s="200" t="str">
        <f t="shared" si="38"/>
        <v>% reduction in energy use</v>
      </c>
      <c r="P148" s="219" t="str">
        <f>'Repeating Values'!B16&amp;'Repeating Values'!$D$6</f>
        <v>**Description:**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0" t="str">
        <f t="shared" si="39"/>
        <v>buildings-sector-main.html#eff-stds</v>
      </c>
      <c r="R148" s="200" t="str">
        <f t="shared" si="39"/>
        <v>building-energy-efficiency-standards.html</v>
      </c>
      <c r="S148"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0" t="str">
        <f t="shared" si="40"/>
        <v>Itron, 2007, "ASSESSMENT OF LONG-TERM
ELECTRIC ENERGY EFFICIENCY
POTENTIAL IN CALIFORNIA’S
RESIDENTIAL SECTOR," http://www.energy.ca.gov/2007publications/CEC-500-2007-002/CEC-500-2007-002.PDF, p.33, Table 5-1</v>
      </c>
      <c r="W148" s="183" t="str" cm="1">
        <f t="array" ref="W148">IFERROR(INDEX(A$761:A$954,MATCH(H148,A$761:A$954,0),0),"Save")</f>
        <v>Save</v>
      </c>
    </row>
    <row r="149" spans="1:23" s="190" customFormat="1" hidden="1" x14ac:dyDescent="0.35">
      <c r="A149" s="190" t="str">
        <f t="shared" si="36"/>
        <v>Buildings and Appliances</v>
      </c>
      <c r="B149" s="190" t="str">
        <f t="shared" si="36"/>
        <v>Building Energy Efficiency Standards</v>
      </c>
      <c r="C149" s="190" t="str">
        <f t="shared" si="36"/>
        <v>Reduction in E Use Allowed by Component Eff Std</v>
      </c>
      <c r="D149" s="185" t="s">
        <v>523</v>
      </c>
      <c r="E149" s="185" t="s">
        <v>510</v>
      </c>
      <c r="F149" s="185" t="s">
        <v>511</v>
      </c>
      <c r="G149" s="185" t="s">
        <v>524</v>
      </c>
      <c r="H149" s="43">
        <v>152</v>
      </c>
      <c r="I149" s="185" t="s">
        <v>310</v>
      </c>
      <c r="J149" s="190" t="str">
        <f t="shared" si="37"/>
        <v>Building Energy Efficiency Standards</v>
      </c>
      <c r="K149" s="198" t="str">
        <f t="shared" si="37"/>
        <v>bldgs efficiency standards</v>
      </c>
      <c r="L149" s="198">
        <f t="shared" si="37"/>
        <v>0</v>
      </c>
      <c r="M149" s="198">
        <f t="shared" si="41"/>
        <v>0.38</v>
      </c>
      <c r="N149" s="198">
        <f t="shared" si="38"/>
        <v>0.01</v>
      </c>
      <c r="O149" s="200" t="str">
        <f t="shared" si="38"/>
        <v>% reduction in energy use</v>
      </c>
      <c r="P149" s="219" t="str">
        <f>'Repeating Values'!B17&amp;'Repeating Values'!$D$6</f>
        <v>**Description:**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0" t="str">
        <f t="shared" si="39"/>
        <v>buildings-sector-main.html#eff-stds</v>
      </c>
      <c r="R149" s="200" t="str">
        <f t="shared" si="39"/>
        <v>building-energy-efficiency-standards.html</v>
      </c>
      <c r="S149"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0" t="str">
        <f t="shared" si="40"/>
        <v>Itron, 2007, "ASSESSMENT OF LONG-TERM
ELECTRIC ENERGY EFFICIENCY
POTENTIAL IN CALIFORNIA’S
RESIDENTIAL SECTOR," http://www.energy.ca.gov/2007publications/CEC-500-2007-002/CEC-500-2007-002.PDF, p.33, Table 5-1</v>
      </c>
      <c r="W149" s="183" t="str" cm="1">
        <f t="array" ref="W149">IFERROR(INDEX(A$761:A$954,MATCH(H149,A$761:A$954,0),0),"Save")</f>
        <v>Save</v>
      </c>
    </row>
    <row r="150" spans="1:23" s="190" customFormat="1" hidden="1" x14ac:dyDescent="0.35">
      <c r="A150" s="190" t="str">
        <f t="shared" si="36"/>
        <v>Buildings and Appliances</v>
      </c>
      <c r="B150" s="190" t="str">
        <f t="shared" si="36"/>
        <v>Building Energy Efficiency Standards</v>
      </c>
      <c r="C150" s="190" t="str">
        <f t="shared" si="36"/>
        <v>Reduction in E Use Allowed by Component Eff Std</v>
      </c>
      <c r="D150" s="185" t="s">
        <v>503</v>
      </c>
      <c r="E150" s="185" t="s">
        <v>510</v>
      </c>
      <c r="F150" s="185" t="s">
        <v>511</v>
      </c>
      <c r="G150" s="185" t="s">
        <v>504</v>
      </c>
      <c r="H150" s="43">
        <v>153</v>
      </c>
      <c r="I150" s="185" t="s">
        <v>310</v>
      </c>
      <c r="J150" s="190" t="str">
        <f t="shared" si="37"/>
        <v>Building Energy Efficiency Standards</v>
      </c>
      <c r="K150" s="198" t="str">
        <f t="shared" si="37"/>
        <v>bldgs efficiency standards</v>
      </c>
      <c r="L150" s="198">
        <f t="shared" si="37"/>
        <v>0</v>
      </c>
      <c r="M150" s="198">
        <f t="shared" si="41"/>
        <v>0.4</v>
      </c>
      <c r="N150" s="198">
        <f t="shared" si="38"/>
        <v>0.01</v>
      </c>
      <c r="O150" s="200" t="str">
        <f t="shared" si="38"/>
        <v>% reduction in energy use</v>
      </c>
      <c r="P150" s="219" t="str">
        <f>'Repeating Values'!B18&amp;'Repeating Values'!$D$6</f>
        <v>**Description:**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0" t="str">
        <f t="shared" si="39"/>
        <v>buildings-sector-main.html#eff-stds</v>
      </c>
      <c r="R150" s="200" t="str">
        <f t="shared" si="39"/>
        <v>building-energy-efficiency-standards.html</v>
      </c>
      <c r="S150"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0" t="str">
        <f t="shared" si="40"/>
        <v>Itron, 2007, "ASSESSMENT OF LONG-TERM
ELECTRIC ENERGY EFFICIENCY
POTENTIAL IN CALIFORNIA’S
RESIDENTIAL SECTOR," http://www.energy.ca.gov/2007publications/CEC-500-2007-002/CEC-500-2007-002.PDF, p.33, Table 5-1</v>
      </c>
      <c r="W150" s="183" t="str" cm="1">
        <f t="array" ref="W150">IFERROR(INDEX(A$761:A$954,MATCH(H150,A$761:A$954,0),0),"Save")</f>
        <v>Save</v>
      </c>
    </row>
    <row r="151" spans="1:23" s="190" customFormat="1" hidden="1" x14ac:dyDescent="0.35">
      <c r="A151" s="190" t="str">
        <f t="shared" si="36"/>
        <v>Buildings and Appliances</v>
      </c>
      <c r="B151" s="190" t="str">
        <f t="shared" si="36"/>
        <v>Building Energy Efficiency Standards</v>
      </c>
      <c r="C151" s="190" t="str">
        <f t="shared" si="36"/>
        <v>Reduction in E Use Allowed by Component Eff Std</v>
      </c>
      <c r="D151" s="185" t="s">
        <v>505</v>
      </c>
      <c r="E151" s="185" t="s">
        <v>510</v>
      </c>
      <c r="F151" s="185" t="s">
        <v>511</v>
      </c>
      <c r="G151" s="185" t="s">
        <v>506</v>
      </c>
      <c r="H151" s="43">
        <v>154</v>
      </c>
      <c r="I151" s="185" t="s">
        <v>310</v>
      </c>
      <c r="J151" s="190" t="str">
        <f t="shared" si="37"/>
        <v>Building Energy Efficiency Standards</v>
      </c>
      <c r="K151" s="198" t="str">
        <f t="shared" si="37"/>
        <v>bldgs efficiency standards</v>
      </c>
      <c r="L151" s="198">
        <f t="shared" si="37"/>
        <v>0</v>
      </c>
      <c r="M151" s="198">
        <f t="shared" si="41"/>
        <v>0.38</v>
      </c>
      <c r="N151" s="198">
        <f t="shared" si="38"/>
        <v>0.01</v>
      </c>
      <c r="O151" s="200" t="str">
        <f t="shared" si="38"/>
        <v>% reduction in energy use</v>
      </c>
      <c r="P151" s="219" t="str">
        <f>'Repeating Values'!B19&amp;'Repeating Values'!$D$6</f>
        <v>**Description:**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0" t="str">
        <f t="shared" si="39"/>
        <v>buildings-sector-main.html#eff-stds</v>
      </c>
      <c r="R151" s="200" t="str">
        <f t="shared" si="39"/>
        <v>building-energy-efficiency-standards.html</v>
      </c>
      <c r="S151"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0" t="str">
        <f t="shared" si="40"/>
        <v>Itron, 2007, "ASSESSMENT OF LONG-TERM
ELECTRIC ENERGY EFFICIENCY
POTENTIAL IN CALIFORNIA’S
RESIDENTIAL SECTOR," http://www.energy.ca.gov/2007publications/CEC-500-2007-002/CEC-500-2007-002.PDF, p.33, Table 5-1</v>
      </c>
      <c r="W151" s="183" t="str" cm="1">
        <f t="array" ref="W151">IFERROR(INDEX(A$761:A$954,MATCH(H151,A$761:A$954,0),0),"Save")</f>
        <v>Save</v>
      </c>
    </row>
    <row r="152" spans="1:23" s="190" customFormat="1" hidden="1" x14ac:dyDescent="0.35">
      <c r="A152" s="190" t="str">
        <f t="shared" si="36"/>
        <v>Buildings and Appliances</v>
      </c>
      <c r="B152" s="190" t="str">
        <f t="shared" si="36"/>
        <v>Building Energy Efficiency Standards</v>
      </c>
      <c r="C152" s="190" t="str">
        <f t="shared" si="36"/>
        <v>Reduction in E Use Allowed by Component Eff Std</v>
      </c>
      <c r="D152" s="185" t="s">
        <v>507</v>
      </c>
      <c r="E152" s="185" t="s">
        <v>510</v>
      </c>
      <c r="F152" s="185" t="s">
        <v>511</v>
      </c>
      <c r="G152" s="185" t="s">
        <v>508</v>
      </c>
      <c r="H152" s="43">
        <v>155</v>
      </c>
      <c r="I152" s="185" t="s">
        <v>310</v>
      </c>
      <c r="J152" s="190" t="str">
        <f t="shared" si="37"/>
        <v>Building Energy Efficiency Standards</v>
      </c>
      <c r="K152" s="198" t="str">
        <f t="shared" si="37"/>
        <v>bldgs efficiency standards</v>
      </c>
      <c r="L152" s="198">
        <f t="shared" si="37"/>
        <v>0</v>
      </c>
      <c r="M152" s="198">
        <f t="shared" si="41"/>
        <v>0.11</v>
      </c>
      <c r="N152" s="198">
        <f t="shared" si="38"/>
        <v>0.01</v>
      </c>
      <c r="O152" s="200" t="str">
        <f t="shared" si="38"/>
        <v>% reduction in energy use</v>
      </c>
      <c r="P152" s="219" t="str">
        <f>'Repeating Values'!B20&amp;'Repeating Values'!$D$6</f>
        <v>**Description:**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0" t="str">
        <f t="shared" si="39"/>
        <v>buildings-sector-main.html#eff-stds</v>
      </c>
      <c r="R152" s="200" t="str">
        <f t="shared" si="39"/>
        <v>building-energy-efficiency-standards.html</v>
      </c>
      <c r="S152"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0" t="str">
        <f t="shared" si="40"/>
        <v>Itron, 2007, "ASSESSMENT OF LONG-TERM
ELECTRIC ENERGY EFFICIENCY
POTENTIAL IN CALIFORNIA’S
RESIDENTIAL SECTOR," http://www.energy.ca.gov/2007publications/CEC-500-2007-002/CEC-500-2007-002.PDF, p.33, Table 5-1</v>
      </c>
      <c r="W152" s="183" t="str" cm="1">
        <f t="array" ref="W152">IFERROR(INDEX(A$761:A$954,MATCH(H152,A$761:A$954,0),0),"Save")</f>
        <v>Save</v>
      </c>
    </row>
    <row r="153" spans="1:23" s="190" customFormat="1" hidden="1" x14ac:dyDescent="0.35">
      <c r="A153" s="190" t="str">
        <f t="shared" si="36"/>
        <v>Buildings and Appliances</v>
      </c>
      <c r="B153" s="190" t="str">
        <f t="shared" si="36"/>
        <v>Building Energy Efficiency Standards</v>
      </c>
      <c r="C153" s="190" t="str">
        <f t="shared" si="36"/>
        <v>Reduction in E Use Allowed by Component Eff Std</v>
      </c>
      <c r="D153" s="185" t="s">
        <v>493</v>
      </c>
      <c r="E153" s="185" t="s">
        <v>513</v>
      </c>
      <c r="F153" s="185" t="s">
        <v>514</v>
      </c>
      <c r="G153" s="185" t="s">
        <v>496</v>
      </c>
      <c r="H153" s="43">
        <v>156</v>
      </c>
      <c r="I153" s="185" t="s">
        <v>310</v>
      </c>
      <c r="J153" s="190" t="str">
        <f t="shared" si="37"/>
        <v>Building Energy Efficiency Standards</v>
      </c>
      <c r="K153" s="198" t="str">
        <f t="shared" si="37"/>
        <v>bldgs efficiency standards</v>
      </c>
      <c r="L153" s="198">
        <f t="shared" si="37"/>
        <v>0</v>
      </c>
      <c r="M153" s="198">
        <f t="shared" si="41"/>
        <v>0.22</v>
      </c>
      <c r="N153" s="198">
        <f t="shared" si="38"/>
        <v>0.01</v>
      </c>
      <c r="O153" s="200" t="str">
        <f t="shared" si="38"/>
        <v>% reduction in energy use</v>
      </c>
      <c r="P153" s="219" t="str">
        <f>'Repeating Values'!B21&amp;'Repeating Values'!$D$6</f>
        <v>**Description:**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0" t="str">
        <f t="shared" si="39"/>
        <v>buildings-sector-main.html#eff-stds</v>
      </c>
      <c r="R153" s="200" t="str">
        <f t="shared" si="39"/>
        <v>building-energy-efficiency-standards.html</v>
      </c>
      <c r="S153"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0" t="str">
        <f t="shared" si="40"/>
        <v>Itron, 2007, "ASSESSMENT OF LONG-TERM
ELECTRIC ENERGY EFFICIENCY
POTENTIAL IN CALIFORNIA’S
RESIDENTIAL SECTOR," http://www.energy.ca.gov/2007publications/CEC-500-2007-002/CEC-500-2007-002.PDF, p.33, Table 5-1</v>
      </c>
      <c r="W153" s="183" t="str" cm="1">
        <f t="array" ref="W153">IFERROR(INDEX(A$761:A$954,MATCH(H153,A$761:A$954,0),0),"Save")</f>
        <v>Save</v>
      </c>
    </row>
    <row r="154" spans="1:23" s="190" customFormat="1" hidden="1" x14ac:dyDescent="0.35">
      <c r="A154" s="190" t="str">
        <f t="shared" si="36"/>
        <v>Buildings and Appliances</v>
      </c>
      <c r="B154" s="190" t="str">
        <f t="shared" si="36"/>
        <v>Building Energy Efficiency Standards</v>
      </c>
      <c r="C154" s="190" t="str">
        <f t="shared" si="36"/>
        <v>Reduction in E Use Allowed by Component Eff Std</v>
      </c>
      <c r="D154" s="185" t="s">
        <v>501</v>
      </c>
      <c r="E154" s="185" t="s">
        <v>513</v>
      </c>
      <c r="F154" s="185" t="s">
        <v>514</v>
      </c>
      <c r="G154" s="185" t="s">
        <v>502</v>
      </c>
      <c r="H154" s="43">
        <v>157</v>
      </c>
      <c r="I154" s="185" t="s">
        <v>310</v>
      </c>
      <c r="J154" s="190" t="str">
        <f t="shared" si="37"/>
        <v>Building Energy Efficiency Standards</v>
      </c>
      <c r="K154" s="198" t="str">
        <f t="shared" si="37"/>
        <v>bldgs efficiency standards</v>
      </c>
      <c r="L154" s="198">
        <f t="shared" si="37"/>
        <v>0</v>
      </c>
      <c r="M154" s="198">
        <f t="shared" si="41"/>
        <v>0.38</v>
      </c>
      <c r="N154" s="198">
        <f t="shared" si="38"/>
        <v>0.01</v>
      </c>
      <c r="O154" s="200" t="str">
        <f t="shared" si="38"/>
        <v>% reduction in energy use</v>
      </c>
      <c r="P154" s="219" t="str">
        <f>'Repeating Values'!B22&amp;'Repeating Values'!$D$6</f>
        <v>**Description:**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0" t="str">
        <f t="shared" si="39"/>
        <v>buildings-sector-main.html#eff-stds</v>
      </c>
      <c r="R154" s="200" t="str">
        <f t="shared" si="39"/>
        <v>building-energy-efficiency-standards.html</v>
      </c>
      <c r="S154"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0" t="str">
        <f t="shared" si="40"/>
        <v>Itron, 2007, "ASSESSMENT OF LONG-TERM
ELECTRIC ENERGY EFFICIENCY
POTENTIAL IN CALIFORNIA’S
RESIDENTIAL SECTOR," http://www.energy.ca.gov/2007publications/CEC-500-2007-002/CEC-500-2007-002.PDF, p.33, Table 5-1</v>
      </c>
      <c r="W154" s="183" t="str" cm="1">
        <f t="array" ref="W154">IFERROR(INDEX(A$761:A$954,MATCH(H154,A$761:A$954,0),0),"Save")</f>
        <v>Save</v>
      </c>
    </row>
    <row r="155" spans="1:23" s="190" customFormat="1" hidden="1" x14ac:dyDescent="0.35">
      <c r="A155" s="190" t="str">
        <f t="shared" si="36"/>
        <v>Buildings and Appliances</v>
      </c>
      <c r="B155" s="190" t="str">
        <f t="shared" si="36"/>
        <v>Building Energy Efficiency Standards</v>
      </c>
      <c r="C155" s="190" t="str">
        <f t="shared" si="36"/>
        <v>Reduction in E Use Allowed by Component Eff Std</v>
      </c>
      <c r="D155" s="185" t="s">
        <v>523</v>
      </c>
      <c r="E155" s="185" t="s">
        <v>513</v>
      </c>
      <c r="F155" s="185" t="s">
        <v>514</v>
      </c>
      <c r="G155" s="185" t="s">
        <v>524</v>
      </c>
      <c r="H155" s="43">
        <v>158</v>
      </c>
      <c r="I155" s="185" t="s">
        <v>310</v>
      </c>
      <c r="J155" s="190" t="str">
        <f t="shared" si="37"/>
        <v>Building Energy Efficiency Standards</v>
      </c>
      <c r="K155" s="198" t="str">
        <f t="shared" si="37"/>
        <v>bldgs efficiency standards</v>
      </c>
      <c r="L155" s="198">
        <f t="shared" si="37"/>
        <v>0</v>
      </c>
      <c r="M155" s="198">
        <f t="shared" si="41"/>
        <v>0.38</v>
      </c>
      <c r="N155" s="198">
        <f t="shared" si="38"/>
        <v>0.01</v>
      </c>
      <c r="O155" s="200" t="str">
        <f t="shared" si="38"/>
        <v>% reduction in energy use</v>
      </c>
      <c r="P155" s="219" t="str">
        <f>'Repeating Values'!B23&amp;'Repeating Values'!$D$6</f>
        <v>**Description:**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0" t="str">
        <f t="shared" si="39"/>
        <v>buildings-sector-main.html#eff-stds</v>
      </c>
      <c r="R155" s="200" t="str">
        <f t="shared" si="39"/>
        <v>building-energy-efficiency-standards.html</v>
      </c>
      <c r="S155"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0" t="str">
        <f t="shared" si="40"/>
        <v>Itron, 2007, "ASSESSMENT OF LONG-TERM
ELECTRIC ENERGY EFFICIENCY
POTENTIAL IN CALIFORNIA’S
RESIDENTIAL SECTOR," http://www.energy.ca.gov/2007publications/CEC-500-2007-002/CEC-500-2007-002.PDF, p.33, Table 5-1</v>
      </c>
      <c r="W155" s="183" t="str" cm="1">
        <f t="array" ref="W155">IFERROR(INDEX(A$761:A$954,MATCH(H155,A$761:A$954,0),0),"Save")</f>
        <v>Save</v>
      </c>
    </row>
    <row r="156" spans="1:23" s="190" customFormat="1" hidden="1" x14ac:dyDescent="0.35">
      <c r="A156" s="190" t="str">
        <f t="shared" si="36"/>
        <v>Buildings and Appliances</v>
      </c>
      <c r="B156" s="190" t="str">
        <f t="shared" si="36"/>
        <v>Building Energy Efficiency Standards</v>
      </c>
      <c r="C156" s="190" t="str">
        <f t="shared" si="36"/>
        <v>Reduction in E Use Allowed by Component Eff Std</v>
      </c>
      <c r="D156" s="185" t="s">
        <v>503</v>
      </c>
      <c r="E156" s="185" t="s">
        <v>513</v>
      </c>
      <c r="F156" s="185" t="s">
        <v>514</v>
      </c>
      <c r="G156" s="185" t="s">
        <v>504</v>
      </c>
      <c r="H156" s="43">
        <v>159</v>
      </c>
      <c r="I156" s="185" t="s">
        <v>310</v>
      </c>
      <c r="J156" s="190" t="str">
        <f t="shared" si="37"/>
        <v>Building Energy Efficiency Standards</v>
      </c>
      <c r="K156" s="198" t="str">
        <f t="shared" si="37"/>
        <v>bldgs efficiency standards</v>
      </c>
      <c r="L156" s="198">
        <f t="shared" si="37"/>
        <v>0</v>
      </c>
      <c r="M156" s="198">
        <f t="shared" si="41"/>
        <v>0.4</v>
      </c>
      <c r="N156" s="198">
        <f t="shared" si="38"/>
        <v>0.01</v>
      </c>
      <c r="O156" s="200" t="str">
        <f t="shared" si="38"/>
        <v>% reduction in energy use</v>
      </c>
      <c r="P156" s="219" t="str">
        <f>'Repeating Values'!B24&amp;'Repeating Values'!$D$6</f>
        <v>**Description:**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0" t="str">
        <f t="shared" si="39"/>
        <v>buildings-sector-main.html#eff-stds</v>
      </c>
      <c r="R156" s="200" t="str">
        <f t="shared" si="39"/>
        <v>building-energy-efficiency-standards.html</v>
      </c>
      <c r="S156"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0" t="str">
        <f t="shared" si="40"/>
        <v>Itron, 2007, "ASSESSMENT OF LONG-TERM
ELECTRIC ENERGY EFFICIENCY
POTENTIAL IN CALIFORNIA’S
RESIDENTIAL SECTOR," http://www.energy.ca.gov/2007publications/CEC-500-2007-002/CEC-500-2007-002.PDF, p.33, Table 5-1</v>
      </c>
      <c r="W156" s="183" t="str" cm="1">
        <f t="array" ref="W156">IFERROR(INDEX(A$761:A$954,MATCH(H156,A$761:A$954,0),0),"Save")</f>
        <v>Save</v>
      </c>
    </row>
    <row r="157" spans="1:23" s="190" customFormat="1" hidden="1" x14ac:dyDescent="0.35">
      <c r="A157" s="190" t="str">
        <f t="shared" si="36"/>
        <v>Buildings and Appliances</v>
      </c>
      <c r="B157" s="190" t="str">
        <f t="shared" si="36"/>
        <v>Building Energy Efficiency Standards</v>
      </c>
      <c r="C157" s="190" t="str">
        <f t="shared" si="36"/>
        <v>Reduction in E Use Allowed by Component Eff Std</v>
      </c>
      <c r="D157" s="185" t="s">
        <v>505</v>
      </c>
      <c r="E157" s="185" t="s">
        <v>513</v>
      </c>
      <c r="F157" s="185" t="s">
        <v>514</v>
      </c>
      <c r="G157" s="185" t="s">
        <v>506</v>
      </c>
      <c r="H157" s="43">
        <v>160</v>
      </c>
      <c r="I157" s="185" t="s">
        <v>310</v>
      </c>
      <c r="J157" s="190" t="str">
        <f t="shared" si="37"/>
        <v>Building Energy Efficiency Standards</v>
      </c>
      <c r="K157" s="198" t="str">
        <f t="shared" si="37"/>
        <v>bldgs efficiency standards</v>
      </c>
      <c r="L157" s="198">
        <f t="shared" si="37"/>
        <v>0</v>
      </c>
      <c r="M157" s="198">
        <f t="shared" si="41"/>
        <v>0.38</v>
      </c>
      <c r="N157" s="198">
        <f t="shared" si="38"/>
        <v>0.01</v>
      </c>
      <c r="O157" s="200" t="str">
        <f t="shared" si="38"/>
        <v>% reduction in energy use</v>
      </c>
      <c r="P157" s="219" t="str">
        <f>'Repeating Values'!B25&amp;'Repeating Values'!$D$6</f>
        <v>**Description:**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0" t="str">
        <f t="shared" si="39"/>
        <v>buildings-sector-main.html#eff-stds</v>
      </c>
      <c r="R157" s="200" t="str">
        <f t="shared" si="39"/>
        <v>building-energy-efficiency-standards.html</v>
      </c>
      <c r="S157"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0" t="str">
        <f t="shared" si="40"/>
        <v>Itron, 2007, "ASSESSMENT OF LONG-TERM
ELECTRIC ENERGY EFFICIENCY
POTENTIAL IN CALIFORNIA’S
RESIDENTIAL SECTOR," http://www.energy.ca.gov/2007publications/CEC-500-2007-002/CEC-500-2007-002.PDF, p.33, Table 5-1</v>
      </c>
      <c r="W157" s="183" t="str" cm="1">
        <f t="array" ref="W157">IFERROR(INDEX(A$761:A$954,MATCH(H157,A$761:A$954,0),0),"Save")</f>
        <v>Save</v>
      </c>
    </row>
    <row r="158" spans="1:23" s="190" customFormat="1" hidden="1" x14ac:dyDescent="0.35">
      <c r="A158" s="190" t="str">
        <f t="shared" si="36"/>
        <v>Buildings and Appliances</v>
      </c>
      <c r="B158" s="190" t="str">
        <f t="shared" si="36"/>
        <v>Building Energy Efficiency Standards</v>
      </c>
      <c r="C158" s="190" t="str">
        <f t="shared" si="36"/>
        <v>Reduction in E Use Allowed by Component Eff Std</v>
      </c>
      <c r="D158" s="185" t="s">
        <v>507</v>
      </c>
      <c r="E158" s="185" t="s">
        <v>513</v>
      </c>
      <c r="F158" s="185" t="s">
        <v>514</v>
      </c>
      <c r="G158" s="185" t="s">
        <v>508</v>
      </c>
      <c r="H158" s="43">
        <v>161</v>
      </c>
      <c r="I158" s="185" t="s">
        <v>310</v>
      </c>
      <c r="J158" s="190" t="str">
        <f t="shared" si="37"/>
        <v>Building Energy Efficiency Standards</v>
      </c>
      <c r="K158" s="198" t="str">
        <f t="shared" si="37"/>
        <v>bldgs efficiency standards</v>
      </c>
      <c r="L158" s="198">
        <f t="shared" si="37"/>
        <v>0</v>
      </c>
      <c r="M158" s="198">
        <f t="shared" si="41"/>
        <v>0.11</v>
      </c>
      <c r="N158" s="198">
        <f t="shared" si="38"/>
        <v>0.01</v>
      </c>
      <c r="O158" s="200" t="str">
        <f t="shared" si="38"/>
        <v>% reduction in energy use</v>
      </c>
      <c r="P158" s="219" t="str">
        <f>'Repeating Values'!B26&amp;'Repeating Values'!$D$6</f>
        <v>**Description:**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0" t="str">
        <f t="shared" si="39"/>
        <v>buildings-sector-main.html#eff-stds</v>
      </c>
      <c r="R158" s="200" t="str">
        <f t="shared" si="39"/>
        <v>building-energy-efficiency-standards.html</v>
      </c>
      <c r="S158"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0" t="str">
        <f t="shared" si="40"/>
        <v>Itron, 2007, "ASSESSMENT OF LONG-TERM
ELECTRIC ENERGY EFFICIENCY
POTENTIAL IN CALIFORNIA’S
RESIDENTIAL SECTOR," http://www.energy.ca.gov/2007publications/CEC-500-2007-002/CEC-500-2007-002.PDF, p.33, Table 5-1</v>
      </c>
      <c r="W158" s="183" t="str" cm="1">
        <f t="array" ref="W158">IFERROR(INDEX(A$761:A$954,MATCH(H158,A$761:A$954,0),0),"Save")</f>
        <v>Save</v>
      </c>
    </row>
    <row r="159" spans="1:23" s="190" customFormat="1" hidden="1" x14ac:dyDescent="0.35">
      <c r="A159" s="182" t="s">
        <v>490</v>
      </c>
      <c r="B159" s="182" t="s">
        <v>525</v>
      </c>
      <c r="C159" s="182" t="s">
        <v>526</v>
      </c>
      <c r="D159" s="185"/>
      <c r="E159" s="185"/>
      <c r="F159" s="185"/>
      <c r="G159" s="185"/>
      <c r="H159" s="43">
        <v>19</v>
      </c>
      <c r="I159" s="185" t="s">
        <v>310</v>
      </c>
      <c r="J159" s="182" t="s">
        <v>525</v>
      </c>
      <c r="K159" s="182" t="s">
        <v>527</v>
      </c>
      <c r="L159" s="182">
        <v>0</v>
      </c>
      <c r="M159" s="182">
        <v>1</v>
      </c>
      <c r="N159" s="182">
        <v>1</v>
      </c>
      <c r="O159" s="185" t="s">
        <v>528</v>
      </c>
      <c r="P159" s="221" t="s">
        <v>529</v>
      </c>
      <c r="Q159" s="185" t="s">
        <v>530</v>
      </c>
      <c r="R159" s="192" t="s">
        <v>531</v>
      </c>
      <c r="S159" s="213" t="s">
        <v>532</v>
      </c>
      <c r="T159" s="200"/>
      <c r="W159" s="183" t="str" cm="1">
        <f t="array" ref="W159">IFERROR(INDEX(A$761:A$954,MATCH(H159,A$761:A$954,0),0),"Save")</f>
        <v>Save</v>
      </c>
    </row>
    <row r="160" spans="1:23" s="190" customFormat="1" hidden="1" x14ac:dyDescent="0.35">
      <c r="A160" s="182" t="s">
        <v>490</v>
      </c>
      <c r="B160" s="182" t="s">
        <v>533</v>
      </c>
      <c r="C160" s="182" t="s">
        <v>534</v>
      </c>
      <c r="D160" s="185"/>
      <c r="E160" s="185"/>
      <c r="F160" s="185"/>
      <c r="G160" s="185"/>
      <c r="H160" s="43">
        <v>146</v>
      </c>
      <c r="I160" s="185" t="s">
        <v>310</v>
      </c>
      <c r="J160" s="43" t="s">
        <v>535</v>
      </c>
      <c r="K160" s="182" t="s">
        <v>536</v>
      </c>
      <c r="L160" s="205">
        <v>0</v>
      </c>
      <c r="M160" s="205">
        <f>ROUND(MaxBoundCalculations!B172,2)</f>
        <v>0.24</v>
      </c>
      <c r="N160" s="222">
        <v>5.0000000000000001E-3</v>
      </c>
      <c r="O160" s="185" t="s">
        <v>537</v>
      </c>
      <c r="P160" s="223" t="s">
        <v>2032</v>
      </c>
      <c r="Q160" s="185" t="s">
        <v>538</v>
      </c>
      <c r="R160" s="192" t="s">
        <v>539</v>
      </c>
      <c r="S160" s="213" t="s">
        <v>540</v>
      </c>
      <c r="T160" s="192" t="s">
        <v>541</v>
      </c>
      <c r="U160" s="190" t="s">
        <v>542</v>
      </c>
      <c r="W160" s="183" t="str" cm="1">
        <f t="array" ref="W160">IFERROR(INDEX(A$761:A$954,MATCH(H160,A$761:A$954,0),0),"Save")</f>
        <v>Save</v>
      </c>
    </row>
    <row r="161" spans="1:23" s="190" customFormat="1" hidden="1" x14ac:dyDescent="0.35">
      <c r="A161" s="182" t="s">
        <v>490</v>
      </c>
      <c r="B161" s="182" t="s">
        <v>543</v>
      </c>
      <c r="C161" s="182" t="s">
        <v>544</v>
      </c>
      <c r="D161" s="185"/>
      <c r="E161" s="185"/>
      <c r="F161" s="185"/>
      <c r="G161" s="185"/>
      <c r="H161" s="43">
        <v>147</v>
      </c>
      <c r="I161" s="185" t="s">
        <v>310</v>
      </c>
      <c r="J161" s="43" t="s">
        <v>535</v>
      </c>
      <c r="K161" s="182" t="s">
        <v>545</v>
      </c>
      <c r="L161" s="182">
        <v>0</v>
      </c>
      <c r="M161" s="204">
        <v>0.5</v>
      </c>
      <c r="N161" s="205">
        <v>0.01</v>
      </c>
      <c r="O161" s="185" t="s">
        <v>546</v>
      </c>
      <c r="P161" s="187" t="s">
        <v>547</v>
      </c>
      <c r="Q161" s="185" t="s">
        <v>548</v>
      </c>
      <c r="R161" s="192" t="s">
        <v>549</v>
      </c>
      <c r="S161" s="213" t="s">
        <v>550</v>
      </c>
      <c r="T161" s="200"/>
      <c r="W161" s="183" t="str" cm="1">
        <f t="array" ref="W161">IFERROR(INDEX(A$761:A$954,MATCH(H161,A$761:A$954,0),0),"Save")</f>
        <v>Save</v>
      </c>
    </row>
    <row r="162" spans="1:23" s="190" customFormat="1" hidden="1" x14ac:dyDescent="0.35">
      <c r="A162" s="182" t="s">
        <v>490</v>
      </c>
      <c r="B162" s="182" t="s">
        <v>551</v>
      </c>
      <c r="C162" s="182" t="s">
        <v>552</v>
      </c>
      <c r="D162" s="185"/>
      <c r="E162" s="185"/>
      <c r="F162" s="185"/>
      <c r="G162" s="185"/>
      <c r="H162" s="43">
        <v>20</v>
      </c>
      <c r="I162" s="185" t="s">
        <v>310</v>
      </c>
      <c r="J162" s="182" t="s">
        <v>551</v>
      </c>
      <c r="K162" s="182" t="s">
        <v>553</v>
      </c>
      <c r="L162" s="182">
        <v>0</v>
      </c>
      <c r="M162" s="182">
        <v>1</v>
      </c>
      <c r="N162" s="182">
        <v>1</v>
      </c>
      <c r="O162" s="185" t="s">
        <v>528</v>
      </c>
      <c r="P162" s="187" t="s">
        <v>554</v>
      </c>
      <c r="Q162" s="185" t="s">
        <v>555</v>
      </c>
      <c r="R162" s="192" t="s">
        <v>556</v>
      </c>
      <c r="S162" s="213" t="s">
        <v>532</v>
      </c>
      <c r="T162" s="200"/>
      <c r="W162" s="183" t="str" cm="1">
        <f t="array" ref="W162">IFERROR(INDEX(A$761:A$954,MATCH(H162,A$761:A$954,0),0),"Save")</f>
        <v>Save</v>
      </c>
    </row>
    <row r="163" spans="1:23" s="190" customFormat="1" hidden="1" x14ac:dyDescent="0.35">
      <c r="A163" s="182" t="s">
        <v>490</v>
      </c>
      <c r="B163" s="182" t="s">
        <v>557</v>
      </c>
      <c r="C163" s="182" t="s">
        <v>558</v>
      </c>
      <c r="D163" s="185" t="s">
        <v>494</v>
      </c>
      <c r="E163" s="185"/>
      <c r="F163" s="185" t="s">
        <v>495</v>
      </c>
      <c r="G163" s="185"/>
      <c r="H163" s="43">
        <v>378</v>
      </c>
      <c r="I163" s="185" t="s">
        <v>310</v>
      </c>
      <c r="J163" s="182" t="s">
        <v>559</v>
      </c>
      <c r="K163" s="182" t="s">
        <v>560</v>
      </c>
      <c r="L163" s="204">
        <v>0</v>
      </c>
      <c r="M163" s="204">
        <v>0.5</v>
      </c>
      <c r="N163" s="204">
        <v>0.01</v>
      </c>
      <c r="O163" s="185" t="s">
        <v>561</v>
      </c>
      <c r="P163" s="187" t="s">
        <v>562</v>
      </c>
      <c r="Q163" s="185" t="s">
        <v>563</v>
      </c>
      <c r="R163" s="192" t="s">
        <v>564</v>
      </c>
      <c r="S163" s="206" t="s">
        <v>445</v>
      </c>
      <c r="T163" s="192"/>
      <c r="W163" s="183" t="str" cm="1">
        <f t="array" ref="W163">IFERROR(INDEX(A$761:A$954,MATCH(H163,A$761:A$954,0),0),"Save")</f>
        <v>Save</v>
      </c>
    </row>
    <row r="164" spans="1:23" s="190" customFormat="1" hidden="1" x14ac:dyDescent="0.35">
      <c r="A164" s="190" t="str">
        <f t="shared" ref="A164:C165" si="42">A$163</f>
        <v>Buildings and Appliances</v>
      </c>
      <c r="B164" s="190" t="str">
        <f t="shared" si="42"/>
        <v>Retrofit Existing Buildings</v>
      </c>
      <c r="C164" s="190" t="str">
        <f t="shared" si="42"/>
        <v>Share of Preexisting Buildings Subject to Retrofitting</v>
      </c>
      <c r="D164" s="185" t="s">
        <v>510</v>
      </c>
      <c r="E164" s="185"/>
      <c r="F164" s="185" t="s">
        <v>511</v>
      </c>
      <c r="G164" s="185"/>
      <c r="H164" s="43">
        <v>379</v>
      </c>
      <c r="I164" s="185" t="s">
        <v>310</v>
      </c>
      <c r="J164" s="190" t="str">
        <f t="shared" ref="J164:O165" si="43">J$163</f>
        <v>Increased Retrofitting</v>
      </c>
      <c r="K164" s="191" t="str">
        <f t="shared" si="43"/>
        <v>bldgs retrofitting</v>
      </c>
      <c r="L164" s="191">
        <f t="shared" si="43"/>
        <v>0</v>
      </c>
      <c r="M164" s="198">
        <f t="shared" si="43"/>
        <v>0.5</v>
      </c>
      <c r="N164" s="198">
        <f t="shared" si="43"/>
        <v>0.01</v>
      </c>
      <c r="O164" s="200" t="str">
        <f t="shared" si="43"/>
        <v>% of existing buildings</v>
      </c>
      <c r="P164" s="187" t="s">
        <v>565</v>
      </c>
      <c r="Q164" s="185" t="s">
        <v>563</v>
      </c>
      <c r="R164" s="192" t="s">
        <v>564</v>
      </c>
      <c r="S164" s="220" t="str">
        <f>S163</f>
        <v>Calculated from model data; see the relevant variable(s) in the InputData folder for source information.</v>
      </c>
      <c r="T164" s="200"/>
      <c r="W164" s="183" t="str" cm="1">
        <f t="array" ref="W164">IFERROR(INDEX(A$761:A$954,MATCH(H164,A$761:A$954,0),0),"Save")</f>
        <v>Save</v>
      </c>
    </row>
    <row r="165" spans="1:23" s="190" customFormat="1" hidden="1" x14ac:dyDescent="0.35">
      <c r="A165" s="190" t="str">
        <f t="shared" si="42"/>
        <v>Buildings and Appliances</v>
      </c>
      <c r="B165" s="190" t="str">
        <f t="shared" si="42"/>
        <v>Retrofit Existing Buildings</v>
      </c>
      <c r="C165" s="190" t="str">
        <f t="shared" si="42"/>
        <v>Share of Preexisting Buildings Subject to Retrofitting</v>
      </c>
      <c r="D165" s="185" t="s">
        <v>513</v>
      </c>
      <c r="E165" s="185"/>
      <c r="F165" s="185" t="s">
        <v>514</v>
      </c>
      <c r="G165" s="185"/>
      <c r="H165" s="43">
        <v>380</v>
      </c>
      <c r="I165" s="185" t="s">
        <v>310</v>
      </c>
      <c r="J165" s="190" t="str">
        <f t="shared" si="43"/>
        <v>Increased Retrofitting</v>
      </c>
      <c r="K165" s="191" t="str">
        <f t="shared" si="43"/>
        <v>bldgs retrofitting</v>
      </c>
      <c r="L165" s="191">
        <f t="shared" si="43"/>
        <v>0</v>
      </c>
      <c r="M165" s="198">
        <f t="shared" si="43"/>
        <v>0.5</v>
      </c>
      <c r="N165" s="198">
        <f t="shared" si="43"/>
        <v>0.01</v>
      </c>
      <c r="O165" s="200" t="str">
        <f t="shared" si="43"/>
        <v>% of existing buildings</v>
      </c>
      <c r="P165" s="187" t="s">
        <v>566</v>
      </c>
      <c r="Q165" s="185" t="s">
        <v>563</v>
      </c>
      <c r="R165" s="192" t="s">
        <v>564</v>
      </c>
      <c r="S165" s="220" t="str">
        <f>S164</f>
        <v>Calculated from model data; see the relevant variable(s) in the InputData folder for source information.</v>
      </c>
      <c r="T165" s="200"/>
      <c r="W165" s="183" t="str" cm="1">
        <f t="array" ref="W165">IFERROR(INDEX(A$761:A$954,MATCH(H165,A$761:A$954,0),0),"Save")</f>
        <v>Save</v>
      </c>
    </row>
    <row r="166" spans="1:23" s="190" customFormat="1" hidden="1" x14ac:dyDescent="0.35">
      <c r="A166" s="182" t="s">
        <v>490</v>
      </c>
      <c r="B166" s="182" t="s">
        <v>567</v>
      </c>
      <c r="C166" s="182" t="s">
        <v>568</v>
      </c>
      <c r="D166" s="185" t="s">
        <v>493</v>
      </c>
      <c r="E166" s="185"/>
      <c r="F166" s="185" t="s">
        <v>496</v>
      </c>
      <c r="G166" s="185"/>
      <c r="H166" s="43">
        <v>27</v>
      </c>
      <c r="I166" s="185" t="s">
        <v>310</v>
      </c>
      <c r="J166" s="182" t="s">
        <v>567</v>
      </c>
      <c r="K166" s="182" t="s">
        <v>569</v>
      </c>
      <c r="L166" s="182">
        <v>0</v>
      </c>
      <c r="M166" s="182">
        <v>1</v>
      </c>
      <c r="N166" s="182">
        <v>1</v>
      </c>
      <c r="O166" s="185" t="s">
        <v>528</v>
      </c>
      <c r="P166" s="187" t="s">
        <v>570</v>
      </c>
      <c r="Q166" s="185" t="s">
        <v>571</v>
      </c>
      <c r="R166" s="192" t="s">
        <v>572</v>
      </c>
      <c r="S166" s="213" t="s">
        <v>532</v>
      </c>
      <c r="T166" s="200"/>
      <c r="W166" s="183" t="str" cm="1">
        <f t="array" ref="W166">IFERROR(INDEX(A$761:A$954,MATCH(H166,A$761:A$954,0),0),"Save")</f>
        <v>Save</v>
      </c>
    </row>
    <row r="167" spans="1:23" s="190" customFormat="1" hidden="1" x14ac:dyDescent="0.35">
      <c r="A167" s="190" t="str">
        <f t="shared" ref="A167:C171" si="44">A$166</f>
        <v>Buildings and Appliances</v>
      </c>
      <c r="B167" s="190" t="str">
        <f t="shared" si="44"/>
        <v>Rebate for Efficient Products</v>
      </c>
      <c r="C167" s="190" t="str">
        <f t="shared" si="44"/>
        <v>Boolean Rebate Program for Efficient Components</v>
      </c>
      <c r="D167" s="185" t="s">
        <v>501</v>
      </c>
      <c r="E167" s="185"/>
      <c r="F167" s="185" t="s">
        <v>502</v>
      </c>
      <c r="G167" s="185"/>
      <c r="H167" s="43">
        <v>28</v>
      </c>
      <c r="I167" s="185" t="s">
        <v>310</v>
      </c>
      <c r="J167" s="190" t="str">
        <f t="shared" ref="J167:O167" si="45">J$166</f>
        <v>Rebate for Efficient Products</v>
      </c>
      <c r="K167" s="190" t="str">
        <f t="shared" si="45"/>
        <v>bldgs rebate</v>
      </c>
      <c r="L167" s="190">
        <f t="shared" si="45"/>
        <v>0</v>
      </c>
      <c r="M167" s="190">
        <f t="shared" si="45"/>
        <v>1</v>
      </c>
      <c r="N167" s="190">
        <f t="shared" si="45"/>
        <v>1</v>
      </c>
      <c r="O167" s="200" t="str">
        <f t="shared" si="45"/>
        <v>on/off</v>
      </c>
      <c r="P167" s="187" t="s">
        <v>573</v>
      </c>
      <c r="Q167" s="185" t="s">
        <v>571</v>
      </c>
      <c r="R167" s="192" t="s">
        <v>572</v>
      </c>
      <c r="S167" s="213" t="s">
        <v>532</v>
      </c>
      <c r="T167" s="200"/>
      <c r="W167" s="183" t="str" cm="1">
        <f t="array" ref="W167">IFERROR(INDEX(A$761:A$954,MATCH(H167,A$761:A$954,0),0),"Save")</f>
        <v>Save</v>
      </c>
    </row>
    <row r="168" spans="1:23" s="190" customFormat="1" hidden="1" x14ac:dyDescent="0.35">
      <c r="A168" s="190" t="str">
        <f t="shared" si="44"/>
        <v>Buildings and Appliances</v>
      </c>
      <c r="B168" s="190" t="str">
        <f t="shared" si="44"/>
        <v>Rebate for Efficient Products</v>
      </c>
      <c r="C168" s="190" t="str">
        <f t="shared" si="44"/>
        <v>Boolean Rebate Program for Efficient Components</v>
      </c>
      <c r="D168" s="185" t="s">
        <v>523</v>
      </c>
      <c r="E168" s="185"/>
      <c r="F168" s="185" t="s">
        <v>524</v>
      </c>
      <c r="G168" s="185"/>
      <c r="H168" s="43">
        <v>605</v>
      </c>
      <c r="I168" s="185" t="s">
        <v>332</v>
      </c>
      <c r="J168" s="190" t="str">
        <f t="shared" ref="J168:K171" si="46">J$166</f>
        <v>Rebate for Efficient Products</v>
      </c>
      <c r="K168" s="190" t="str">
        <f t="shared" si="46"/>
        <v>bldgs rebate</v>
      </c>
      <c r="L168" s="182"/>
      <c r="M168" s="182"/>
      <c r="N168" s="182"/>
      <c r="O168" s="185"/>
      <c r="P168" s="187"/>
      <c r="Q168" s="200"/>
      <c r="R168" s="192"/>
      <c r="S168" s="220"/>
      <c r="T168" s="200"/>
      <c r="W168" s="183" t="str" cm="1">
        <f t="array" ref="W168">IFERROR(INDEX(A$761:A$954,MATCH(H168,A$761:A$954,0),0),"Save")</f>
        <v>Save</v>
      </c>
    </row>
    <row r="169" spans="1:23" s="190" customFormat="1" hidden="1" x14ac:dyDescent="0.35">
      <c r="A169" s="190" t="str">
        <f t="shared" si="44"/>
        <v>Buildings and Appliances</v>
      </c>
      <c r="B169" s="190" t="str">
        <f t="shared" si="44"/>
        <v>Rebate for Efficient Products</v>
      </c>
      <c r="C169" s="190" t="str">
        <f t="shared" si="44"/>
        <v>Boolean Rebate Program for Efficient Components</v>
      </c>
      <c r="D169" s="185" t="s">
        <v>503</v>
      </c>
      <c r="E169" s="185"/>
      <c r="F169" s="185" t="s">
        <v>504</v>
      </c>
      <c r="G169" s="185"/>
      <c r="H169" s="43">
        <v>606</v>
      </c>
      <c r="I169" s="185" t="s">
        <v>332</v>
      </c>
      <c r="J169" s="190" t="str">
        <f t="shared" si="46"/>
        <v>Rebate for Efficient Products</v>
      </c>
      <c r="K169" s="190" t="str">
        <f t="shared" si="46"/>
        <v>bldgs rebate</v>
      </c>
      <c r="L169" s="182"/>
      <c r="M169" s="182"/>
      <c r="N169" s="182"/>
      <c r="O169" s="185"/>
      <c r="P169" s="187"/>
      <c r="Q169" s="200"/>
      <c r="R169" s="192"/>
      <c r="S169" s="220"/>
      <c r="T169" s="200"/>
      <c r="W169" s="183" t="str" cm="1">
        <f t="array" ref="W169">IFERROR(INDEX(A$761:A$954,MATCH(H169,A$761:A$954,0),0),"Save")</f>
        <v>Save</v>
      </c>
    </row>
    <row r="170" spans="1:23" s="190" customFormat="1" hidden="1" x14ac:dyDescent="0.35">
      <c r="A170" s="190" t="str">
        <f t="shared" si="44"/>
        <v>Buildings and Appliances</v>
      </c>
      <c r="B170" s="190" t="str">
        <f t="shared" si="44"/>
        <v>Rebate for Efficient Products</v>
      </c>
      <c r="C170" s="190" t="str">
        <f t="shared" si="44"/>
        <v>Boolean Rebate Program for Efficient Components</v>
      </c>
      <c r="D170" s="185" t="s">
        <v>505</v>
      </c>
      <c r="E170" s="185"/>
      <c r="F170" s="185" t="s">
        <v>506</v>
      </c>
      <c r="G170" s="185"/>
      <c r="H170" s="43">
        <v>29</v>
      </c>
      <c r="I170" s="185" t="s">
        <v>310</v>
      </c>
      <c r="J170" s="190" t="str">
        <f t="shared" si="46"/>
        <v>Rebate for Efficient Products</v>
      </c>
      <c r="K170" s="190" t="str">
        <f t="shared" si="46"/>
        <v>bldgs rebate</v>
      </c>
      <c r="L170" s="190">
        <f>L$166</f>
        <v>0</v>
      </c>
      <c r="M170" s="190">
        <f>M$166</f>
        <v>1</v>
      </c>
      <c r="N170" s="190">
        <f>N$166</f>
        <v>1</v>
      </c>
      <c r="O170" s="200" t="str">
        <f>O$166</f>
        <v>on/off</v>
      </c>
      <c r="P170" s="187" t="s">
        <v>574</v>
      </c>
      <c r="Q170" s="185" t="s">
        <v>571</v>
      </c>
      <c r="R170" s="192" t="s">
        <v>572</v>
      </c>
      <c r="S170" s="213" t="s">
        <v>532</v>
      </c>
      <c r="T170" s="200"/>
      <c r="W170" s="183" t="str" cm="1">
        <f t="array" ref="W170">IFERROR(INDEX(A$761:A$954,MATCH(H170,A$761:A$954,0),0),"Save")</f>
        <v>Save</v>
      </c>
    </row>
    <row r="171" spans="1:23" s="190" customFormat="1" hidden="1" x14ac:dyDescent="0.35">
      <c r="A171" s="190" t="str">
        <f t="shared" si="44"/>
        <v>Buildings and Appliances</v>
      </c>
      <c r="B171" s="190" t="str">
        <f t="shared" si="44"/>
        <v>Rebate for Efficient Products</v>
      </c>
      <c r="C171" s="190" t="str">
        <f t="shared" si="44"/>
        <v>Boolean Rebate Program for Efficient Components</v>
      </c>
      <c r="D171" s="185" t="s">
        <v>507</v>
      </c>
      <c r="E171" s="185"/>
      <c r="F171" s="185" t="s">
        <v>508</v>
      </c>
      <c r="G171" s="185"/>
      <c r="H171" s="43">
        <v>607</v>
      </c>
      <c r="I171" s="185" t="s">
        <v>332</v>
      </c>
      <c r="J171" s="190" t="str">
        <f t="shared" si="46"/>
        <v>Rebate for Efficient Products</v>
      </c>
      <c r="K171" s="190" t="str">
        <f t="shared" si="46"/>
        <v>bldgs rebate</v>
      </c>
      <c r="L171" s="182"/>
      <c r="M171" s="182"/>
      <c r="N171" s="182"/>
      <c r="O171" s="185"/>
      <c r="P171" s="187"/>
      <c r="Q171" s="200"/>
      <c r="R171" s="192"/>
      <c r="S171" s="220"/>
      <c r="T171" s="200"/>
      <c r="W171" s="183" t="str" cm="1">
        <f t="array" ref="W171">IFERROR(INDEX(A$761:A$954,MATCH(H171,A$761:A$954,0),0),"Save")</f>
        <v>Save</v>
      </c>
    </row>
    <row r="172" spans="1:23" s="183" customFormat="1" hidden="1" x14ac:dyDescent="0.35">
      <c r="A172" s="183" t="s">
        <v>575</v>
      </c>
      <c r="B172" s="183" t="s">
        <v>576</v>
      </c>
      <c r="C172" s="183" t="s">
        <v>577</v>
      </c>
      <c r="D172" s="185" t="s">
        <v>578</v>
      </c>
      <c r="E172" s="185"/>
      <c r="F172" s="185" t="s">
        <v>579</v>
      </c>
      <c r="G172" s="192"/>
      <c r="H172" s="184">
        <v>167</v>
      </c>
      <c r="I172" s="192" t="s">
        <v>310</v>
      </c>
      <c r="J172" s="183" t="s">
        <v>580</v>
      </c>
      <c r="K172" s="182" t="s">
        <v>581</v>
      </c>
      <c r="L172" s="183">
        <v>0</v>
      </c>
      <c r="M172" s="183">
        <v>1</v>
      </c>
      <c r="N172" s="183">
        <v>1</v>
      </c>
      <c r="O172" s="192" t="s">
        <v>528</v>
      </c>
      <c r="P172" s="219" t="str">
        <f>_xlfn.CONCAT("**Description:** This policy prevents new coal capacity from being built or deployed. No new coal is planned in ", 'Repeating Values'!C1,".")</f>
        <v>**Description:** This policy prevents new coal capacity from being built or deployed. No new coal is planned in New Mexico.</v>
      </c>
      <c r="Q172" s="185" t="s">
        <v>582</v>
      </c>
      <c r="R172" s="192" t="s">
        <v>583</v>
      </c>
      <c r="S172" s="213"/>
      <c r="T172" s="192"/>
      <c r="U172" s="183" t="s">
        <v>584</v>
      </c>
      <c r="W172" s="183" t="str" cm="1">
        <f t="array" ref="W172">IFERROR(INDEX(A$761:A$954,MATCH(H172,A$761:A$954,0),0),"Save")</f>
        <v>Save</v>
      </c>
    </row>
    <row r="173" spans="1:23" s="190" customFormat="1" hidden="1" x14ac:dyDescent="0.35">
      <c r="A173" s="190" t="str">
        <f t="shared" ref="A173:C187" si="47">A$172</f>
        <v>Electricity Supply</v>
      </c>
      <c r="B173" s="190" t="str">
        <f t="shared" si="47"/>
        <v>New Power Plant</v>
      </c>
      <c r="C173" s="190" t="str">
        <f t="shared" si="47"/>
        <v>Boolean Ban New Power Plants</v>
      </c>
      <c r="D173" s="192" t="s">
        <v>585</v>
      </c>
      <c r="E173" s="185"/>
      <c r="F173" s="192" t="s">
        <v>586</v>
      </c>
      <c r="G173" s="185"/>
      <c r="H173" s="43">
        <v>168</v>
      </c>
      <c r="I173" s="185" t="s">
        <v>310</v>
      </c>
      <c r="J173" s="190" t="str">
        <f t="shared" ref="J173:O175" si="48">J$172</f>
        <v>Ban New Power Plants</v>
      </c>
      <c r="K173" s="190" t="str">
        <f t="shared" si="48"/>
        <v>elec ban new power plants</v>
      </c>
      <c r="L173" s="190">
        <f t="shared" si="48"/>
        <v>0</v>
      </c>
      <c r="M173" s="190">
        <f t="shared" si="48"/>
        <v>1</v>
      </c>
      <c r="N173" s="190">
        <f t="shared" si="48"/>
        <v>1</v>
      </c>
      <c r="O173" s="200" t="str">
        <f t="shared" si="48"/>
        <v>on/off</v>
      </c>
      <c r="P173" s="187" t="s">
        <v>587</v>
      </c>
      <c r="Q173" s="200" t="str">
        <f t="shared" ref="Q173:R175" si="49">Q$172</f>
        <v>electricity-sector-main.html#ban</v>
      </c>
      <c r="R173" s="200" t="str">
        <f t="shared" si="49"/>
        <v>ban-new-capacity.html</v>
      </c>
      <c r="S173" s="220"/>
      <c r="T173" s="200"/>
      <c r="W173" s="183" t="str" cm="1">
        <f t="array" ref="W173">IFERROR(INDEX(A$761:A$954,MATCH(H173,A$761:A$954,0),0),"Save")</f>
        <v>Save</v>
      </c>
    </row>
    <row r="174" spans="1:23" s="190" customFormat="1" hidden="1" x14ac:dyDescent="0.35">
      <c r="A174" s="190" t="str">
        <f t="shared" si="47"/>
        <v>Electricity Supply</v>
      </c>
      <c r="B174" s="190" t="str">
        <f t="shared" si="47"/>
        <v>New Power Plant</v>
      </c>
      <c r="C174" s="190" t="str">
        <f t="shared" si="47"/>
        <v>Boolean Ban New Power Plants</v>
      </c>
      <c r="D174" s="192" t="s">
        <v>588</v>
      </c>
      <c r="E174" s="185"/>
      <c r="F174" s="192" t="s">
        <v>589</v>
      </c>
      <c r="G174" s="185"/>
      <c r="H174" s="184">
        <v>169</v>
      </c>
      <c r="I174" s="185" t="s">
        <v>310</v>
      </c>
      <c r="J174" s="190" t="str">
        <f t="shared" si="48"/>
        <v>Ban New Power Plants</v>
      </c>
      <c r="K174" s="190" t="str">
        <f t="shared" si="48"/>
        <v>elec ban new power plants</v>
      </c>
      <c r="L174" s="190">
        <f t="shared" si="48"/>
        <v>0</v>
      </c>
      <c r="M174" s="190">
        <f t="shared" si="48"/>
        <v>1</v>
      </c>
      <c r="N174" s="190">
        <f t="shared" si="48"/>
        <v>1</v>
      </c>
      <c r="O174" s="200" t="str">
        <f t="shared" si="48"/>
        <v>on/off</v>
      </c>
      <c r="P174" s="187" t="s">
        <v>590</v>
      </c>
      <c r="Q174" s="200" t="str">
        <f t="shared" si="49"/>
        <v>electricity-sector-main.html#ban</v>
      </c>
      <c r="R174" s="200" t="str">
        <f t="shared" si="49"/>
        <v>ban-new-capacity.html</v>
      </c>
      <c r="S174" s="220"/>
      <c r="T174" s="200"/>
      <c r="W174" s="183" t="str" cm="1">
        <f t="array" ref="W174">IFERROR(INDEX(A$761:A$954,MATCH(H174,A$761:A$954,0),0),"Save")</f>
        <v>Save</v>
      </c>
    </row>
    <row r="175" spans="1:23" s="190" customFormat="1" hidden="1" x14ac:dyDescent="0.35">
      <c r="A175" s="190" t="str">
        <f t="shared" si="47"/>
        <v>Electricity Supply</v>
      </c>
      <c r="B175" s="190" t="str">
        <f t="shared" si="47"/>
        <v>New Power Plant</v>
      </c>
      <c r="C175" s="190" t="str">
        <f t="shared" si="47"/>
        <v>Boolean Ban New Power Plants</v>
      </c>
      <c r="D175" s="192" t="s">
        <v>591</v>
      </c>
      <c r="E175" s="185"/>
      <c r="F175" s="192" t="s">
        <v>592</v>
      </c>
      <c r="G175" s="185"/>
      <c r="H175" s="43">
        <v>170</v>
      </c>
      <c r="I175" s="185" t="s">
        <v>310</v>
      </c>
      <c r="J175" s="190" t="str">
        <f t="shared" si="48"/>
        <v>Ban New Power Plants</v>
      </c>
      <c r="K175" s="190" t="str">
        <f t="shared" si="48"/>
        <v>elec ban new power plants</v>
      </c>
      <c r="L175" s="190">
        <f t="shared" si="48"/>
        <v>0</v>
      </c>
      <c r="M175" s="190">
        <f t="shared" si="48"/>
        <v>1</v>
      </c>
      <c r="N175" s="190">
        <f t="shared" si="48"/>
        <v>1</v>
      </c>
      <c r="O175" s="200" t="str">
        <f t="shared" si="48"/>
        <v>on/off</v>
      </c>
      <c r="P175" s="187" t="s">
        <v>593</v>
      </c>
      <c r="Q175" s="200" t="str">
        <f t="shared" si="49"/>
        <v>electricity-sector-main.html#ban</v>
      </c>
      <c r="R175" s="200" t="str">
        <f t="shared" si="49"/>
        <v>ban-new-capacity.html</v>
      </c>
      <c r="S175" s="220"/>
      <c r="T175" s="200"/>
      <c r="W175" s="183" t="str" cm="1">
        <f t="array" ref="W175">IFERROR(INDEX(A$761:A$954,MATCH(H175,A$761:A$954,0),0),"Save")</f>
        <v>Save</v>
      </c>
    </row>
    <row r="176" spans="1:23" s="190" customFormat="1" hidden="1" x14ac:dyDescent="0.35">
      <c r="A176" s="190" t="str">
        <f t="shared" si="47"/>
        <v>Electricity Supply</v>
      </c>
      <c r="B176" s="190" t="str">
        <f t="shared" si="47"/>
        <v>New Power Plant</v>
      </c>
      <c r="C176" s="190" t="str">
        <f t="shared" si="47"/>
        <v>Boolean Ban New Power Plants</v>
      </c>
      <c r="D176" s="192" t="s">
        <v>594</v>
      </c>
      <c r="E176" s="185"/>
      <c r="F176" s="192" t="s">
        <v>595</v>
      </c>
      <c r="G176" s="185"/>
      <c r="H176" s="43">
        <v>608</v>
      </c>
      <c r="I176" s="185" t="s">
        <v>332</v>
      </c>
      <c r="J176" s="190" t="str">
        <f t="shared" ref="J176:K187" si="50">J$172</f>
        <v>Ban New Power Plants</v>
      </c>
      <c r="K176" s="190" t="str">
        <f t="shared" si="50"/>
        <v>elec ban new power plants</v>
      </c>
      <c r="L176" s="182"/>
      <c r="M176" s="182"/>
      <c r="N176" s="182"/>
      <c r="O176" s="185"/>
      <c r="P176" s="187"/>
      <c r="Q176" s="200"/>
      <c r="R176" s="192"/>
      <c r="S176" s="220"/>
      <c r="T176" s="200"/>
      <c r="W176" s="183" t="str" cm="1">
        <f t="array" ref="W176">IFERROR(INDEX(A$761:A$954,MATCH(H176,A$761:A$954,0),0),"Save")</f>
        <v>Save</v>
      </c>
    </row>
    <row r="177" spans="1:23" s="190" customFormat="1" hidden="1" x14ac:dyDescent="0.35">
      <c r="A177" s="190" t="str">
        <f t="shared" si="47"/>
        <v>Electricity Supply</v>
      </c>
      <c r="B177" s="190" t="str">
        <f t="shared" si="47"/>
        <v>New Power Plant</v>
      </c>
      <c r="C177" s="190" t="str">
        <f t="shared" si="47"/>
        <v>Boolean Ban New Power Plants</v>
      </c>
      <c r="D177" s="192" t="s">
        <v>596</v>
      </c>
      <c r="E177" s="185"/>
      <c r="F177" s="192" t="s">
        <v>597</v>
      </c>
      <c r="G177" s="185"/>
      <c r="H177" s="43">
        <v>609</v>
      </c>
      <c r="I177" s="185" t="s">
        <v>332</v>
      </c>
      <c r="J177" s="190" t="str">
        <f t="shared" si="50"/>
        <v>Ban New Power Plants</v>
      </c>
      <c r="K177" s="190" t="str">
        <f t="shared" si="50"/>
        <v>elec ban new power plants</v>
      </c>
      <c r="L177" s="182"/>
      <c r="M177" s="182"/>
      <c r="N177" s="182"/>
      <c r="O177" s="185"/>
      <c r="P177" s="187"/>
      <c r="Q177" s="200"/>
      <c r="R177" s="192"/>
      <c r="S177" s="220"/>
      <c r="T177" s="200"/>
      <c r="W177" s="183" t="str" cm="1">
        <f t="array" ref="W177">IFERROR(INDEX(A$761:A$954,MATCH(H177,A$761:A$954,0),0),"Save")</f>
        <v>Save</v>
      </c>
    </row>
    <row r="178" spans="1:23" s="190" customFormat="1" hidden="1" x14ac:dyDescent="0.35">
      <c r="A178" s="190" t="str">
        <f t="shared" si="47"/>
        <v>Electricity Supply</v>
      </c>
      <c r="B178" s="190" t="str">
        <f t="shared" si="47"/>
        <v>New Power Plant</v>
      </c>
      <c r="C178" s="190" t="str">
        <f t="shared" si="47"/>
        <v>Boolean Ban New Power Plants</v>
      </c>
      <c r="D178" s="192" t="s">
        <v>598</v>
      </c>
      <c r="E178" s="185"/>
      <c r="F178" s="192" t="s">
        <v>599</v>
      </c>
      <c r="G178" s="185"/>
      <c r="H178" s="43">
        <v>610</v>
      </c>
      <c r="I178" s="185" t="s">
        <v>332</v>
      </c>
      <c r="J178" s="190" t="str">
        <f t="shared" si="50"/>
        <v>Ban New Power Plants</v>
      </c>
      <c r="K178" s="190" t="str">
        <f t="shared" si="50"/>
        <v>elec ban new power plants</v>
      </c>
      <c r="L178" s="182"/>
      <c r="M178" s="182"/>
      <c r="N178" s="182"/>
      <c r="O178" s="185"/>
      <c r="P178" s="187"/>
      <c r="Q178" s="200"/>
      <c r="R178" s="192"/>
      <c r="S178" s="220"/>
      <c r="T178" s="200"/>
      <c r="W178" s="183" t="str" cm="1">
        <f t="array" ref="W178">IFERROR(INDEX(A$761:A$954,MATCH(H178,A$761:A$954,0),0),"Save")</f>
        <v>Save</v>
      </c>
    </row>
    <row r="179" spans="1:23" s="190" customFormat="1" hidden="1" x14ac:dyDescent="0.35">
      <c r="A179" s="190" t="str">
        <f t="shared" si="47"/>
        <v>Electricity Supply</v>
      </c>
      <c r="B179" s="190" t="str">
        <f t="shared" si="47"/>
        <v>New Power Plant</v>
      </c>
      <c r="C179" s="190" t="str">
        <f t="shared" si="47"/>
        <v>Boolean Ban New Power Plants</v>
      </c>
      <c r="D179" s="192" t="s">
        <v>600</v>
      </c>
      <c r="E179" s="185"/>
      <c r="F179" s="192" t="s">
        <v>601</v>
      </c>
      <c r="G179" s="185"/>
      <c r="H179" s="43">
        <v>611</v>
      </c>
      <c r="I179" s="185" t="s">
        <v>332</v>
      </c>
      <c r="J179" s="190" t="str">
        <f t="shared" si="50"/>
        <v>Ban New Power Plants</v>
      </c>
      <c r="K179" s="190" t="str">
        <f t="shared" si="50"/>
        <v>elec ban new power plants</v>
      </c>
      <c r="L179" s="182"/>
      <c r="M179" s="182"/>
      <c r="N179" s="182"/>
      <c r="O179" s="185"/>
      <c r="P179" s="187"/>
      <c r="Q179" s="200"/>
      <c r="R179" s="192"/>
      <c r="S179" s="220"/>
      <c r="T179" s="200"/>
      <c r="W179" s="183" t="str" cm="1">
        <f t="array" ref="W179">IFERROR(INDEX(A$761:A$954,MATCH(H179,A$761:A$954,0),0),"Save")</f>
        <v>Save</v>
      </c>
    </row>
    <row r="180" spans="1:23" s="190" customFormat="1" hidden="1" x14ac:dyDescent="0.35">
      <c r="A180" s="190" t="str">
        <f t="shared" si="47"/>
        <v>Electricity Supply</v>
      </c>
      <c r="B180" s="190" t="str">
        <f t="shared" si="47"/>
        <v>New Power Plant</v>
      </c>
      <c r="C180" s="190" t="str">
        <f t="shared" si="47"/>
        <v>Boolean Ban New Power Plants</v>
      </c>
      <c r="D180" s="192" t="s">
        <v>602</v>
      </c>
      <c r="E180" s="185"/>
      <c r="F180" s="192" t="s">
        <v>603</v>
      </c>
      <c r="G180" s="185"/>
      <c r="H180" s="43">
        <v>612</v>
      </c>
      <c r="I180" s="185" t="s">
        <v>332</v>
      </c>
      <c r="J180" s="190" t="str">
        <f t="shared" si="50"/>
        <v>Ban New Power Plants</v>
      </c>
      <c r="K180" s="190" t="str">
        <f t="shared" si="50"/>
        <v>elec ban new power plants</v>
      </c>
      <c r="L180" s="182"/>
      <c r="M180" s="182"/>
      <c r="N180" s="182"/>
      <c r="O180" s="185"/>
      <c r="P180" s="187"/>
      <c r="Q180" s="200"/>
      <c r="R180" s="192"/>
      <c r="S180" s="220"/>
      <c r="T180" s="200"/>
      <c r="W180" s="183" t="str" cm="1">
        <f t="array" ref="W180">IFERROR(INDEX(A$761:A$954,MATCH(H180,A$761:A$954,0),0),"Save")</f>
        <v>Save</v>
      </c>
    </row>
    <row r="181" spans="1:23" s="190" customFormat="1" hidden="1" x14ac:dyDescent="0.35">
      <c r="A181" s="190" t="str">
        <f t="shared" si="47"/>
        <v>Electricity Supply</v>
      </c>
      <c r="B181" s="190" t="str">
        <f t="shared" si="47"/>
        <v>New Power Plant</v>
      </c>
      <c r="C181" s="190" t="str">
        <f t="shared" si="47"/>
        <v>Boolean Ban New Power Plants</v>
      </c>
      <c r="D181" s="192" t="s">
        <v>604</v>
      </c>
      <c r="E181" s="185"/>
      <c r="F181" s="192" t="s">
        <v>605</v>
      </c>
      <c r="G181" s="185"/>
      <c r="H181" s="43">
        <v>613</v>
      </c>
      <c r="I181" s="185" t="s">
        <v>332</v>
      </c>
      <c r="J181" s="190" t="str">
        <f t="shared" si="50"/>
        <v>Ban New Power Plants</v>
      </c>
      <c r="K181" s="190" t="str">
        <f t="shared" si="50"/>
        <v>elec ban new power plants</v>
      </c>
      <c r="L181" s="182"/>
      <c r="M181" s="182"/>
      <c r="N181" s="182"/>
      <c r="O181" s="185"/>
      <c r="P181" s="187"/>
      <c r="Q181" s="200"/>
      <c r="R181" s="192"/>
      <c r="S181" s="220"/>
      <c r="T181" s="200"/>
      <c r="W181" s="183" t="str" cm="1">
        <f t="array" ref="W181">IFERROR(INDEX(A$761:A$954,MATCH(H181,A$761:A$954,0),0),"Save")</f>
        <v>Save</v>
      </c>
    </row>
    <row r="182" spans="1:23" s="190" customFormat="1" hidden="1" x14ac:dyDescent="0.35">
      <c r="A182" s="190" t="str">
        <f t="shared" si="47"/>
        <v>Electricity Supply</v>
      </c>
      <c r="B182" s="190" t="str">
        <f t="shared" si="47"/>
        <v>New Power Plant</v>
      </c>
      <c r="C182" s="190" t="str">
        <f t="shared" si="47"/>
        <v>Boolean Ban New Power Plants</v>
      </c>
      <c r="D182" s="192" t="s">
        <v>606</v>
      </c>
      <c r="E182" s="185"/>
      <c r="F182" s="192" t="s">
        <v>607</v>
      </c>
      <c r="G182" s="185"/>
      <c r="H182" s="43">
        <v>614</v>
      </c>
      <c r="I182" s="185" t="s">
        <v>332</v>
      </c>
      <c r="J182" s="190" t="str">
        <f t="shared" si="50"/>
        <v>Ban New Power Plants</v>
      </c>
      <c r="K182" s="190" t="str">
        <f t="shared" si="50"/>
        <v>elec ban new power plants</v>
      </c>
      <c r="L182" s="182"/>
      <c r="M182" s="182"/>
      <c r="N182" s="182"/>
      <c r="O182" s="185"/>
      <c r="P182" s="187"/>
      <c r="Q182" s="200"/>
      <c r="R182" s="192"/>
      <c r="S182" s="220"/>
      <c r="T182" s="200"/>
      <c r="W182" s="183" t="str" cm="1">
        <f t="array" ref="W182">IFERROR(INDEX(A$761:A$954,MATCH(H182,A$761:A$954,0),0),"Save")</f>
        <v>Save</v>
      </c>
    </row>
    <row r="183" spans="1:23" s="190" customFormat="1" hidden="1" x14ac:dyDescent="0.35">
      <c r="A183" s="190" t="str">
        <f t="shared" si="47"/>
        <v>Electricity Supply</v>
      </c>
      <c r="B183" s="190" t="str">
        <f t="shared" si="47"/>
        <v>New Power Plant</v>
      </c>
      <c r="C183" s="190" t="str">
        <f t="shared" si="47"/>
        <v>Boolean Ban New Power Plants</v>
      </c>
      <c r="D183" s="192" t="s">
        <v>608</v>
      </c>
      <c r="E183" s="185"/>
      <c r="F183" s="192" t="s">
        <v>609</v>
      </c>
      <c r="G183" s="185"/>
      <c r="H183" s="43">
        <v>116</v>
      </c>
      <c r="I183" s="185" t="s">
        <v>310</v>
      </c>
      <c r="J183" s="190" t="str">
        <f t="shared" si="50"/>
        <v>Ban New Power Plants</v>
      </c>
      <c r="K183" s="190" t="str">
        <f t="shared" si="50"/>
        <v>elec ban new power plants</v>
      </c>
      <c r="L183" s="190">
        <f>L$172</f>
        <v>0</v>
      </c>
      <c r="M183" s="190">
        <f>M$172</f>
        <v>1</v>
      </c>
      <c r="N183" s="190">
        <f>N$172</f>
        <v>1</v>
      </c>
      <c r="O183" s="200" t="str">
        <f>O$172</f>
        <v>on/off</v>
      </c>
      <c r="P183" s="187" t="s">
        <v>610</v>
      </c>
      <c r="Q183" s="200" t="str">
        <f>Q$172</f>
        <v>electricity-sector-main.html#ban</v>
      </c>
      <c r="R183" s="200" t="str">
        <f>R$172</f>
        <v>ban-new-capacity.html</v>
      </c>
      <c r="S183" s="220"/>
      <c r="T183" s="200"/>
      <c r="W183" s="183" t="str" cm="1">
        <f t="array" ref="W183">IFERROR(INDEX(A$761:A$954,MATCH(H183,A$761:A$954,0),0),"Save")</f>
        <v>Save</v>
      </c>
    </row>
    <row r="184" spans="1:23" s="190" customFormat="1" hidden="1" x14ac:dyDescent="0.35">
      <c r="A184" s="190" t="str">
        <f t="shared" si="47"/>
        <v>Electricity Supply</v>
      </c>
      <c r="B184" s="190" t="str">
        <f t="shared" si="47"/>
        <v>New Power Plant</v>
      </c>
      <c r="C184" s="190" t="str">
        <f t="shared" si="47"/>
        <v>Boolean Ban New Power Plants</v>
      </c>
      <c r="D184" s="192" t="s">
        <v>611</v>
      </c>
      <c r="E184" s="185"/>
      <c r="F184" s="192" t="s">
        <v>612</v>
      </c>
      <c r="G184" s="185"/>
      <c r="H184" s="43">
        <v>615</v>
      </c>
      <c r="I184" s="185" t="s">
        <v>332</v>
      </c>
      <c r="J184" s="190" t="str">
        <f t="shared" si="50"/>
        <v>Ban New Power Plants</v>
      </c>
      <c r="K184" s="190" t="str">
        <f t="shared" si="50"/>
        <v>elec ban new power plants</v>
      </c>
      <c r="L184" s="191"/>
      <c r="M184" s="191"/>
      <c r="N184" s="191"/>
      <c r="O184" s="200"/>
      <c r="P184" s="187"/>
      <c r="Q184" s="200"/>
      <c r="R184" s="192"/>
      <c r="S184" s="220"/>
      <c r="T184" s="200"/>
      <c r="W184" s="183" t="str" cm="1">
        <f t="array" ref="W184">IFERROR(INDEX(A$761:A$954,MATCH(H184,A$761:A$954,0),0),"Save")</f>
        <v>Save</v>
      </c>
    </row>
    <row r="185" spans="1:23" s="190" customFormat="1" hidden="1" x14ac:dyDescent="0.35">
      <c r="A185" s="190" t="str">
        <f t="shared" si="47"/>
        <v>Electricity Supply</v>
      </c>
      <c r="B185" s="190" t="str">
        <f t="shared" si="47"/>
        <v>New Power Plant</v>
      </c>
      <c r="C185" s="190" t="str">
        <f t="shared" si="47"/>
        <v>Boolean Ban New Power Plants</v>
      </c>
      <c r="D185" s="192" t="s">
        <v>613</v>
      </c>
      <c r="E185" s="185"/>
      <c r="F185" s="192" t="s">
        <v>614</v>
      </c>
      <c r="G185" s="185"/>
      <c r="H185" s="43">
        <v>616</v>
      </c>
      <c r="I185" s="185" t="s">
        <v>332</v>
      </c>
      <c r="J185" s="190" t="str">
        <f t="shared" si="50"/>
        <v>Ban New Power Plants</v>
      </c>
      <c r="K185" s="190" t="str">
        <f t="shared" si="50"/>
        <v>elec ban new power plants</v>
      </c>
      <c r="L185" s="191"/>
      <c r="M185" s="191"/>
      <c r="N185" s="191"/>
      <c r="O185" s="200"/>
      <c r="P185" s="187"/>
      <c r="Q185" s="200"/>
      <c r="R185" s="192"/>
      <c r="S185" s="220"/>
      <c r="T185" s="200"/>
      <c r="W185" s="183" t="str" cm="1">
        <f t="array" ref="W185">IFERROR(INDEX(A$761:A$954,MATCH(H185,A$761:A$954,0),0),"Save")</f>
        <v>Save</v>
      </c>
    </row>
    <row r="186" spans="1:23" s="190" customFormat="1" hidden="1" x14ac:dyDescent="0.35">
      <c r="A186" s="190" t="str">
        <f t="shared" si="47"/>
        <v>Electricity Supply</v>
      </c>
      <c r="B186" s="190" t="str">
        <f t="shared" si="47"/>
        <v>New Power Plant</v>
      </c>
      <c r="C186" s="190" t="str">
        <f t="shared" si="47"/>
        <v>Boolean Ban New Power Plants</v>
      </c>
      <c r="D186" s="192" t="s">
        <v>615</v>
      </c>
      <c r="E186" s="185"/>
      <c r="F186" s="192" t="s">
        <v>616</v>
      </c>
      <c r="G186" s="185"/>
      <c r="H186" s="43">
        <v>617</v>
      </c>
      <c r="I186" s="185" t="s">
        <v>332</v>
      </c>
      <c r="J186" s="190" t="str">
        <f t="shared" si="50"/>
        <v>Ban New Power Plants</v>
      </c>
      <c r="K186" s="190" t="str">
        <f t="shared" si="50"/>
        <v>elec ban new power plants</v>
      </c>
      <c r="L186" s="191"/>
      <c r="M186" s="191"/>
      <c r="N186" s="191"/>
      <c r="O186" s="200"/>
      <c r="P186" s="187"/>
      <c r="Q186" s="200"/>
      <c r="R186" s="192"/>
      <c r="S186" s="220"/>
      <c r="T186" s="200"/>
      <c r="W186" s="183" t="str" cm="1">
        <f t="array" ref="W186">IFERROR(INDEX(A$761:A$954,MATCH(H186,A$761:A$954,0),0),"Save")</f>
        <v>Save</v>
      </c>
    </row>
    <row r="187" spans="1:23" s="190" customFormat="1" hidden="1" x14ac:dyDescent="0.35">
      <c r="A187" s="190" t="str">
        <f t="shared" si="47"/>
        <v>Electricity Supply</v>
      </c>
      <c r="B187" s="190" t="str">
        <f t="shared" si="47"/>
        <v>New Power Plant</v>
      </c>
      <c r="C187" s="190" t="str">
        <f t="shared" si="47"/>
        <v>Boolean Ban New Power Plants</v>
      </c>
      <c r="D187" s="192" t="s">
        <v>617</v>
      </c>
      <c r="E187" s="185"/>
      <c r="F187" s="192" t="s">
        <v>618</v>
      </c>
      <c r="G187" s="185"/>
      <c r="H187" s="43">
        <v>618</v>
      </c>
      <c r="I187" s="185" t="s">
        <v>332</v>
      </c>
      <c r="J187" s="190" t="str">
        <f t="shared" si="50"/>
        <v>Ban New Power Plants</v>
      </c>
      <c r="K187" s="190" t="str">
        <f t="shared" si="50"/>
        <v>elec ban new power plants</v>
      </c>
      <c r="L187" s="191"/>
      <c r="M187" s="191"/>
      <c r="N187" s="191"/>
      <c r="O187" s="200"/>
      <c r="P187" s="187"/>
      <c r="Q187" s="200"/>
      <c r="R187" s="192"/>
      <c r="S187" s="220"/>
      <c r="T187" s="200"/>
      <c r="W187" s="183" t="str" cm="1">
        <f t="array" ref="W187">IFERROR(INDEX(A$761:A$954,MATCH(H187,A$761:A$954,0),0),"Save")</f>
        <v>Save</v>
      </c>
    </row>
    <row r="188" spans="1:23" s="183" customFormat="1" hidden="1" x14ac:dyDescent="0.35">
      <c r="A188" s="183" t="s">
        <v>575</v>
      </c>
      <c r="B188" s="183" t="s">
        <v>619</v>
      </c>
      <c r="C188" s="183" t="s">
        <v>620</v>
      </c>
      <c r="D188" s="185" t="s">
        <v>578</v>
      </c>
      <c r="E188" s="185"/>
      <c r="F188" s="185" t="s">
        <v>579</v>
      </c>
      <c r="G188" s="192"/>
      <c r="H188" s="184">
        <v>876</v>
      </c>
      <c r="I188" s="192" t="s">
        <v>310</v>
      </c>
      <c r="J188" s="183" t="s">
        <v>621</v>
      </c>
      <c r="K188" s="183" t="s">
        <v>622</v>
      </c>
      <c r="L188" s="195">
        <v>0</v>
      </c>
      <c r="M188" s="195">
        <v>1</v>
      </c>
      <c r="N188" s="195">
        <v>0.01</v>
      </c>
      <c r="O188" s="192" t="s">
        <v>623</v>
      </c>
      <c r="P188" s="185" t="s">
        <v>624</v>
      </c>
      <c r="Q188" s="185" t="s">
        <v>625</v>
      </c>
      <c r="R188" s="192" t="s">
        <v>626</v>
      </c>
      <c r="S188" s="213"/>
      <c r="T188" s="192"/>
      <c r="W188" s="183" t="str" cm="1">
        <f t="array" ref="W188">IFERROR(INDEX(A$761:A$954,MATCH(H188,A$761:A$954,0),0),"Save")</f>
        <v>Save</v>
      </c>
    </row>
    <row r="189" spans="1:23" s="190" customFormat="1" hidden="1" x14ac:dyDescent="0.35">
      <c r="A189" s="190" t="str">
        <f t="shared" ref="A189:C203" si="51">A$188</f>
        <v>Electricity Supply</v>
      </c>
      <c r="B189" s="190" t="str">
        <f t="shared" si="51"/>
        <v>Carbon Capture and Sequestration</v>
      </c>
      <c r="C189" s="190" t="str">
        <f t="shared" si="51"/>
        <v>Electricity Sector Fraction of Potential Additional CCS Achieved</v>
      </c>
      <c r="D189" s="192" t="s">
        <v>585</v>
      </c>
      <c r="E189" s="185"/>
      <c r="F189" s="192" t="s">
        <v>586</v>
      </c>
      <c r="G189" s="185"/>
      <c r="H189" s="184">
        <v>877</v>
      </c>
      <c r="I189" s="192" t="s">
        <v>310</v>
      </c>
      <c r="J189" s="190" t="str">
        <f t="shared" ref="J189:R189" si="52">J$188</f>
        <v>Electricity Sector CCS</v>
      </c>
      <c r="K189" s="190" t="str">
        <f t="shared" si="52"/>
        <v>elec CCS</v>
      </c>
      <c r="L189" s="191">
        <f t="shared" si="52"/>
        <v>0</v>
      </c>
      <c r="M189" s="191">
        <f t="shared" si="52"/>
        <v>1</v>
      </c>
      <c r="N189" s="191">
        <f t="shared" si="52"/>
        <v>0.01</v>
      </c>
      <c r="O189" s="191" t="str">
        <f t="shared" si="52"/>
        <v>% of CO2 captured</v>
      </c>
      <c r="P189" s="191"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1" t="str">
        <f t="shared" si="52"/>
        <v>ccs.html#ccs</v>
      </c>
      <c r="R189" s="191" t="str">
        <f t="shared" si="52"/>
        <v>carbon-capture-and-sequestration.html</v>
      </c>
      <c r="S189" s="220"/>
      <c r="T189" s="200"/>
      <c r="W189" s="183" t="str" cm="1">
        <f t="array" ref="W189">IFERROR(INDEX(A$761:A$954,MATCH(H189,A$761:A$954,0),0),"Save")</f>
        <v>Save</v>
      </c>
    </row>
    <row r="190" spans="1:23" s="190" customFormat="1" hidden="1" x14ac:dyDescent="0.35">
      <c r="A190" s="190" t="str">
        <f t="shared" si="51"/>
        <v>Electricity Supply</v>
      </c>
      <c r="B190" s="190" t="str">
        <f t="shared" si="51"/>
        <v>Carbon Capture and Sequestration</v>
      </c>
      <c r="C190" s="190" t="str">
        <f t="shared" si="51"/>
        <v>Electricity Sector Fraction of Potential Additional CCS Achieved</v>
      </c>
      <c r="D190" s="192" t="s">
        <v>588</v>
      </c>
      <c r="E190" s="185"/>
      <c r="F190" s="192" t="s">
        <v>589</v>
      </c>
      <c r="G190" s="185"/>
      <c r="H190" s="184">
        <v>878</v>
      </c>
      <c r="I190" s="185" t="s">
        <v>332</v>
      </c>
      <c r="J190" s="190" t="str">
        <f t="shared" ref="J190:K203" si="53">J$188</f>
        <v>Electricity Sector CCS</v>
      </c>
      <c r="K190" s="190" t="str">
        <f t="shared" si="53"/>
        <v>elec CCS</v>
      </c>
      <c r="L190" s="191"/>
      <c r="M190" s="191"/>
      <c r="N190" s="191"/>
      <c r="O190" s="200"/>
      <c r="P190" s="185"/>
      <c r="Q190" s="200"/>
      <c r="R190" s="192"/>
      <c r="S190" s="220"/>
      <c r="T190" s="200"/>
      <c r="W190" s="183" t="str" cm="1">
        <f t="array" ref="W190">IFERROR(INDEX(A$761:A$954,MATCH(H190,A$761:A$954,0),0),"Save")</f>
        <v>Save</v>
      </c>
    </row>
    <row r="191" spans="1:23" s="190" customFormat="1" hidden="1" x14ac:dyDescent="0.35">
      <c r="A191" s="190" t="str">
        <f t="shared" si="51"/>
        <v>Electricity Supply</v>
      </c>
      <c r="B191" s="190" t="str">
        <f t="shared" si="51"/>
        <v>Carbon Capture and Sequestration</v>
      </c>
      <c r="C191" s="190" t="str">
        <f t="shared" si="51"/>
        <v>Electricity Sector Fraction of Potential Additional CCS Achieved</v>
      </c>
      <c r="D191" s="192" t="s">
        <v>591</v>
      </c>
      <c r="E191" s="185"/>
      <c r="F191" s="192" t="s">
        <v>592</v>
      </c>
      <c r="G191" s="185"/>
      <c r="H191" s="184">
        <v>879</v>
      </c>
      <c r="I191" s="185" t="s">
        <v>332</v>
      </c>
      <c r="J191" s="190" t="str">
        <f t="shared" si="53"/>
        <v>Electricity Sector CCS</v>
      </c>
      <c r="K191" s="190" t="str">
        <f t="shared" si="53"/>
        <v>elec CCS</v>
      </c>
      <c r="L191" s="191"/>
      <c r="M191" s="191"/>
      <c r="N191" s="191"/>
      <c r="O191" s="200"/>
      <c r="P191" s="185"/>
      <c r="Q191" s="200"/>
      <c r="R191" s="192"/>
      <c r="S191" s="220"/>
      <c r="T191" s="200"/>
      <c r="W191" s="183" t="str" cm="1">
        <f t="array" ref="W191">IFERROR(INDEX(A$761:A$954,MATCH(H191,A$761:A$954,0),0),"Save")</f>
        <v>Save</v>
      </c>
    </row>
    <row r="192" spans="1:23" s="190" customFormat="1" hidden="1" x14ac:dyDescent="0.35">
      <c r="A192" s="190" t="str">
        <f t="shared" si="51"/>
        <v>Electricity Supply</v>
      </c>
      <c r="B192" s="190" t="str">
        <f t="shared" si="51"/>
        <v>Carbon Capture and Sequestration</v>
      </c>
      <c r="C192" s="190" t="str">
        <f t="shared" si="51"/>
        <v>Electricity Sector Fraction of Potential Additional CCS Achieved</v>
      </c>
      <c r="D192" s="192" t="s">
        <v>594</v>
      </c>
      <c r="E192" s="185"/>
      <c r="F192" s="192" t="s">
        <v>595</v>
      </c>
      <c r="G192" s="185"/>
      <c r="H192" s="184">
        <v>880</v>
      </c>
      <c r="I192" s="185" t="s">
        <v>332</v>
      </c>
      <c r="J192" s="190" t="str">
        <f t="shared" si="53"/>
        <v>Electricity Sector CCS</v>
      </c>
      <c r="K192" s="190" t="str">
        <f t="shared" si="53"/>
        <v>elec CCS</v>
      </c>
      <c r="L192" s="191"/>
      <c r="M192" s="191"/>
      <c r="N192" s="191"/>
      <c r="O192" s="200"/>
      <c r="P192" s="185"/>
      <c r="Q192" s="200"/>
      <c r="R192" s="192"/>
      <c r="S192" s="220"/>
      <c r="T192" s="200"/>
      <c r="W192" s="183" t="str" cm="1">
        <f t="array" ref="W192">IFERROR(INDEX(A$761:A$954,MATCH(H192,A$761:A$954,0),0),"Save")</f>
        <v>Save</v>
      </c>
    </row>
    <row r="193" spans="1:23" s="190" customFormat="1" hidden="1" x14ac:dyDescent="0.35">
      <c r="A193" s="190" t="str">
        <f t="shared" si="51"/>
        <v>Electricity Supply</v>
      </c>
      <c r="B193" s="190" t="str">
        <f t="shared" si="51"/>
        <v>Carbon Capture and Sequestration</v>
      </c>
      <c r="C193" s="190" t="str">
        <f t="shared" si="51"/>
        <v>Electricity Sector Fraction of Potential Additional CCS Achieved</v>
      </c>
      <c r="D193" s="192" t="s">
        <v>596</v>
      </c>
      <c r="E193" s="185"/>
      <c r="F193" s="192" t="s">
        <v>597</v>
      </c>
      <c r="G193" s="185"/>
      <c r="H193" s="184">
        <v>881</v>
      </c>
      <c r="I193" s="185" t="s">
        <v>332</v>
      </c>
      <c r="J193" s="190" t="str">
        <f t="shared" si="53"/>
        <v>Electricity Sector CCS</v>
      </c>
      <c r="K193" s="190" t="str">
        <f t="shared" si="53"/>
        <v>elec CCS</v>
      </c>
      <c r="L193" s="191"/>
      <c r="M193" s="191"/>
      <c r="N193" s="191"/>
      <c r="O193" s="200"/>
      <c r="P193" s="185"/>
      <c r="Q193" s="200"/>
      <c r="R193" s="192"/>
      <c r="S193" s="220"/>
      <c r="T193" s="200"/>
      <c r="W193" s="183" t="str" cm="1">
        <f t="array" ref="W193">IFERROR(INDEX(A$761:A$954,MATCH(H193,A$761:A$954,0),0),"Save")</f>
        <v>Save</v>
      </c>
    </row>
    <row r="194" spans="1:23" s="190" customFormat="1" hidden="1" x14ac:dyDescent="0.35">
      <c r="A194" s="190" t="str">
        <f t="shared" si="51"/>
        <v>Electricity Supply</v>
      </c>
      <c r="B194" s="190" t="str">
        <f t="shared" si="51"/>
        <v>Carbon Capture and Sequestration</v>
      </c>
      <c r="C194" s="190" t="str">
        <f t="shared" si="51"/>
        <v>Electricity Sector Fraction of Potential Additional CCS Achieved</v>
      </c>
      <c r="D194" s="192" t="s">
        <v>598</v>
      </c>
      <c r="E194" s="185"/>
      <c r="F194" s="192" t="s">
        <v>599</v>
      </c>
      <c r="G194" s="185"/>
      <c r="H194" s="184">
        <v>882</v>
      </c>
      <c r="I194" s="185" t="s">
        <v>332</v>
      </c>
      <c r="J194" s="190" t="str">
        <f t="shared" si="53"/>
        <v>Electricity Sector CCS</v>
      </c>
      <c r="K194" s="190" t="str">
        <f t="shared" si="53"/>
        <v>elec CCS</v>
      </c>
      <c r="L194" s="191"/>
      <c r="M194" s="191"/>
      <c r="N194" s="191"/>
      <c r="O194" s="200"/>
      <c r="P194" s="185"/>
      <c r="Q194" s="200"/>
      <c r="R194" s="192"/>
      <c r="S194" s="220"/>
      <c r="T194" s="200"/>
      <c r="W194" s="183" t="str" cm="1">
        <f t="array" ref="W194">IFERROR(INDEX(A$761:A$954,MATCH(H194,A$761:A$954,0),0),"Save")</f>
        <v>Save</v>
      </c>
    </row>
    <row r="195" spans="1:23" s="190" customFormat="1" hidden="1" x14ac:dyDescent="0.35">
      <c r="A195" s="190" t="str">
        <f t="shared" si="51"/>
        <v>Electricity Supply</v>
      </c>
      <c r="B195" s="190" t="str">
        <f t="shared" si="51"/>
        <v>Carbon Capture and Sequestration</v>
      </c>
      <c r="C195" s="190" t="str">
        <f t="shared" si="51"/>
        <v>Electricity Sector Fraction of Potential Additional CCS Achieved</v>
      </c>
      <c r="D195" s="192" t="s">
        <v>600</v>
      </c>
      <c r="E195" s="185"/>
      <c r="F195" s="192" t="s">
        <v>601</v>
      </c>
      <c r="G195" s="185"/>
      <c r="H195" s="184">
        <v>883</v>
      </c>
      <c r="I195" s="192" t="s">
        <v>310</v>
      </c>
      <c r="J195" s="190" t="str">
        <f t="shared" si="53"/>
        <v>Electricity Sector CCS</v>
      </c>
      <c r="K195" s="190" t="str">
        <f t="shared" si="53"/>
        <v>elec CCS</v>
      </c>
      <c r="L195" s="191">
        <f t="shared" ref="L195:R195" si="54">L$188</f>
        <v>0</v>
      </c>
      <c r="M195" s="191">
        <f t="shared" si="54"/>
        <v>1</v>
      </c>
      <c r="N195" s="191">
        <f t="shared" si="54"/>
        <v>0.01</v>
      </c>
      <c r="O195" s="191" t="str">
        <f t="shared" si="54"/>
        <v>% of CO2 captured</v>
      </c>
      <c r="P195" s="191"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1" t="str">
        <f t="shared" si="54"/>
        <v>ccs.html#ccs</v>
      </c>
      <c r="R195" s="191" t="str">
        <f t="shared" si="54"/>
        <v>carbon-capture-and-sequestration.html</v>
      </c>
      <c r="S195" s="220"/>
      <c r="T195" s="200"/>
      <c r="W195" s="183" t="str" cm="1">
        <f t="array" ref="W195">IFERROR(INDEX(A$761:A$954,MATCH(H195,A$761:A$954,0),0),"Save")</f>
        <v>Save</v>
      </c>
    </row>
    <row r="196" spans="1:23" s="190" customFormat="1" hidden="1" x14ac:dyDescent="0.35">
      <c r="A196" s="190" t="str">
        <f t="shared" si="51"/>
        <v>Electricity Supply</v>
      </c>
      <c r="B196" s="190" t="str">
        <f t="shared" si="51"/>
        <v>Carbon Capture and Sequestration</v>
      </c>
      <c r="C196" s="190" t="str">
        <f t="shared" si="51"/>
        <v>Electricity Sector Fraction of Potential Additional CCS Achieved</v>
      </c>
      <c r="D196" s="192" t="s">
        <v>602</v>
      </c>
      <c r="E196" s="185"/>
      <c r="F196" s="192" t="s">
        <v>603</v>
      </c>
      <c r="G196" s="185"/>
      <c r="H196" s="184">
        <v>884</v>
      </c>
      <c r="I196" s="185" t="s">
        <v>332</v>
      </c>
      <c r="J196" s="190" t="str">
        <f t="shared" si="53"/>
        <v>Electricity Sector CCS</v>
      </c>
      <c r="K196" s="190" t="str">
        <f t="shared" si="53"/>
        <v>elec CCS</v>
      </c>
      <c r="L196" s="191"/>
      <c r="M196" s="191"/>
      <c r="N196" s="191"/>
      <c r="O196" s="200"/>
      <c r="P196" s="185"/>
      <c r="Q196" s="200"/>
      <c r="R196" s="192"/>
      <c r="S196" s="220"/>
      <c r="T196" s="200"/>
      <c r="W196" s="183" t="str" cm="1">
        <f t="array" ref="W196">IFERROR(INDEX(A$761:A$954,MATCH(H196,A$761:A$954,0),0),"Save")</f>
        <v>Save</v>
      </c>
    </row>
    <row r="197" spans="1:23" s="190" customFormat="1" hidden="1" x14ac:dyDescent="0.35">
      <c r="A197" s="190" t="str">
        <f t="shared" si="51"/>
        <v>Electricity Supply</v>
      </c>
      <c r="B197" s="190" t="str">
        <f t="shared" si="51"/>
        <v>Carbon Capture and Sequestration</v>
      </c>
      <c r="C197" s="190" t="str">
        <f t="shared" si="51"/>
        <v>Electricity Sector Fraction of Potential Additional CCS Achieved</v>
      </c>
      <c r="D197" s="192" t="s">
        <v>604</v>
      </c>
      <c r="E197" s="185"/>
      <c r="F197" s="192" t="s">
        <v>605</v>
      </c>
      <c r="G197" s="185"/>
      <c r="H197" s="184">
        <v>885</v>
      </c>
      <c r="I197" s="192" t="s">
        <v>310</v>
      </c>
      <c r="J197" s="190" t="str">
        <f t="shared" si="53"/>
        <v>Electricity Sector CCS</v>
      </c>
      <c r="K197" s="190" t="str">
        <f t="shared" si="53"/>
        <v>elec CCS</v>
      </c>
      <c r="L197" s="191">
        <f t="shared" ref="L197:R199" si="55">L$188</f>
        <v>0</v>
      </c>
      <c r="M197" s="191">
        <f t="shared" si="55"/>
        <v>1</v>
      </c>
      <c r="N197" s="191">
        <f t="shared" si="55"/>
        <v>0.01</v>
      </c>
      <c r="O197" s="191" t="str">
        <f t="shared" si="55"/>
        <v>% of CO2 captured</v>
      </c>
      <c r="P197" s="191"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1" t="str">
        <f t="shared" si="55"/>
        <v>ccs.html#ccs</v>
      </c>
      <c r="R197" s="191" t="str">
        <f t="shared" si="55"/>
        <v>carbon-capture-and-sequestration.html</v>
      </c>
      <c r="S197" s="220"/>
      <c r="T197" s="200"/>
      <c r="W197" s="183" t="str" cm="1">
        <f t="array" ref="W197">IFERROR(INDEX(A$761:A$954,MATCH(H197,A$761:A$954,0),0),"Save")</f>
        <v>Save</v>
      </c>
    </row>
    <row r="198" spans="1:23" s="190" customFormat="1" hidden="1" x14ac:dyDescent="0.35">
      <c r="A198" s="190" t="str">
        <f t="shared" si="51"/>
        <v>Electricity Supply</v>
      </c>
      <c r="B198" s="190" t="str">
        <f t="shared" si="51"/>
        <v>Carbon Capture and Sequestration</v>
      </c>
      <c r="C198" s="190" t="str">
        <f t="shared" si="51"/>
        <v>Electricity Sector Fraction of Potential Additional CCS Achieved</v>
      </c>
      <c r="D198" s="192" t="s">
        <v>606</v>
      </c>
      <c r="E198" s="185"/>
      <c r="F198" s="192" t="s">
        <v>607</v>
      </c>
      <c r="G198" s="185"/>
      <c r="H198" s="184">
        <v>886</v>
      </c>
      <c r="I198" s="192" t="s">
        <v>310</v>
      </c>
      <c r="J198" s="190" t="str">
        <f t="shared" si="53"/>
        <v>Electricity Sector CCS</v>
      </c>
      <c r="K198" s="190" t="str">
        <f t="shared" si="53"/>
        <v>elec CCS</v>
      </c>
      <c r="L198" s="191">
        <f t="shared" si="55"/>
        <v>0</v>
      </c>
      <c r="M198" s="191">
        <f t="shared" si="55"/>
        <v>1</v>
      </c>
      <c r="N198" s="191">
        <f t="shared" si="55"/>
        <v>0.01</v>
      </c>
      <c r="O198" s="191" t="str">
        <f t="shared" si="55"/>
        <v>% of CO2 captured</v>
      </c>
      <c r="P198" s="191"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1" t="str">
        <f t="shared" si="55"/>
        <v>ccs.html#ccs</v>
      </c>
      <c r="R198" s="191" t="str">
        <f t="shared" si="55"/>
        <v>carbon-capture-and-sequestration.html</v>
      </c>
      <c r="S198" s="220"/>
      <c r="T198" s="200"/>
      <c r="W198" s="183" t="str" cm="1">
        <f t="array" ref="W198">IFERROR(INDEX(A$761:A$954,MATCH(H198,A$761:A$954,0),0),"Save")</f>
        <v>Save</v>
      </c>
    </row>
    <row r="199" spans="1:23" s="190" customFormat="1" hidden="1" x14ac:dyDescent="0.35">
      <c r="A199" s="190" t="str">
        <f t="shared" si="51"/>
        <v>Electricity Supply</v>
      </c>
      <c r="B199" s="190" t="str">
        <f t="shared" si="51"/>
        <v>Carbon Capture and Sequestration</v>
      </c>
      <c r="C199" s="190" t="str">
        <f t="shared" si="51"/>
        <v>Electricity Sector Fraction of Potential Additional CCS Achieved</v>
      </c>
      <c r="D199" s="192" t="s">
        <v>608</v>
      </c>
      <c r="E199" s="185"/>
      <c r="F199" s="192" t="s">
        <v>609</v>
      </c>
      <c r="G199" s="185"/>
      <c r="H199" s="184">
        <v>887</v>
      </c>
      <c r="I199" s="192" t="s">
        <v>310</v>
      </c>
      <c r="J199" s="190" t="str">
        <f t="shared" si="53"/>
        <v>Electricity Sector CCS</v>
      </c>
      <c r="K199" s="190" t="str">
        <f t="shared" si="53"/>
        <v>elec CCS</v>
      </c>
      <c r="L199" s="191">
        <f t="shared" si="55"/>
        <v>0</v>
      </c>
      <c r="M199" s="191">
        <f t="shared" si="55"/>
        <v>1</v>
      </c>
      <c r="N199" s="191">
        <f t="shared" si="55"/>
        <v>0.01</v>
      </c>
      <c r="O199" s="191" t="str">
        <f t="shared" si="55"/>
        <v>% of CO2 captured</v>
      </c>
      <c r="P199" s="191"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1" t="str">
        <f t="shared" si="55"/>
        <v>ccs.html#ccs</v>
      </c>
      <c r="R199" s="191" t="str">
        <f t="shared" si="55"/>
        <v>carbon-capture-and-sequestration.html</v>
      </c>
      <c r="S199" s="220"/>
      <c r="T199" s="200"/>
      <c r="W199" s="183" t="str" cm="1">
        <f t="array" ref="W199">IFERROR(INDEX(A$761:A$954,MATCH(H199,A$761:A$954,0),0),"Save")</f>
        <v>Save</v>
      </c>
    </row>
    <row r="200" spans="1:23" s="190" customFormat="1" hidden="1" x14ac:dyDescent="0.35">
      <c r="A200" s="190" t="str">
        <f t="shared" si="51"/>
        <v>Electricity Supply</v>
      </c>
      <c r="B200" s="190" t="str">
        <f t="shared" si="51"/>
        <v>Carbon Capture and Sequestration</v>
      </c>
      <c r="C200" s="190" t="str">
        <f t="shared" si="51"/>
        <v>Electricity Sector Fraction of Potential Additional CCS Achieved</v>
      </c>
      <c r="D200" s="192" t="s">
        <v>611</v>
      </c>
      <c r="E200" s="185"/>
      <c r="F200" s="192" t="s">
        <v>612</v>
      </c>
      <c r="G200" s="185"/>
      <c r="H200" s="184">
        <v>888</v>
      </c>
      <c r="I200" s="185" t="s">
        <v>332</v>
      </c>
      <c r="J200" s="190" t="str">
        <f t="shared" si="53"/>
        <v>Electricity Sector CCS</v>
      </c>
      <c r="K200" s="190" t="str">
        <f t="shared" si="53"/>
        <v>elec CCS</v>
      </c>
      <c r="L200" s="191"/>
      <c r="M200" s="191"/>
      <c r="N200" s="191"/>
      <c r="O200" s="200"/>
      <c r="P200" s="185"/>
      <c r="Q200" s="200"/>
      <c r="R200" s="192"/>
      <c r="S200" s="220"/>
      <c r="T200" s="200"/>
      <c r="W200" s="183" t="str" cm="1">
        <f t="array" ref="W200">IFERROR(INDEX(A$761:A$954,MATCH(H200,A$761:A$954,0),0),"Save")</f>
        <v>Save</v>
      </c>
    </row>
    <row r="201" spans="1:23" s="190" customFormat="1" hidden="1" x14ac:dyDescent="0.35">
      <c r="A201" s="190" t="str">
        <f t="shared" si="51"/>
        <v>Electricity Supply</v>
      </c>
      <c r="B201" s="190" t="str">
        <f t="shared" si="51"/>
        <v>Carbon Capture and Sequestration</v>
      </c>
      <c r="C201" s="190" t="str">
        <f t="shared" si="51"/>
        <v>Electricity Sector Fraction of Potential Additional CCS Achieved</v>
      </c>
      <c r="D201" s="192" t="s">
        <v>613</v>
      </c>
      <c r="E201" s="185"/>
      <c r="F201" s="192" t="s">
        <v>614</v>
      </c>
      <c r="G201" s="185"/>
      <c r="H201" s="184">
        <v>889</v>
      </c>
      <c r="I201" s="185" t="s">
        <v>332</v>
      </c>
      <c r="J201" s="190" t="str">
        <f t="shared" si="53"/>
        <v>Electricity Sector CCS</v>
      </c>
      <c r="K201" s="190" t="str">
        <f t="shared" si="53"/>
        <v>elec CCS</v>
      </c>
      <c r="L201" s="191"/>
      <c r="M201" s="191"/>
      <c r="N201" s="191"/>
      <c r="O201" s="200"/>
      <c r="P201" s="185"/>
      <c r="Q201" s="200"/>
      <c r="R201" s="192"/>
      <c r="S201" s="220"/>
      <c r="T201" s="200"/>
      <c r="W201" s="183" t="str" cm="1">
        <f t="array" ref="W201">IFERROR(INDEX(A$761:A$954,MATCH(H201,A$761:A$954,0),0),"Save")</f>
        <v>Save</v>
      </c>
    </row>
    <row r="202" spans="1:23" s="190" customFormat="1" hidden="1" x14ac:dyDescent="0.35">
      <c r="A202" s="190" t="str">
        <f t="shared" si="51"/>
        <v>Electricity Supply</v>
      </c>
      <c r="B202" s="190" t="str">
        <f t="shared" si="51"/>
        <v>Carbon Capture and Sequestration</v>
      </c>
      <c r="C202" s="190" t="str">
        <f t="shared" si="51"/>
        <v>Electricity Sector Fraction of Potential Additional CCS Achieved</v>
      </c>
      <c r="D202" s="192" t="s">
        <v>615</v>
      </c>
      <c r="E202" s="185"/>
      <c r="F202" s="192" t="s">
        <v>616</v>
      </c>
      <c r="G202" s="185"/>
      <c r="H202" s="184">
        <v>890</v>
      </c>
      <c r="I202" s="185" t="s">
        <v>332</v>
      </c>
      <c r="J202" s="190" t="str">
        <f t="shared" si="53"/>
        <v>Electricity Sector CCS</v>
      </c>
      <c r="K202" s="190" t="str">
        <f t="shared" si="53"/>
        <v>elec CCS</v>
      </c>
      <c r="L202" s="191"/>
      <c r="M202" s="191"/>
      <c r="N202" s="191"/>
      <c r="O202" s="200"/>
      <c r="P202" s="185"/>
      <c r="Q202" s="200"/>
      <c r="R202" s="192"/>
      <c r="S202" s="220"/>
      <c r="T202" s="200"/>
      <c r="W202" s="183" t="str" cm="1">
        <f t="array" ref="W202">IFERROR(INDEX(A$761:A$954,MATCH(H202,A$761:A$954,0),0),"Save")</f>
        <v>Save</v>
      </c>
    </row>
    <row r="203" spans="1:23" s="190" customFormat="1" hidden="1" x14ac:dyDescent="0.35">
      <c r="A203" s="190" t="str">
        <f t="shared" si="51"/>
        <v>Electricity Supply</v>
      </c>
      <c r="B203" s="190" t="str">
        <f t="shared" si="51"/>
        <v>Carbon Capture and Sequestration</v>
      </c>
      <c r="C203" s="190" t="str">
        <f t="shared" si="51"/>
        <v>Electricity Sector Fraction of Potential Additional CCS Achieved</v>
      </c>
      <c r="D203" s="192" t="s">
        <v>617</v>
      </c>
      <c r="E203" s="185"/>
      <c r="F203" s="192" t="s">
        <v>618</v>
      </c>
      <c r="G203" s="185"/>
      <c r="H203" s="184">
        <v>891</v>
      </c>
      <c r="I203" s="192" t="s">
        <v>310</v>
      </c>
      <c r="J203" s="190" t="str">
        <f t="shared" si="53"/>
        <v>Electricity Sector CCS</v>
      </c>
      <c r="K203" s="190" t="str">
        <f t="shared" si="53"/>
        <v>elec CCS</v>
      </c>
      <c r="L203" s="191">
        <f t="shared" ref="L203:R203" si="56">L$188</f>
        <v>0</v>
      </c>
      <c r="M203" s="191">
        <f t="shared" si="56"/>
        <v>1</v>
      </c>
      <c r="N203" s="191">
        <f t="shared" si="56"/>
        <v>0.01</v>
      </c>
      <c r="O203" s="191" t="str">
        <f t="shared" si="56"/>
        <v>% of CO2 captured</v>
      </c>
      <c r="P203" s="191"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1" t="str">
        <f t="shared" si="56"/>
        <v>ccs.html#ccs</v>
      </c>
      <c r="R203" s="191" t="str">
        <f t="shared" si="56"/>
        <v>carbon-capture-and-sequestration.html</v>
      </c>
      <c r="S203" s="220"/>
      <c r="T203" s="200"/>
      <c r="W203" s="183" t="str" cm="1">
        <f t="array" ref="W203">IFERROR(INDEX(A$761:A$954,MATCH(H203,A$761:A$954,0),0),"Save")</f>
        <v>Save</v>
      </c>
    </row>
    <row r="204" spans="1:23" s="190" customFormat="1" hidden="1" x14ac:dyDescent="0.35">
      <c r="A204" s="182" t="s">
        <v>575</v>
      </c>
      <c r="B204" s="185" t="s">
        <v>627</v>
      </c>
      <c r="C204" s="182" t="s">
        <v>628</v>
      </c>
      <c r="D204" s="185"/>
      <c r="E204" s="185"/>
      <c r="F204" s="185"/>
      <c r="G204" s="185"/>
      <c r="H204" s="43">
        <v>508</v>
      </c>
      <c r="I204" s="185" t="s">
        <v>310</v>
      </c>
      <c r="J204" s="185" t="s">
        <v>627</v>
      </c>
      <c r="K204" s="182" t="s">
        <v>629</v>
      </c>
      <c r="L204" s="204">
        <v>0</v>
      </c>
      <c r="M204" s="205">
        <v>1</v>
      </c>
      <c r="N204" s="205">
        <v>0.01</v>
      </c>
      <c r="O204" s="185" t="s">
        <v>630</v>
      </c>
      <c r="P204" s="224"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81% in 2050 as a generation-weighted state average. Many states have different requirements for municipalities, co-ops, and investor owned utilities. In 2020, the value is 17%. To set a carbon-free electricity standard that starts ramping up in 2021, the Customize Implementation Schedule feature below allows users to customize the start year setting. Simply take the 17%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5" t="s">
        <v>631</v>
      </c>
      <c r="R204" s="192" t="s">
        <v>632</v>
      </c>
      <c r="S204" s="213" t="s">
        <v>633</v>
      </c>
      <c r="T204" s="185"/>
      <c r="U204" s="190" t="s">
        <v>144</v>
      </c>
      <c r="W204" s="183" t="str" cm="1">
        <f t="array" ref="W204">IFERROR(INDEX(A$761:A$954,MATCH(H204,A$761:A$954,0),0),"Save")</f>
        <v>Save</v>
      </c>
    </row>
    <row r="205" spans="1:23" s="183" customFormat="1" hidden="1" x14ac:dyDescent="0.35">
      <c r="A205" s="183" t="s">
        <v>575</v>
      </c>
      <c r="B205" s="183" t="s">
        <v>634</v>
      </c>
      <c r="C205" s="183" t="s">
        <v>635</v>
      </c>
      <c r="D205" s="192"/>
      <c r="E205" s="192"/>
      <c r="F205" s="192"/>
      <c r="G205" s="192"/>
      <c r="H205" s="184">
        <v>148</v>
      </c>
      <c r="I205" s="185" t="s">
        <v>310</v>
      </c>
      <c r="J205" s="183" t="s">
        <v>636</v>
      </c>
      <c r="K205" s="182" t="s">
        <v>637</v>
      </c>
      <c r="L205" s="186">
        <v>-0.5</v>
      </c>
      <c r="M205" s="186">
        <v>1</v>
      </c>
      <c r="N205" s="186">
        <v>0.02</v>
      </c>
      <c r="O205" s="192" t="s">
        <v>638</v>
      </c>
      <c r="P205" s="194"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-46%.</v>
      </c>
      <c r="Q205" s="185" t="s">
        <v>639</v>
      </c>
      <c r="R205" s="192" t="s">
        <v>640</v>
      </c>
      <c r="S205" s="213" t="s">
        <v>641</v>
      </c>
      <c r="T205" s="192"/>
      <c r="U205" s="183" t="s">
        <v>145</v>
      </c>
      <c r="W205" s="183" t="str" cm="1">
        <f t="array" ref="W205">IFERROR(INDEX(A$761:A$954,MATCH(H205,A$761:A$954,0),0),"Save")</f>
        <v>Save</v>
      </c>
    </row>
    <row r="206" spans="1:23" s="183" customFormat="1" hidden="1" x14ac:dyDescent="0.35">
      <c r="A206" s="183" t="s">
        <v>575</v>
      </c>
      <c r="B206" s="183" t="s">
        <v>642</v>
      </c>
      <c r="C206" s="183" t="s">
        <v>643</v>
      </c>
      <c r="D206" s="185" t="s">
        <v>578</v>
      </c>
      <c r="E206" s="185"/>
      <c r="F206" s="185" t="s">
        <v>579</v>
      </c>
      <c r="G206" s="192"/>
      <c r="H206" s="184">
        <v>149</v>
      </c>
      <c r="I206" s="185" t="s">
        <v>310</v>
      </c>
      <c r="J206" s="183" t="s">
        <v>636</v>
      </c>
      <c r="K206" s="182" t="s">
        <v>644</v>
      </c>
      <c r="L206" s="186">
        <v>-0.5</v>
      </c>
      <c r="M206" s="186">
        <v>1</v>
      </c>
      <c r="N206" s="186">
        <v>0.02</v>
      </c>
      <c r="O206" s="192" t="s">
        <v>645</v>
      </c>
      <c r="P206" s="194"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6" s="185" t="s">
        <v>646</v>
      </c>
      <c r="R206" s="192" t="s">
        <v>640</v>
      </c>
      <c r="S206" s="213" t="s">
        <v>641</v>
      </c>
      <c r="T206" s="192"/>
      <c r="U206" s="183" t="s">
        <v>145</v>
      </c>
      <c r="W206" s="183" t="str" cm="1">
        <f t="array" ref="W206">IFERROR(INDEX(A$761:A$954,MATCH(H206,A$761:A$954,0),0),"Save")</f>
        <v>Save</v>
      </c>
    </row>
    <row r="207" spans="1:23" s="183" customFormat="1" hidden="1" x14ac:dyDescent="0.35">
      <c r="A207" s="190" t="str">
        <f t="shared" ref="A207:C221" si="57">A$206</f>
        <v>Electricity Supply</v>
      </c>
      <c r="B207" s="190" t="str">
        <f t="shared" si="57"/>
        <v>Change Electricity Imports</v>
      </c>
      <c r="C207" s="190" t="str">
        <f t="shared" si="57"/>
        <v>Percent Change in Electricity Imports</v>
      </c>
      <c r="D207" s="192" t="s">
        <v>585</v>
      </c>
      <c r="E207" s="185"/>
      <c r="F207" s="192" t="s">
        <v>586</v>
      </c>
      <c r="G207" s="192"/>
      <c r="H207" s="184">
        <v>526</v>
      </c>
      <c r="I207" s="185" t="s">
        <v>310</v>
      </c>
      <c r="J207" s="190" t="str">
        <f t="shared" ref="J207:O221" si="58">J$206</f>
        <v>Electricity Imports and Exports</v>
      </c>
      <c r="K207" s="190" t="str">
        <f t="shared" si="58"/>
        <v>elec change imports</v>
      </c>
      <c r="L207" s="191">
        <f t="shared" si="58"/>
        <v>-0.5</v>
      </c>
      <c r="M207" s="191">
        <f t="shared" si="58"/>
        <v>1</v>
      </c>
      <c r="N207" s="191">
        <f t="shared" si="58"/>
        <v>0.02</v>
      </c>
      <c r="O207" s="190" t="str">
        <f t="shared" si="58"/>
        <v>% change in imports</v>
      </c>
      <c r="P207" s="194"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7" s="190" t="str">
        <f t="shared" ref="Q207:S221" si="59">Q$206</f>
        <v>electricity-sector-main.html#elec-imports</v>
      </c>
      <c r="R207" s="190" t="str">
        <f t="shared" si="59"/>
        <v>electricity-imports-exports.html</v>
      </c>
      <c r="S207" s="225" t="str">
        <f t="shared" si="59"/>
        <v>Energy Information Administation.  2016.  Electric Power Annual.  Table 2.13.</v>
      </c>
      <c r="T207" s="192"/>
      <c r="W207" s="183" t="str" cm="1">
        <f t="array" ref="W207">IFERROR(INDEX(A$761:A$954,MATCH(H207,A$761:A$954,0),0),"Save")</f>
        <v>Save</v>
      </c>
    </row>
    <row r="208" spans="1:23" s="183" customFormat="1" hidden="1" x14ac:dyDescent="0.35">
      <c r="A208" s="190" t="str">
        <f t="shared" si="57"/>
        <v>Electricity Supply</v>
      </c>
      <c r="B208" s="190" t="str">
        <f t="shared" si="57"/>
        <v>Change Electricity Imports</v>
      </c>
      <c r="C208" s="190" t="str">
        <f t="shared" si="57"/>
        <v>Percent Change in Electricity Imports</v>
      </c>
      <c r="D208" s="192" t="s">
        <v>588</v>
      </c>
      <c r="E208" s="185"/>
      <c r="F208" s="192" t="s">
        <v>589</v>
      </c>
      <c r="G208" s="192"/>
      <c r="H208" s="184">
        <v>527</v>
      </c>
      <c r="I208" s="185" t="s">
        <v>310</v>
      </c>
      <c r="J208" s="190" t="str">
        <f t="shared" si="58"/>
        <v>Electricity Imports and Exports</v>
      </c>
      <c r="K208" s="190" t="str">
        <f t="shared" si="58"/>
        <v>elec change imports</v>
      </c>
      <c r="L208" s="191">
        <f t="shared" si="58"/>
        <v>-0.5</v>
      </c>
      <c r="M208" s="191">
        <f t="shared" si="58"/>
        <v>1</v>
      </c>
      <c r="N208" s="191">
        <f t="shared" si="58"/>
        <v>0.02</v>
      </c>
      <c r="O208" s="190" t="str">
        <f t="shared" si="58"/>
        <v>% change in imports</v>
      </c>
      <c r="P208" s="194"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8" s="190" t="str">
        <f t="shared" si="59"/>
        <v>electricity-sector-main.html#elec-imports</v>
      </c>
      <c r="R208" s="190" t="str">
        <f t="shared" si="59"/>
        <v>electricity-imports-exports.html</v>
      </c>
      <c r="S208" s="225" t="str">
        <f t="shared" si="59"/>
        <v>Energy Information Administation.  2016.  Electric Power Annual.  Table 2.13.</v>
      </c>
      <c r="T208" s="192"/>
      <c r="W208" s="183" t="str" cm="1">
        <f t="array" ref="W208">IFERROR(INDEX(A$761:A$954,MATCH(H208,A$761:A$954,0),0),"Save")</f>
        <v>Save</v>
      </c>
    </row>
    <row r="209" spans="1:23" s="183" customFormat="1" hidden="1" x14ac:dyDescent="0.35">
      <c r="A209" s="190" t="str">
        <f t="shared" si="57"/>
        <v>Electricity Supply</v>
      </c>
      <c r="B209" s="190" t="str">
        <f t="shared" si="57"/>
        <v>Change Electricity Imports</v>
      </c>
      <c r="C209" s="190" t="str">
        <f t="shared" si="57"/>
        <v>Percent Change in Electricity Imports</v>
      </c>
      <c r="D209" s="192" t="s">
        <v>591</v>
      </c>
      <c r="E209" s="185"/>
      <c r="F209" s="192" t="s">
        <v>592</v>
      </c>
      <c r="G209" s="192"/>
      <c r="H209" s="184">
        <v>528</v>
      </c>
      <c r="I209" s="185" t="s">
        <v>310</v>
      </c>
      <c r="J209" s="190" t="str">
        <f t="shared" si="58"/>
        <v>Electricity Imports and Exports</v>
      </c>
      <c r="K209" s="190" t="str">
        <f t="shared" si="58"/>
        <v>elec change imports</v>
      </c>
      <c r="L209" s="191">
        <f t="shared" si="58"/>
        <v>-0.5</v>
      </c>
      <c r="M209" s="191">
        <f t="shared" si="58"/>
        <v>1</v>
      </c>
      <c r="N209" s="191">
        <f t="shared" si="58"/>
        <v>0.02</v>
      </c>
      <c r="O209" s="190" t="str">
        <f t="shared" si="58"/>
        <v>% change in imports</v>
      </c>
      <c r="P209"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9" s="190" t="str">
        <f t="shared" si="59"/>
        <v>electricity-sector-main.html#elec-imports</v>
      </c>
      <c r="R209" s="190" t="str">
        <f t="shared" si="59"/>
        <v>electricity-imports-exports.html</v>
      </c>
      <c r="S209" s="225" t="str">
        <f t="shared" si="59"/>
        <v>Energy Information Administation.  2016.  Electric Power Annual.  Table 2.13.</v>
      </c>
      <c r="T209" s="192"/>
      <c r="W209" s="183" t="str" cm="1">
        <f t="array" ref="W209">IFERROR(INDEX(A$761:A$954,MATCH(H209,A$761:A$954,0),0),"Save")</f>
        <v>Save</v>
      </c>
    </row>
    <row r="210" spans="1:23" s="183" customFormat="1" hidden="1" x14ac:dyDescent="0.35">
      <c r="A210" s="190" t="str">
        <f t="shared" si="57"/>
        <v>Electricity Supply</v>
      </c>
      <c r="B210" s="190" t="str">
        <f t="shared" si="57"/>
        <v>Change Electricity Imports</v>
      </c>
      <c r="C210" s="190" t="str">
        <f t="shared" si="57"/>
        <v>Percent Change in Electricity Imports</v>
      </c>
      <c r="D210" s="192" t="s">
        <v>594</v>
      </c>
      <c r="E210" s="185"/>
      <c r="F210" s="192" t="s">
        <v>595</v>
      </c>
      <c r="G210" s="192"/>
      <c r="H210" s="184">
        <v>529</v>
      </c>
      <c r="I210" s="185" t="s">
        <v>310</v>
      </c>
      <c r="J210" s="190" t="str">
        <f t="shared" si="58"/>
        <v>Electricity Imports and Exports</v>
      </c>
      <c r="K210" s="190" t="str">
        <f t="shared" si="58"/>
        <v>elec change imports</v>
      </c>
      <c r="L210" s="191">
        <f t="shared" si="58"/>
        <v>-0.5</v>
      </c>
      <c r="M210" s="191">
        <f t="shared" si="58"/>
        <v>1</v>
      </c>
      <c r="N210" s="191">
        <f t="shared" si="58"/>
        <v>0.02</v>
      </c>
      <c r="O210" s="190" t="str">
        <f t="shared" si="58"/>
        <v>% change in imports</v>
      </c>
      <c r="P210"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0" s="190" t="str">
        <f t="shared" si="59"/>
        <v>electricity-sector-main.html#elec-imports</v>
      </c>
      <c r="R210" s="190" t="str">
        <f t="shared" si="59"/>
        <v>electricity-imports-exports.html</v>
      </c>
      <c r="S210" s="225" t="str">
        <f t="shared" si="59"/>
        <v>Energy Information Administation.  2016.  Electric Power Annual.  Table 2.13.</v>
      </c>
      <c r="T210" s="192"/>
      <c r="W210" s="183" t="str" cm="1">
        <f t="array" ref="W210">IFERROR(INDEX(A$761:A$954,MATCH(H210,A$761:A$954,0),0),"Save")</f>
        <v>Save</v>
      </c>
    </row>
    <row r="211" spans="1:23" s="183" customFormat="1" hidden="1" x14ac:dyDescent="0.35">
      <c r="A211" s="190" t="str">
        <f t="shared" si="57"/>
        <v>Electricity Supply</v>
      </c>
      <c r="B211" s="190" t="str">
        <f t="shared" si="57"/>
        <v>Change Electricity Imports</v>
      </c>
      <c r="C211" s="190" t="str">
        <f t="shared" si="57"/>
        <v>Percent Change in Electricity Imports</v>
      </c>
      <c r="D211" s="192" t="s">
        <v>596</v>
      </c>
      <c r="E211" s="185"/>
      <c r="F211" s="192" t="s">
        <v>597</v>
      </c>
      <c r="G211" s="192"/>
      <c r="H211" s="184">
        <v>530</v>
      </c>
      <c r="I211" s="185" t="s">
        <v>310</v>
      </c>
      <c r="J211" s="190" t="str">
        <f t="shared" si="58"/>
        <v>Electricity Imports and Exports</v>
      </c>
      <c r="K211" s="190" t="str">
        <f t="shared" si="58"/>
        <v>elec change imports</v>
      </c>
      <c r="L211" s="191">
        <f t="shared" si="58"/>
        <v>-0.5</v>
      </c>
      <c r="M211" s="191">
        <f t="shared" si="58"/>
        <v>1</v>
      </c>
      <c r="N211" s="191">
        <f t="shared" si="58"/>
        <v>0.02</v>
      </c>
      <c r="O211" s="190" t="str">
        <f t="shared" si="58"/>
        <v>% change in imports</v>
      </c>
      <c r="P211"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1" s="190" t="str">
        <f t="shared" si="59"/>
        <v>electricity-sector-main.html#elec-imports</v>
      </c>
      <c r="R211" s="190" t="str">
        <f t="shared" si="59"/>
        <v>electricity-imports-exports.html</v>
      </c>
      <c r="S211" s="225" t="str">
        <f t="shared" si="59"/>
        <v>Energy Information Administation.  2016.  Electric Power Annual.  Table 2.13.</v>
      </c>
      <c r="T211" s="192"/>
      <c r="W211" s="183" t="str" cm="1">
        <f t="array" ref="W211">IFERROR(INDEX(A$761:A$954,MATCH(H211,A$761:A$954,0),0),"Save")</f>
        <v>Save</v>
      </c>
    </row>
    <row r="212" spans="1:23" s="183" customFormat="1" hidden="1" x14ac:dyDescent="0.35">
      <c r="A212" s="190" t="str">
        <f t="shared" si="57"/>
        <v>Electricity Supply</v>
      </c>
      <c r="B212" s="190" t="str">
        <f t="shared" si="57"/>
        <v>Change Electricity Imports</v>
      </c>
      <c r="C212" s="190" t="str">
        <f t="shared" si="57"/>
        <v>Percent Change in Electricity Imports</v>
      </c>
      <c r="D212" s="192" t="s">
        <v>598</v>
      </c>
      <c r="E212" s="185"/>
      <c r="F212" s="192" t="s">
        <v>599</v>
      </c>
      <c r="G212" s="192"/>
      <c r="H212" s="184">
        <v>531</v>
      </c>
      <c r="I212" s="185" t="s">
        <v>332</v>
      </c>
      <c r="J212" s="190" t="str">
        <f t="shared" si="58"/>
        <v>Electricity Imports and Exports</v>
      </c>
      <c r="K212" s="190" t="str">
        <f t="shared" si="58"/>
        <v>elec change imports</v>
      </c>
      <c r="L212" s="191">
        <f t="shared" si="58"/>
        <v>-0.5</v>
      </c>
      <c r="M212" s="191">
        <f t="shared" si="58"/>
        <v>1</v>
      </c>
      <c r="N212" s="191">
        <f t="shared" si="58"/>
        <v>0.02</v>
      </c>
      <c r="O212" s="190" t="str">
        <f t="shared" si="58"/>
        <v>% change in imports</v>
      </c>
      <c r="P212" s="187"/>
      <c r="Q212" s="190" t="str">
        <f t="shared" si="59"/>
        <v>electricity-sector-main.html#elec-imports</v>
      </c>
      <c r="R212" s="190" t="str">
        <f t="shared" si="59"/>
        <v>electricity-imports-exports.html</v>
      </c>
      <c r="S212" s="225" t="str">
        <f t="shared" si="59"/>
        <v>Energy Information Administation.  2016.  Electric Power Annual.  Table 2.13.</v>
      </c>
      <c r="T212" s="192"/>
      <c r="W212" s="183" t="str" cm="1">
        <f t="array" ref="W212">IFERROR(INDEX(A$761:A$954,MATCH(H212,A$761:A$954,0),0),"Save")</f>
        <v>Save</v>
      </c>
    </row>
    <row r="213" spans="1:23" s="183" customFormat="1" hidden="1" x14ac:dyDescent="0.35">
      <c r="A213" s="190" t="str">
        <f t="shared" si="57"/>
        <v>Electricity Supply</v>
      </c>
      <c r="B213" s="190" t="str">
        <f t="shared" si="57"/>
        <v>Change Electricity Imports</v>
      </c>
      <c r="C213" s="190" t="str">
        <f t="shared" si="57"/>
        <v>Percent Change in Electricity Imports</v>
      </c>
      <c r="D213" s="192" t="s">
        <v>600</v>
      </c>
      <c r="E213" s="185"/>
      <c r="F213" s="192" t="s">
        <v>601</v>
      </c>
      <c r="G213" s="192"/>
      <c r="H213" s="184">
        <v>532</v>
      </c>
      <c r="I213" s="185" t="s">
        <v>310</v>
      </c>
      <c r="J213" s="190" t="str">
        <f t="shared" si="58"/>
        <v>Electricity Imports and Exports</v>
      </c>
      <c r="K213" s="190" t="str">
        <f t="shared" si="58"/>
        <v>elec change imports</v>
      </c>
      <c r="L213" s="191">
        <f t="shared" si="58"/>
        <v>-0.5</v>
      </c>
      <c r="M213" s="191">
        <f t="shared" si="58"/>
        <v>1</v>
      </c>
      <c r="N213" s="191">
        <f t="shared" si="58"/>
        <v>0.02</v>
      </c>
      <c r="O213" s="190" t="str">
        <f t="shared" si="58"/>
        <v>% change in imports</v>
      </c>
      <c r="P213"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3" s="190" t="str">
        <f t="shared" si="59"/>
        <v>electricity-sector-main.html#elec-imports</v>
      </c>
      <c r="R213" s="190" t="str">
        <f t="shared" si="59"/>
        <v>electricity-imports-exports.html</v>
      </c>
      <c r="S213" s="225" t="str">
        <f t="shared" si="59"/>
        <v>Energy Information Administation.  2016.  Electric Power Annual.  Table 2.13.</v>
      </c>
      <c r="T213" s="192"/>
      <c r="W213" s="183" t="str" cm="1">
        <f t="array" ref="W213">IFERROR(INDEX(A$761:A$954,MATCH(H213,A$761:A$954,0),0),"Save")</f>
        <v>Save</v>
      </c>
    </row>
    <row r="214" spans="1:23" s="183" customFormat="1" hidden="1" x14ac:dyDescent="0.35">
      <c r="A214" s="190" t="str">
        <f t="shared" si="57"/>
        <v>Electricity Supply</v>
      </c>
      <c r="B214" s="190" t="str">
        <f t="shared" si="57"/>
        <v>Change Electricity Imports</v>
      </c>
      <c r="C214" s="190" t="str">
        <f t="shared" si="57"/>
        <v>Percent Change in Electricity Imports</v>
      </c>
      <c r="D214" s="192" t="s">
        <v>602</v>
      </c>
      <c r="E214" s="185"/>
      <c r="F214" s="192" t="s">
        <v>603</v>
      </c>
      <c r="G214" s="192"/>
      <c r="H214" s="184">
        <v>533</v>
      </c>
      <c r="I214" s="185" t="s">
        <v>332</v>
      </c>
      <c r="J214" s="190" t="str">
        <f t="shared" si="58"/>
        <v>Electricity Imports and Exports</v>
      </c>
      <c r="K214" s="190" t="str">
        <f t="shared" si="58"/>
        <v>elec change imports</v>
      </c>
      <c r="L214" s="191">
        <f t="shared" si="58"/>
        <v>-0.5</v>
      </c>
      <c r="M214" s="191">
        <f t="shared" si="58"/>
        <v>1</v>
      </c>
      <c r="N214" s="191">
        <f t="shared" si="58"/>
        <v>0.02</v>
      </c>
      <c r="O214" s="190" t="str">
        <f t="shared" si="58"/>
        <v>% change in imports</v>
      </c>
      <c r="P214" s="187"/>
      <c r="Q214" s="190" t="str">
        <f t="shared" si="59"/>
        <v>electricity-sector-main.html#elec-imports</v>
      </c>
      <c r="R214" s="190" t="str">
        <f t="shared" si="59"/>
        <v>electricity-imports-exports.html</v>
      </c>
      <c r="S214" s="225" t="str">
        <f t="shared" si="59"/>
        <v>Energy Information Administation.  2016.  Electric Power Annual.  Table 2.13.</v>
      </c>
      <c r="T214" s="192"/>
      <c r="W214" s="183" t="str" cm="1">
        <f t="array" ref="W214">IFERROR(INDEX(A$761:A$954,MATCH(H214,A$761:A$954,0),0),"Save")</f>
        <v>Save</v>
      </c>
    </row>
    <row r="215" spans="1:23" s="183" customFormat="1" hidden="1" x14ac:dyDescent="0.35">
      <c r="A215" s="190" t="str">
        <f t="shared" si="57"/>
        <v>Electricity Supply</v>
      </c>
      <c r="B215" s="190" t="str">
        <f t="shared" si="57"/>
        <v>Change Electricity Imports</v>
      </c>
      <c r="C215" s="190" t="str">
        <f t="shared" si="57"/>
        <v>Percent Change in Electricity Imports</v>
      </c>
      <c r="D215" s="192" t="s">
        <v>604</v>
      </c>
      <c r="E215" s="185"/>
      <c r="F215" s="192" t="s">
        <v>605</v>
      </c>
      <c r="G215" s="192"/>
      <c r="H215" s="184">
        <v>534</v>
      </c>
      <c r="I215" s="185" t="s">
        <v>310</v>
      </c>
      <c r="J215" s="190" t="str">
        <f t="shared" si="58"/>
        <v>Electricity Imports and Exports</v>
      </c>
      <c r="K215" s="190" t="str">
        <f t="shared" si="58"/>
        <v>elec change imports</v>
      </c>
      <c r="L215" s="191">
        <f t="shared" si="58"/>
        <v>-0.5</v>
      </c>
      <c r="M215" s="191">
        <f t="shared" si="58"/>
        <v>1</v>
      </c>
      <c r="N215" s="191">
        <f t="shared" si="58"/>
        <v>0.02</v>
      </c>
      <c r="O215" s="190" t="str">
        <f t="shared" si="58"/>
        <v>% change in imports</v>
      </c>
      <c r="P215"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5" s="190" t="str">
        <f t="shared" si="59"/>
        <v>electricity-sector-main.html#elec-imports</v>
      </c>
      <c r="R215" s="190" t="str">
        <f t="shared" si="59"/>
        <v>electricity-imports-exports.html</v>
      </c>
      <c r="S215" s="225" t="str">
        <f t="shared" si="59"/>
        <v>Energy Information Administation.  2016.  Electric Power Annual.  Table 2.13.</v>
      </c>
      <c r="T215" s="192"/>
      <c r="W215" s="183" t="str" cm="1">
        <f t="array" ref="W215">IFERROR(INDEX(A$761:A$954,MATCH(H215,A$761:A$954,0),0),"Save")</f>
        <v>Save</v>
      </c>
    </row>
    <row r="216" spans="1:23" s="183" customFormat="1" hidden="1" x14ac:dyDescent="0.35">
      <c r="A216" s="190" t="str">
        <f t="shared" si="57"/>
        <v>Electricity Supply</v>
      </c>
      <c r="B216" s="190" t="str">
        <f t="shared" si="57"/>
        <v>Change Electricity Imports</v>
      </c>
      <c r="C216" s="190" t="str">
        <f t="shared" si="57"/>
        <v>Percent Change in Electricity Imports</v>
      </c>
      <c r="D216" s="192" t="s">
        <v>606</v>
      </c>
      <c r="E216" s="185"/>
      <c r="F216" s="192" t="s">
        <v>607</v>
      </c>
      <c r="G216" s="192"/>
      <c r="H216" s="184">
        <v>535</v>
      </c>
      <c r="I216" s="185" t="s">
        <v>332</v>
      </c>
      <c r="J216" s="190" t="str">
        <f t="shared" si="58"/>
        <v>Electricity Imports and Exports</v>
      </c>
      <c r="K216" s="190" t="str">
        <f t="shared" si="58"/>
        <v>elec change imports</v>
      </c>
      <c r="L216" s="191">
        <f t="shared" si="58"/>
        <v>-0.5</v>
      </c>
      <c r="M216" s="191">
        <f t="shared" si="58"/>
        <v>1</v>
      </c>
      <c r="N216" s="191">
        <f t="shared" si="58"/>
        <v>0.02</v>
      </c>
      <c r="O216" s="190" t="str">
        <f t="shared" si="58"/>
        <v>% change in imports</v>
      </c>
      <c r="P216" s="187"/>
      <c r="Q216" s="190" t="str">
        <f t="shared" si="59"/>
        <v>electricity-sector-main.html#elec-imports</v>
      </c>
      <c r="R216" s="190" t="str">
        <f t="shared" si="59"/>
        <v>electricity-imports-exports.html</v>
      </c>
      <c r="S216" s="225" t="str">
        <f t="shared" si="59"/>
        <v>Energy Information Administation.  2016.  Electric Power Annual.  Table 2.13.</v>
      </c>
      <c r="T216" s="192"/>
      <c r="W216" s="183" t="str" cm="1">
        <f t="array" ref="W216">IFERROR(INDEX(A$761:A$954,MATCH(H216,A$761:A$954,0),0),"Save")</f>
        <v>Save</v>
      </c>
    </row>
    <row r="217" spans="1:23" s="183" customFormat="1" hidden="1" x14ac:dyDescent="0.35">
      <c r="A217" s="190" t="str">
        <f t="shared" si="57"/>
        <v>Electricity Supply</v>
      </c>
      <c r="B217" s="190" t="str">
        <f t="shared" si="57"/>
        <v>Change Electricity Imports</v>
      </c>
      <c r="C217" s="190" t="str">
        <f t="shared" si="57"/>
        <v>Percent Change in Electricity Imports</v>
      </c>
      <c r="D217" s="192" t="s">
        <v>608</v>
      </c>
      <c r="E217" s="185"/>
      <c r="F217" s="192" t="s">
        <v>609</v>
      </c>
      <c r="G217" s="192"/>
      <c r="H217" s="184">
        <v>536</v>
      </c>
      <c r="I217" s="185" t="s">
        <v>332</v>
      </c>
      <c r="J217" s="190" t="str">
        <f t="shared" si="58"/>
        <v>Electricity Imports and Exports</v>
      </c>
      <c r="K217" s="190" t="str">
        <f t="shared" si="58"/>
        <v>elec change imports</v>
      </c>
      <c r="L217" s="191">
        <f t="shared" si="58"/>
        <v>-0.5</v>
      </c>
      <c r="M217" s="191">
        <f t="shared" si="58"/>
        <v>1</v>
      </c>
      <c r="N217" s="191">
        <f t="shared" si="58"/>
        <v>0.02</v>
      </c>
      <c r="O217" s="190" t="str">
        <f t="shared" si="58"/>
        <v>% change in imports</v>
      </c>
      <c r="P217" s="187"/>
      <c r="Q217" s="190" t="str">
        <f t="shared" si="59"/>
        <v>electricity-sector-main.html#elec-imports</v>
      </c>
      <c r="R217" s="190" t="str">
        <f t="shared" si="59"/>
        <v>electricity-imports-exports.html</v>
      </c>
      <c r="S217" s="225" t="str">
        <f t="shared" si="59"/>
        <v>Energy Information Administation.  2016.  Electric Power Annual.  Table 2.13.</v>
      </c>
      <c r="T217" s="192"/>
      <c r="W217" s="183" t="str" cm="1">
        <f t="array" ref="W217">IFERROR(INDEX(A$761:A$954,MATCH(H217,A$761:A$954,0),0),"Save")</f>
        <v>Save</v>
      </c>
    </row>
    <row r="218" spans="1:23" s="183" customFormat="1" hidden="1" x14ac:dyDescent="0.35">
      <c r="A218" s="190" t="str">
        <f t="shared" si="57"/>
        <v>Electricity Supply</v>
      </c>
      <c r="B218" s="190" t="str">
        <f t="shared" si="57"/>
        <v>Change Electricity Imports</v>
      </c>
      <c r="C218" s="190" t="str">
        <f t="shared" si="57"/>
        <v>Percent Change in Electricity Imports</v>
      </c>
      <c r="D218" s="192" t="s">
        <v>611</v>
      </c>
      <c r="E218" s="185"/>
      <c r="F218" s="192" t="s">
        <v>612</v>
      </c>
      <c r="G218" s="192"/>
      <c r="H218" s="184">
        <v>537</v>
      </c>
      <c r="I218" s="185" t="s">
        <v>332</v>
      </c>
      <c r="J218" s="190" t="str">
        <f t="shared" si="58"/>
        <v>Electricity Imports and Exports</v>
      </c>
      <c r="K218" s="190" t="str">
        <f t="shared" si="58"/>
        <v>elec change imports</v>
      </c>
      <c r="L218" s="191">
        <f t="shared" si="58"/>
        <v>-0.5</v>
      </c>
      <c r="M218" s="191">
        <f t="shared" si="58"/>
        <v>1</v>
      </c>
      <c r="N218" s="191">
        <f t="shared" si="58"/>
        <v>0.02</v>
      </c>
      <c r="O218" s="190" t="str">
        <f t="shared" si="58"/>
        <v>% change in imports</v>
      </c>
      <c r="P218" s="187"/>
      <c r="Q218" s="190" t="str">
        <f t="shared" si="59"/>
        <v>electricity-sector-main.html#elec-imports</v>
      </c>
      <c r="R218" s="190" t="str">
        <f t="shared" si="59"/>
        <v>electricity-imports-exports.html</v>
      </c>
      <c r="S218" s="225" t="str">
        <f t="shared" si="59"/>
        <v>Energy Information Administation.  2016.  Electric Power Annual.  Table 2.13.</v>
      </c>
      <c r="T218" s="192"/>
      <c r="W218" s="183" t="str" cm="1">
        <f t="array" ref="W218">IFERROR(INDEX(A$761:A$954,MATCH(H218,A$761:A$954,0),0),"Save")</f>
        <v>Save</v>
      </c>
    </row>
    <row r="219" spans="1:23" s="183" customFormat="1" hidden="1" x14ac:dyDescent="0.35">
      <c r="A219" s="190" t="str">
        <f t="shared" si="57"/>
        <v>Electricity Supply</v>
      </c>
      <c r="B219" s="190" t="str">
        <f t="shared" si="57"/>
        <v>Change Electricity Imports</v>
      </c>
      <c r="C219" s="190" t="str">
        <f t="shared" si="57"/>
        <v>Percent Change in Electricity Imports</v>
      </c>
      <c r="D219" s="192" t="s">
        <v>613</v>
      </c>
      <c r="E219" s="185"/>
      <c r="F219" s="192" t="s">
        <v>614</v>
      </c>
      <c r="G219" s="192"/>
      <c r="H219" s="184">
        <v>538</v>
      </c>
      <c r="I219" s="185" t="s">
        <v>332</v>
      </c>
      <c r="J219" s="190" t="str">
        <f t="shared" si="58"/>
        <v>Electricity Imports and Exports</v>
      </c>
      <c r="K219" s="190" t="str">
        <f t="shared" si="58"/>
        <v>elec change imports</v>
      </c>
      <c r="L219" s="191">
        <f t="shared" si="58"/>
        <v>-0.5</v>
      </c>
      <c r="M219" s="191">
        <f t="shared" si="58"/>
        <v>1</v>
      </c>
      <c r="N219" s="191">
        <f t="shared" si="58"/>
        <v>0.02</v>
      </c>
      <c r="O219" s="190" t="str">
        <f t="shared" si="58"/>
        <v>% change in imports</v>
      </c>
      <c r="P219" s="187"/>
      <c r="Q219" s="190" t="str">
        <f t="shared" si="59"/>
        <v>electricity-sector-main.html#elec-imports</v>
      </c>
      <c r="R219" s="190" t="str">
        <f t="shared" si="59"/>
        <v>electricity-imports-exports.html</v>
      </c>
      <c r="S219" s="225" t="str">
        <f t="shared" si="59"/>
        <v>Energy Information Administation.  2016.  Electric Power Annual.  Table 2.13.</v>
      </c>
      <c r="T219" s="192"/>
      <c r="W219" s="183" t="str" cm="1">
        <f t="array" ref="W219">IFERROR(INDEX(A$761:A$954,MATCH(H219,A$761:A$954,0),0),"Save")</f>
        <v>Save</v>
      </c>
    </row>
    <row r="220" spans="1:23" s="183" customFormat="1" hidden="1" x14ac:dyDescent="0.35">
      <c r="A220" s="190" t="str">
        <f t="shared" si="57"/>
        <v>Electricity Supply</v>
      </c>
      <c r="B220" s="190" t="str">
        <f t="shared" si="57"/>
        <v>Change Electricity Imports</v>
      </c>
      <c r="C220" s="190" t="str">
        <f t="shared" si="57"/>
        <v>Percent Change in Electricity Imports</v>
      </c>
      <c r="D220" s="192" t="s">
        <v>615</v>
      </c>
      <c r="E220" s="185"/>
      <c r="F220" s="192" t="s">
        <v>616</v>
      </c>
      <c r="G220" s="192"/>
      <c r="H220" s="184">
        <v>539</v>
      </c>
      <c r="I220" s="185" t="s">
        <v>332</v>
      </c>
      <c r="J220" s="190" t="str">
        <f t="shared" si="58"/>
        <v>Electricity Imports and Exports</v>
      </c>
      <c r="K220" s="190" t="str">
        <f t="shared" si="58"/>
        <v>elec change imports</v>
      </c>
      <c r="L220" s="191">
        <f t="shared" si="58"/>
        <v>-0.5</v>
      </c>
      <c r="M220" s="191">
        <f t="shared" si="58"/>
        <v>1</v>
      </c>
      <c r="N220" s="191">
        <f t="shared" si="58"/>
        <v>0.02</v>
      </c>
      <c r="O220" s="190" t="str">
        <f t="shared" si="58"/>
        <v>% change in imports</v>
      </c>
      <c r="P220" s="187"/>
      <c r="Q220" s="190" t="str">
        <f t="shared" si="59"/>
        <v>electricity-sector-main.html#elec-imports</v>
      </c>
      <c r="R220" s="190" t="str">
        <f t="shared" si="59"/>
        <v>electricity-imports-exports.html</v>
      </c>
      <c r="S220" s="225" t="str">
        <f t="shared" si="59"/>
        <v>Energy Information Administation.  2016.  Electric Power Annual.  Table 2.13.</v>
      </c>
      <c r="T220" s="192"/>
      <c r="W220" s="183" t="str" cm="1">
        <f t="array" ref="W220">IFERROR(INDEX(A$761:A$954,MATCH(H220,A$761:A$954,0),0),"Save")</f>
        <v>Save</v>
      </c>
    </row>
    <row r="221" spans="1:23" s="183" customFormat="1" hidden="1" x14ac:dyDescent="0.35">
      <c r="A221" s="190" t="str">
        <f t="shared" si="57"/>
        <v>Electricity Supply</v>
      </c>
      <c r="B221" s="190" t="str">
        <f t="shared" si="57"/>
        <v>Change Electricity Imports</v>
      </c>
      <c r="C221" s="190" t="str">
        <f t="shared" si="57"/>
        <v>Percent Change in Electricity Imports</v>
      </c>
      <c r="D221" s="192" t="s">
        <v>617</v>
      </c>
      <c r="E221" s="185"/>
      <c r="F221" s="192" t="s">
        <v>618</v>
      </c>
      <c r="G221" s="192"/>
      <c r="H221" s="184">
        <v>540</v>
      </c>
      <c r="I221" s="185" t="s">
        <v>332</v>
      </c>
      <c r="J221" s="190" t="str">
        <f t="shared" si="58"/>
        <v>Electricity Imports and Exports</v>
      </c>
      <c r="K221" s="190" t="str">
        <f t="shared" si="58"/>
        <v>elec change imports</v>
      </c>
      <c r="L221" s="191">
        <f t="shared" si="58"/>
        <v>-0.5</v>
      </c>
      <c r="M221" s="191">
        <f t="shared" si="58"/>
        <v>1</v>
      </c>
      <c r="N221" s="191">
        <f t="shared" si="58"/>
        <v>0.02</v>
      </c>
      <c r="O221" s="190" t="str">
        <f t="shared" si="58"/>
        <v>% change in imports</v>
      </c>
      <c r="P221" s="187"/>
      <c r="Q221" s="190" t="str">
        <f t="shared" si="59"/>
        <v>electricity-sector-main.html#elec-imports</v>
      </c>
      <c r="R221" s="190" t="str">
        <f t="shared" si="59"/>
        <v>electricity-imports-exports.html</v>
      </c>
      <c r="S221" s="225" t="str">
        <f t="shared" si="59"/>
        <v>Energy Information Administation.  2016.  Electric Power Annual.  Table 2.13.</v>
      </c>
      <c r="T221" s="192"/>
      <c r="W221" s="183" t="str" cm="1">
        <f t="array" ref="W221">IFERROR(INDEX(A$761:A$954,MATCH(H221,A$761:A$954,0),0),"Save")</f>
        <v>Save</v>
      </c>
    </row>
    <row r="222" spans="1:23" hidden="1" x14ac:dyDescent="0.35">
      <c r="A222" s="182" t="s">
        <v>575</v>
      </c>
      <c r="B222" s="182" t="s">
        <v>647</v>
      </c>
      <c r="C222" s="182" t="s">
        <v>648</v>
      </c>
      <c r="D222" s="185"/>
      <c r="E222" s="185"/>
      <c r="F222" s="185"/>
      <c r="G222" s="185"/>
      <c r="H222" s="43">
        <v>619</v>
      </c>
      <c r="I222" s="185" t="s">
        <v>332</v>
      </c>
      <c r="J222" s="182" t="s">
        <v>647</v>
      </c>
      <c r="K222" s="182" t="s">
        <v>649</v>
      </c>
      <c r="O222" s="185"/>
      <c r="P222" s="187"/>
      <c r="Q222" s="185"/>
      <c r="R222" s="192"/>
      <c r="S222" s="206"/>
      <c r="T222" s="185"/>
      <c r="W222" s="183" t="str" cm="1">
        <f t="array" ref="W222">IFERROR(INDEX(A$761:A$954,MATCH(H222,A$761:A$954,0),0),"Save")</f>
        <v>Save</v>
      </c>
    </row>
    <row r="223" spans="1:23" hidden="1" x14ac:dyDescent="0.35">
      <c r="A223" s="182" t="s">
        <v>575</v>
      </c>
      <c r="B223" s="182" t="s">
        <v>650</v>
      </c>
      <c r="C223" s="182" t="s">
        <v>651</v>
      </c>
      <c r="D223" s="185"/>
      <c r="E223" s="185"/>
      <c r="F223" s="185"/>
      <c r="G223" s="185"/>
      <c r="H223" s="43">
        <v>30</v>
      </c>
      <c r="I223" s="185" t="s">
        <v>310</v>
      </c>
      <c r="J223" s="182" t="s">
        <v>650</v>
      </c>
      <c r="K223" s="182" t="s">
        <v>652</v>
      </c>
      <c r="L223" s="204">
        <v>0</v>
      </c>
      <c r="M223" s="205">
        <v>1</v>
      </c>
      <c r="N223" s="205">
        <v>0.01</v>
      </c>
      <c r="O223" s="185" t="s">
        <v>653</v>
      </c>
      <c r="P223" s="219"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5" t="s">
        <v>654</v>
      </c>
      <c r="R223" s="192" t="s">
        <v>655</v>
      </c>
      <c r="S223" s="206" t="s">
        <v>445</v>
      </c>
      <c r="T223" s="185"/>
      <c r="U223" s="182" t="s">
        <v>146</v>
      </c>
      <c r="W223" s="183" t="str" cm="1">
        <f t="array" ref="W223">IFERROR(INDEX(A$761:A$954,MATCH(H223,A$761:A$954,0),0),"Save")</f>
        <v>Save</v>
      </c>
    </row>
    <row r="224" spans="1:23" hidden="1" x14ac:dyDescent="0.35">
      <c r="A224" s="182" t="s">
        <v>575</v>
      </c>
      <c r="B224" s="182" t="s">
        <v>656</v>
      </c>
      <c r="C224" s="182" t="s">
        <v>657</v>
      </c>
      <c r="D224" s="185" t="s">
        <v>578</v>
      </c>
      <c r="E224" s="185"/>
      <c r="F224" s="185" t="s">
        <v>579</v>
      </c>
      <c r="G224" s="185"/>
      <c r="H224" s="43">
        <v>31</v>
      </c>
      <c r="I224" s="182" t="str">
        <f>IF('Supporting Data'!X6 &gt; 0, "Yes", "No")</f>
        <v>Yes</v>
      </c>
      <c r="J224" s="182" t="s">
        <v>656</v>
      </c>
      <c r="K224" s="182" t="s">
        <v>658</v>
      </c>
      <c r="L224" s="226">
        <v>0</v>
      </c>
      <c r="M224" s="226">
        <v>25000</v>
      </c>
      <c r="N224" s="226">
        <v>500</v>
      </c>
      <c r="O224" s="185" t="s">
        <v>659</v>
      </c>
      <c r="P224" s="219"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Mexico will retire 0 MW of coal by 2050. New Mexico currently has 2640 MW of coal capacity.</v>
      </c>
      <c r="Q224" s="185" t="s">
        <v>660</v>
      </c>
      <c r="R224" s="192" t="s">
        <v>661</v>
      </c>
      <c r="S224" s="206" t="s">
        <v>662</v>
      </c>
      <c r="T224" s="185" t="s">
        <v>663</v>
      </c>
      <c r="U224" s="182" t="s">
        <v>664</v>
      </c>
      <c r="W224" s="183" t="str" cm="1">
        <f t="array" ref="W224">IFERROR(INDEX(A$761:A$954,MATCH(H224,A$761:A$954,0),0),"Save")</f>
        <v>Save</v>
      </c>
    </row>
    <row r="225" spans="1:26" hidden="1" x14ac:dyDescent="0.35">
      <c r="A225" s="190" t="str">
        <f t="shared" ref="A225:C239" si="61">A$224</f>
        <v>Electricity Supply</v>
      </c>
      <c r="B225" s="190" t="str">
        <f t="shared" si="61"/>
        <v>Early Retirement of Power Plants</v>
      </c>
      <c r="C225" s="190" t="str">
        <f t="shared" si="61"/>
        <v>Annual Additional Capacity Retired due to Early Retirement Policy</v>
      </c>
      <c r="D225" s="192" t="s">
        <v>585</v>
      </c>
      <c r="E225" s="185"/>
      <c r="F225" s="192" t="s">
        <v>586</v>
      </c>
      <c r="G225" s="185"/>
      <c r="H225" s="43">
        <v>620</v>
      </c>
      <c r="I225" s="182" t="str">
        <f>IF('Supporting Data'!Y6 &gt; 0, "Yes", "No")</f>
        <v>Yes</v>
      </c>
      <c r="J225" s="190" t="str">
        <f t="shared" ref="J225:K239" si="62">J$224</f>
        <v>Early Retirement of Power Plants</v>
      </c>
      <c r="K225" s="190" t="str">
        <f t="shared" si="62"/>
        <v>elec early retirement</v>
      </c>
      <c r="L225" s="227">
        <f>L224</f>
        <v>0</v>
      </c>
      <c r="M225" s="227">
        <f>M224</f>
        <v>25000</v>
      </c>
      <c r="N225" s="227">
        <f>N224</f>
        <v>500</v>
      </c>
      <c r="O225" s="227" t="str">
        <f>O224</f>
        <v>MW/year</v>
      </c>
      <c r="P225" s="219"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Mexico will retire 0 MW of gas non-peaking plants by 2050. New Mexico currently has 1416MW of natural gas non-peaking capacity.</v>
      </c>
      <c r="Q225" s="185"/>
      <c r="R225" s="192"/>
      <c r="S225" s="206"/>
      <c r="T225" s="185"/>
      <c r="U225" s="182" t="s">
        <v>664</v>
      </c>
      <c r="W225" s="183" t="str" cm="1">
        <f t="array" ref="W225">IFERROR(INDEX(A$761:A$954,MATCH(H225,A$761:A$954,0),0),"Save")</f>
        <v>Save</v>
      </c>
    </row>
    <row r="226" spans="1:26" hidden="1" x14ac:dyDescent="0.35">
      <c r="A226" s="190" t="str">
        <f t="shared" si="61"/>
        <v>Electricity Supply</v>
      </c>
      <c r="B226" s="190" t="str">
        <f t="shared" si="61"/>
        <v>Early Retirement of Power Plants</v>
      </c>
      <c r="C226" s="190" t="str">
        <f t="shared" si="61"/>
        <v>Annual Additional Capacity Retired due to Early Retirement Policy</v>
      </c>
      <c r="D226" s="192" t="s">
        <v>588</v>
      </c>
      <c r="E226" s="185"/>
      <c r="F226" s="192" t="s">
        <v>589</v>
      </c>
      <c r="G226" s="185"/>
      <c r="H226" s="43">
        <v>32</v>
      </c>
      <c r="I226" s="182" t="str">
        <f>IF('Supporting Data'!Z6 &gt; 0, "Yes", "No")</f>
        <v>No</v>
      </c>
      <c r="J226" s="190" t="str">
        <f t="shared" si="62"/>
        <v>Early Retirement of Power Plants</v>
      </c>
      <c r="K226" s="190" t="str">
        <f t="shared" si="62"/>
        <v>elec early retirement</v>
      </c>
      <c r="L226" s="190">
        <f>L$224</f>
        <v>0</v>
      </c>
      <c r="M226" s="190">
        <f>M$224</f>
        <v>25000</v>
      </c>
      <c r="N226" s="190">
        <f>N$224</f>
        <v>500</v>
      </c>
      <c r="O226" s="200" t="str">
        <f>O$224</f>
        <v>MW/year</v>
      </c>
      <c r="P226" s="219"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Mexico will retire 0 MW of nuclear capacity by 2050. New Mexico currently has 0 MW of nuclear capacity.</v>
      </c>
      <c r="Q226" s="200" t="str">
        <f>Q$224</f>
        <v>electricity-sector-main.html#early-ret</v>
      </c>
      <c r="R226" s="200" t="str">
        <f>R$224</f>
        <v>early-retirement-of-power-plants.html</v>
      </c>
      <c r="S226" s="206" t="s">
        <v>445</v>
      </c>
      <c r="T226" s="185"/>
      <c r="U226" s="182" t="s">
        <v>664</v>
      </c>
      <c r="W226" s="183" t="str" cm="1">
        <f t="array" ref="W226">IFERROR(INDEX(A$761:A$954,MATCH(H226,A$761:A$954,0),0),"Save")</f>
        <v>Save</v>
      </c>
    </row>
    <row r="227" spans="1:26" hidden="1" x14ac:dyDescent="0.35">
      <c r="A227" s="190" t="str">
        <f t="shared" si="61"/>
        <v>Electricity Supply</v>
      </c>
      <c r="B227" s="190" t="str">
        <f t="shared" si="61"/>
        <v>Early Retirement of Power Plants</v>
      </c>
      <c r="C227" s="190" t="str">
        <f t="shared" si="61"/>
        <v>Annual Additional Capacity Retired due to Early Retirement Policy</v>
      </c>
      <c r="D227" s="192" t="s">
        <v>591</v>
      </c>
      <c r="E227" s="185"/>
      <c r="F227" s="192" t="s">
        <v>592</v>
      </c>
      <c r="G227" s="185"/>
      <c r="H227" s="43">
        <v>621</v>
      </c>
      <c r="I227" s="185" t="s">
        <v>332</v>
      </c>
      <c r="J227" s="190" t="str">
        <f t="shared" si="62"/>
        <v>Early Retirement of Power Plants</v>
      </c>
      <c r="K227" s="190" t="str">
        <f t="shared" si="62"/>
        <v>elec early retirement</v>
      </c>
      <c r="L227" s="226"/>
      <c r="M227" s="226"/>
      <c r="N227" s="226"/>
      <c r="O227" s="185"/>
      <c r="P227" s="187"/>
      <c r="Q227" s="185"/>
      <c r="R227" s="192"/>
      <c r="S227" s="206"/>
      <c r="T227" s="185"/>
      <c r="W227" s="183" t="str" cm="1">
        <f t="array" ref="W227">IFERROR(INDEX(A$761:A$954,MATCH(H227,A$761:A$954,0),0),"Save")</f>
        <v>Save</v>
      </c>
    </row>
    <row r="228" spans="1:26" hidden="1" x14ac:dyDescent="0.35">
      <c r="A228" s="190" t="str">
        <f t="shared" si="61"/>
        <v>Electricity Supply</v>
      </c>
      <c r="B228" s="190" t="str">
        <f t="shared" si="61"/>
        <v>Early Retirement of Power Plants</v>
      </c>
      <c r="C228" s="190" t="str">
        <f t="shared" si="61"/>
        <v>Annual Additional Capacity Retired due to Early Retirement Policy</v>
      </c>
      <c r="D228" s="192" t="s">
        <v>594</v>
      </c>
      <c r="E228" s="185"/>
      <c r="F228" s="192" t="s">
        <v>595</v>
      </c>
      <c r="G228" s="185"/>
      <c r="H228" s="43">
        <v>622</v>
      </c>
      <c r="I228" s="185" t="s">
        <v>332</v>
      </c>
      <c r="J228" s="190" t="str">
        <f t="shared" si="62"/>
        <v>Early Retirement of Power Plants</v>
      </c>
      <c r="K228" s="190" t="str">
        <f t="shared" si="62"/>
        <v>elec early retirement</v>
      </c>
      <c r="L228" s="226"/>
      <c r="M228" s="226"/>
      <c r="N228" s="226"/>
      <c r="O228" s="185"/>
      <c r="P228" s="187"/>
      <c r="Q228" s="185"/>
      <c r="R228" s="192"/>
      <c r="S228" s="206"/>
      <c r="T228" s="185"/>
      <c r="W228" s="183" t="str" cm="1">
        <f t="array" ref="W228">IFERROR(INDEX(A$761:A$954,MATCH(H228,A$761:A$954,0),0),"Save")</f>
        <v>Save</v>
      </c>
      <c r="Z228" s="182"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Mexico will retire 0 MW of biomass capacity by 2050. New Mexico currently has 5 MW of biomass capacity.</v>
      </c>
    </row>
    <row r="229" spans="1:26" hidden="1" x14ac:dyDescent="0.35">
      <c r="A229" s="190" t="str">
        <f t="shared" si="61"/>
        <v>Electricity Supply</v>
      </c>
      <c r="B229" s="190" t="str">
        <f t="shared" si="61"/>
        <v>Early Retirement of Power Plants</v>
      </c>
      <c r="C229" s="190" t="str">
        <f t="shared" si="61"/>
        <v>Annual Additional Capacity Retired due to Early Retirement Policy</v>
      </c>
      <c r="D229" s="192" t="s">
        <v>596</v>
      </c>
      <c r="E229" s="185"/>
      <c r="F229" s="192" t="s">
        <v>597</v>
      </c>
      <c r="G229" s="185"/>
      <c r="H229" s="43">
        <v>623</v>
      </c>
      <c r="I229" s="185" t="s">
        <v>332</v>
      </c>
      <c r="J229" s="190" t="str">
        <f t="shared" si="62"/>
        <v>Early Retirement of Power Plants</v>
      </c>
      <c r="K229" s="190" t="str">
        <f t="shared" si="62"/>
        <v>elec early retirement</v>
      </c>
      <c r="L229" s="226"/>
      <c r="M229" s="226"/>
      <c r="N229" s="226"/>
      <c r="O229" s="185"/>
      <c r="P229" s="187"/>
      <c r="Q229" s="185"/>
      <c r="R229" s="192"/>
      <c r="S229" s="206"/>
      <c r="T229" s="185"/>
      <c r="W229" s="183" t="str" cm="1">
        <f t="array" ref="W229">IFERROR(INDEX(A$761:A$954,MATCH(H229,A$761:A$954,0),0),"Save")</f>
        <v>Save</v>
      </c>
    </row>
    <row r="230" spans="1:26" hidden="1" x14ac:dyDescent="0.35">
      <c r="A230" s="190" t="str">
        <f t="shared" si="61"/>
        <v>Electricity Supply</v>
      </c>
      <c r="B230" s="190" t="str">
        <f t="shared" si="61"/>
        <v>Early Retirement of Power Plants</v>
      </c>
      <c r="C230" s="190" t="str">
        <f t="shared" si="61"/>
        <v>Annual Additional Capacity Retired due to Early Retirement Policy</v>
      </c>
      <c r="D230" s="192" t="s">
        <v>598</v>
      </c>
      <c r="E230" s="185"/>
      <c r="F230" s="192" t="s">
        <v>599</v>
      </c>
      <c r="G230" s="185"/>
      <c r="H230" s="43">
        <v>624</v>
      </c>
      <c r="I230" s="185" t="s">
        <v>332</v>
      </c>
      <c r="J230" s="190" t="str">
        <f t="shared" si="62"/>
        <v>Early Retirement of Power Plants</v>
      </c>
      <c r="K230" s="190" t="str">
        <f t="shared" si="62"/>
        <v>elec early retirement</v>
      </c>
      <c r="L230" s="226"/>
      <c r="M230" s="226"/>
      <c r="N230" s="226"/>
      <c r="O230" s="185"/>
      <c r="P230" s="187"/>
      <c r="Q230" s="185"/>
      <c r="R230" s="192"/>
      <c r="S230" s="206"/>
      <c r="T230" s="185"/>
      <c r="W230" s="183" t="str" cm="1">
        <f t="array" ref="W230">IFERROR(INDEX(A$761:A$954,MATCH(H230,A$761:A$954,0),0),"Save")</f>
        <v>Save</v>
      </c>
    </row>
    <row r="231" spans="1:26" hidden="1" x14ac:dyDescent="0.35">
      <c r="A231" s="190" t="str">
        <f t="shared" si="61"/>
        <v>Electricity Supply</v>
      </c>
      <c r="B231" s="190" t="str">
        <f t="shared" si="61"/>
        <v>Early Retirement of Power Plants</v>
      </c>
      <c r="C231" s="190" t="str">
        <f t="shared" si="61"/>
        <v>Annual Additional Capacity Retired due to Early Retirement Policy</v>
      </c>
      <c r="D231" s="192" t="s">
        <v>600</v>
      </c>
      <c r="E231" s="185"/>
      <c r="F231" s="192" t="s">
        <v>601</v>
      </c>
      <c r="G231" s="185"/>
      <c r="H231" s="43">
        <v>625</v>
      </c>
      <c r="I231" s="182" t="str">
        <f>IF('Supporting Data'!AE6 &gt; 0, "Yes", "No")</f>
        <v>Yes</v>
      </c>
      <c r="J231" s="190" t="str">
        <f t="shared" si="62"/>
        <v>Early Retirement of Power Plants</v>
      </c>
      <c r="K231" s="190" t="str">
        <f t="shared" si="62"/>
        <v>elec early retirement</v>
      </c>
      <c r="L231" s="226"/>
      <c r="M231" s="226"/>
      <c r="N231" s="226"/>
      <c r="O231" s="185"/>
      <c r="P231" s="219"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Mexico will retire 0 MW of biomass capacity by 2050. New Mexico currently has 5 MW of biomass capacity.</v>
      </c>
      <c r="Q231" s="185"/>
      <c r="R231" s="192"/>
      <c r="S231" s="206"/>
      <c r="T231" s="185"/>
      <c r="U231" s="182" t="s">
        <v>147</v>
      </c>
      <c r="W231" s="183" t="str" cm="1">
        <f t="array" ref="W231">IFERROR(INDEX(A$761:A$954,MATCH(H231,A$761:A$954,0),0),"Save")</f>
        <v>Save</v>
      </c>
      <c r="Z231" s="182" t="s">
        <v>665</v>
      </c>
    </row>
    <row r="232" spans="1:26" hidden="1" x14ac:dyDescent="0.35">
      <c r="A232" s="190" t="str">
        <f t="shared" si="61"/>
        <v>Electricity Supply</v>
      </c>
      <c r="B232" s="190" t="str">
        <f t="shared" si="61"/>
        <v>Early Retirement of Power Plants</v>
      </c>
      <c r="C232" s="190" t="str">
        <f t="shared" si="61"/>
        <v>Annual Additional Capacity Retired due to Early Retirement Policy</v>
      </c>
      <c r="D232" s="192" t="s">
        <v>602</v>
      </c>
      <c r="E232" s="185"/>
      <c r="F232" s="192" t="s">
        <v>603</v>
      </c>
      <c r="G232" s="185"/>
      <c r="H232" s="43">
        <v>626</v>
      </c>
      <c r="I232" s="185" t="s">
        <v>332</v>
      </c>
      <c r="J232" s="190" t="str">
        <f t="shared" si="62"/>
        <v>Early Retirement of Power Plants</v>
      </c>
      <c r="K232" s="190" t="str">
        <f t="shared" si="62"/>
        <v>elec early retirement</v>
      </c>
      <c r="L232" s="226"/>
      <c r="M232" s="226"/>
      <c r="N232" s="226"/>
      <c r="O232" s="185"/>
      <c r="P232" s="187"/>
      <c r="Q232" s="185"/>
      <c r="R232" s="192"/>
      <c r="S232" s="206"/>
      <c r="T232" s="185"/>
      <c r="W232" s="183" t="str" cm="1">
        <f t="array" ref="W232">IFERROR(INDEX(A$761:A$954,MATCH(H232,A$761:A$954,0),0),"Save")</f>
        <v>Save</v>
      </c>
    </row>
    <row r="233" spans="1:26" hidden="1" x14ac:dyDescent="0.35">
      <c r="A233" s="190" t="str">
        <f t="shared" si="61"/>
        <v>Electricity Supply</v>
      </c>
      <c r="B233" s="190" t="str">
        <f t="shared" si="61"/>
        <v>Early Retirement of Power Plants</v>
      </c>
      <c r="C233" s="190" t="str">
        <f t="shared" si="61"/>
        <v>Annual Additional Capacity Retired due to Early Retirement Policy</v>
      </c>
      <c r="D233" s="192" t="s">
        <v>604</v>
      </c>
      <c r="E233" s="185"/>
      <c r="F233" s="192" t="s">
        <v>605</v>
      </c>
      <c r="G233" s="185"/>
      <c r="H233" s="43">
        <v>627</v>
      </c>
      <c r="I233" s="182" t="str">
        <f>IF('Supporting Data'!$AG$6 &gt; 0, "Yes", "No")</f>
        <v>Yes</v>
      </c>
      <c r="J233" s="190" t="str">
        <f t="shared" si="62"/>
        <v>Early Retirement of Power Plants</v>
      </c>
      <c r="K233" s="190" t="str">
        <f t="shared" si="62"/>
        <v>elec early retirement</v>
      </c>
      <c r="L233" s="226"/>
      <c r="M233" s="226"/>
      <c r="N233" s="226"/>
      <c r="O233" s="185"/>
      <c r="P233" s="219"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Mexico will retire 0 MW of petroleum capacity by 2050. New Mexico currently has 19 MW of petroleum capacity.</v>
      </c>
      <c r="Q233" s="185"/>
      <c r="R233" s="192"/>
      <c r="S233" s="206"/>
      <c r="T233" s="185"/>
      <c r="U233" s="182" t="s">
        <v>147</v>
      </c>
      <c r="W233" s="183" t="str" cm="1">
        <f t="array" ref="W233">IFERROR(INDEX(A$761:A$954,MATCH(H233,A$761:A$954,0),0),"Save")</f>
        <v>Save</v>
      </c>
    </row>
    <row r="234" spans="1:26" hidden="1" x14ac:dyDescent="0.35">
      <c r="A234" s="190" t="str">
        <f t="shared" si="61"/>
        <v>Electricity Supply</v>
      </c>
      <c r="B234" s="190" t="str">
        <f t="shared" si="61"/>
        <v>Early Retirement of Power Plants</v>
      </c>
      <c r="C234" s="190" t="str">
        <f t="shared" si="61"/>
        <v>Annual Additional Capacity Retired due to Early Retirement Policy</v>
      </c>
      <c r="D234" s="192" t="s">
        <v>606</v>
      </c>
      <c r="E234" s="185"/>
      <c r="F234" s="192" t="s">
        <v>607</v>
      </c>
      <c r="G234" s="185"/>
      <c r="H234" s="43">
        <v>628</v>
      </c>
      <c r="I234" s="182" t="str">
        <f>IF('Supporting Data'!$AH$6 &gt; 0, "Yes", "No")</f>
        <v>Yes</v>
      </c>
      <c r="J234" s="190" t="str">
        <f t="shared" si="62"/>
        <v>Early Retirement of Power Plants</v>
      </c>
      <c r="K234" s="190" t="str">
        <f t="shared" si="62"/>
        <v>elec early retirement</v>
      </c>
      <c r="L234" s="227">
        <f>L224</f>
        <v>0</v>
      </c>
      <c r="M234" s="227">
        <f>M224</f>
        <v>25000</v>
      </c>
      <c r="N234" s="227">
        <f>N224</f>
        <v>500</v>
      </c>
      <c r="O234" s="227" t="str">
        <f>O224</f>
        <v>MW/year</v>
      </c>
      <c r="P234" s="219"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Mexico will retire 0 MW of natural gas peaker capacity by 2050. New Mexico currently has 1792 MW of natural gas peaker capacity.</v>
      </c>
      <c r="Q234" s="185"/>
      <c r="R234" s="192"/>
      <c r="S234" s="206"/>
      <c r="T234" s="185"/>
      <c r="U234" s="182" t="s">
        <v>147</v>
      </c>
      <c r="W234" s="183" t="str" cm="1">
        <f t="array" ref="W234">IFERROR(INDEX(A$761:A$954,MATCH(H234,A$761:A$954,0),0),"Save")</f>
        <v>Save</v>
      </c>
    </row>
    <row r="235" spans="1:26" hidden="1" x14ac:dyDescent="0.35">
      <c r="A235" s="190" t="str">
        <f t="shared" si="61"/>
        <v>Electricity Supply</v>
      </c>
      <c r="B235" s="190" t="str">
        <f t="shared" si="61"/>
        <v>Early Retirement of Power Plants</v>
      </c>
      <c r="C235" s="190" t="str">
        <f t="shared" si="61"/>
        <v>Annual Additional Capacity Retired due to Early Retirement Policy</v>
      </c>
      <c r="D235" s="192" t="s">
        <v>608</v>
      </c>
      <c r="E235" s="185"/>
      <c r="F235" s="192" t="s">
        <v>609</v>
      </c>
      <c r="G235" s="185"/>
      <c r="H235" s="43">
        <v>590</v>
      </c>
      <c r="I235" s="182" t="str">
        <f>IF('Supporting Data'!$AI$6 &gt; 0, "Yes", "No")</f>
        <v>Yes</v>
      </c>
      <c r="J235" s="190" t="str">
        <f t="shared" si="62"/>
        <v>Early Retirement of Power Plants</v>
      </c>
      <c r="K235" s="190" t="str">
        <f t="shared" si="62"/>
        <v>elec early retirement</v>
      </c>
      <c r="L235" s="183">
        <v>0</v>
      </c>
      <c r="M235" s="183">
        <v>1000</v>
      </c>
      <c r="N235" s="183">
        <v>25</v>
      </c>
      <c r="O235" s="200" t="str">
        <f>O$224</f>
        <v>MW/year</v>
      </c>
      <c r="P235" s="219"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Mexico will retire 0 MW of natural gas peaker capacity by 2050. New Mexico currently has 1540 MW of natural gas peaker capacity.</v>
      </c>
      <c r="Q235" s="200" t="str">
        <f>Q$224</f>
        <v>electricity-sector-main.html#early-ret</v>
      </c>
      <c r="R235" s="200" t="str">
        <f>R$224</f>
        <v>early-retirement-of-power-plants.html</v>
      </c>
      <c r="S235" s="206" t="s">
        <v>445</v>
      </c>
      <c r="T235" s="185"/>
      <c r="W235" s="183" t="str" cm="1">
        <f t="array" ref="W235">IFERROR(INDEX(A$761:A$954,MATCH(H235,A$761:A$954,0),0),"Save")</f>
        <v>Save</v>
      </c>
    </row>
    <row r="236" spans="1:26" hidden="1" x14ac:dyDescent="0.35">
      <c r="A236" s="190" t="str">
        <f t="shared" si="61"/>
        <v>Electricity Supply</v>
      </c>
      <c r="B236" s="190" t="str">
        <f t="shared" si="61"/>
        <v>Early Retirement of Power Plants</v>
      </c>
      <c r="C236" s="190" t="str">
        <f t="shared" si="61"/>
        <v>Annual Additional Capacity Retired due to Early Retirement Policy</v>
      </c>
      <c r="D236" s="192" t="s">
        <v>611</v>
      </c>
      <c r="E236" s="185"/>
      <c r="F236" s="192" t="s">
        <v>612</v>
      </c>
      <c r="G236" s="185"/>
      <c r="H236" s="43">
        <v>629</v>
      </c>
      <c r="I236" s="185" t="s">
        <v>332</v>
      </c>
      <c r="J236" s="190" t="str">
        <f t="shared" si="62"/>
        <v>Early Retirement of Power Plants</v>
      </c>
      <c r="K236" s="190" t="str">
        <f t="shared" si="62"/>
        <v>elec early retirement</v>
      </c>
      <c r="L236" s="191"/>
      <c r="M236" s="191"/>
      <c r="N236" s="191"/>
      <c r="O236" s="200"/>
      <c r="P236" s="187"/>
      <c r="Q236" s="185"/>
      <c r="R236" s="192"/>
      <c r="S236" s="206"/>
      <c r="T236" s="185"/>
      <c r="W236" s="183" t="str" cm="1">
        <f t="array" ref="W236">IFERROR(INDEX(A$761:A$954,MATCH(H236,A$761:A$954,0),0),"Save")</f>
        <v>Save</v>
      </c>
    </row>
    <row r="237" spans="1:26" hidden="1" x14ac:dyDescent="0.35">
      <c r="A237" s="190" t="str">
        <f t="shared" si="61"/>
        <v>Electricity Supply</v>
      </c>
      <c r="B237" s="190" t="str">
        <f t="shared" si="61"/>
        <v>Early Retirement of Power Plants</v>
      </c>
      <c r="C237" s="190" t="str">
        <f t="shared" si="61"/>
        <v>Annual Additional Capacity Retired due to Early Retirement Policy</v>
      </c>
      <c r="D237" s="192" t="s">
        <v>613</v>
      </c>
      <c r="E237" s="185"/>
      <c r="F237" s="192" t="s">
        <v>614</v>
      </c>
      <c r="G237" s="185"/>
      <c r="H237" s="43">
        <v>630</v>
      </c>
      <c r="I237" s="185" t="s">
        <v>332</v>
      </c>
      <c r="J237" s="190" t="str">
        <f t="shared" si="62"/>
        <v>Early Retirement of Power Plants</v>
      </c>
      <c r="K237" s="190" t="str">
        <f t="shared" si="62"/>
        <v>elec early retirement</v>
      </c>
      <c r="L237" s="191"/>
      <c r="M237" s="191"/>
      <c r="N237" s="191"/>
      <c r="O237" s="200"/>
      <c r="P237" s="187"/>
      <c r="Q237" s="185"/>
      <c r="R237" s="192"/>
      <c r="S237" s="206"/>
      <c r="T237" s="185"/>
      <c r="W237" s="183" t="str" cm="1">
        <f t="array" ref="W237">IFERROR(INDEX(A$761:A$954,MATCH(H237,A$761:A$954,0),0),"Save")</f>
        <v>Save</v>
      </c>
    </row>
    <row r="238" spans="1:26" hidden="1" x14ac:dyDescent="0.35">
      <c r="A238" s="190" t="str">
        <f t="shared" si="61"/>
        <v>Electricity Supply</v>
      </c>
      <c r="B238" s="190" t="str">
        <f t="shared" si="61"/>
        <v>Early Retirement of Power Plants</v>
      </c>
      <c r="C238" s="190" t="str">
        <f t="shared" si="61"/>
        <v>Annual Additional Capacity Retired due to Early Retirement Policy</v>
      </c>
      <c r="D238" s="192" t="s">
        <v>615</v>
      </c>
      <c r="E238" s="185"/>
      <c r="F238" s="192" t="s">
        <v>616</v>
      </c>
      <c r="G238" s="185"/>
      <c r="H238" s="43">
        <v>631</v>
      </c>
      <c r="I238" s="185" t="s">
        <v>332</v>
      </c>
      <c r="J238" s="190" t="str">
        <f t="shared" si="62"/>
        <v>Early Retirement of Power Plants</v>
      </c>
      <c r="K238" s="190" t="str">
        <f t="shared" si="62"/>
        <v>elec early retirement</v>
      </c>
      <c r="L238" s="191"/>
      <c r="M238" s="191"/>
      <c r="N238" s="191"/>
      <c r="O238" s="200"/>
      <c r="P238" s="187"/>
      <c r="Q238" s="185"/>
      <c r="R238" s="192"/>
      <c r="S238" s="206"/>
      <c r="T238" s="185"/>
      <c r="W238" s="183" t="str" cm="1">
        <f t="array" ref="W238">IFERROR(INDEX(A$761:A$954,MATCH(H238,A$761:A$954,0),0),"Save")</f>
        <v>Save</v>
      </c>
    </row>
    <row r="239" spans="1:26" hidden="1" x14ac:dyDescent="0.35">
      <c r="A239" s="190" t="str">
        <f t="shared" si="61"/>
        <v>Electricity Supply</v>
      </c>
      <c r="B239" s="190" t="str">
        <f t="shared" si="61"/>
        <v>Early Retirement of Power Plants</v>
      </c>
      <c r="C239" s="190" t="str">
        <f t="shared" si="61"/>
        <v>Annual Additional Capacity Retired due to Early Retirement Policy</v>
      </c>
      <c r="D239" s="192" t="s">
        <v>617</v>
      </c>
      <c r="E239" s="185"/>
      <c r="F239" s="192" t="s">
        <v>618</v>
      </c>
      <c r="G239" s="185"/>
      <c r="H239" s="43">
        <v>632</v>
      </c>
      <c r="I239" s="185" t="s">
        <v>332</v>
      </c>
      <c r="J239" s="190" t="str">
        <f t="shared" si="62"/>
        <v>Early Retirement of Power Plants</v>
      </c>
      <c r="K239" s="190" t="str">
        <f t="shared" si="62"/>
        <v>elec early retirement</v>
      </c>
      <c r="L239" s="191"/>
      <c r="M239" s="191"/>
      <c r="N239" s="191"/>
      <c r="O239" s="200"/>
      <c r="P239" s="187"/>
      <c r="Q239" s="185"/>
      <c r="R239" s="192"/>
      <c r="S239" s="206"/>
      <c r="T239" s="185"/>
      <c r="W239" s="183" t="str" cm="1">
        <f t="array" ref="W239">IFERROR(INDEX(A$761:A$954,MATCH(H239,A$761:A$954,0),0),"Save")</f>
        <v>Save</v>
      </c>
    </row>
    <row r="240" spans="1:26" hidden="1" x14ac:dyDescent="0.35">
      <c r="A240" s="182" t="s">
        <v>575</v>
      </c>
      <c r="B240" s="182" t="s">
        <v>666</v>
      </c>
      <c r="C240" s="182" t="s">
        <v>667</v>
      </c>
      <c r="D240" s="185"/>
      <c r="E240" s="185"/>
      <c r="F240" s="185"/>
      <c r="G240" s="185"/>
      <c r="H240" s="43">
        <v>33</v>
      </c>
      <c r="I240" s="185" t="s">
        <v>310</v>
      </c>
      <c r="J240" s="182" t="s">
        <v>666</v>
      </c>
      <c r="K240" s="182" t="s">
        <v>668</v>
      </c>
      <c r="L240" s="204">
        <v>0</v>
      </c>
      <c r="M240" s="204">
        <v>1</v>
      </c>
      <c r="N240" s="228">
        <v>0.01</v>
      </c>
      <c r="O240" s="185" t="s">
        <v>653</v>
      </c>
      <c r="P240" s="219"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Q240" s="185" t="s">
        <v>669</v>
      </c>
      <c r="R240" s="192" t="s">
        <v>670</v>
      </c>
      <c r="S240" s="206" t="s">
        <v>671</v>
      </c>
      <c r="T240" s="185"/>
      <c r="U240" s="182" t="s">
        <v>2025</v>
      </c>
      <c r="W240" s="183" t="str" cm="1">
        <f t="array" ref="W240">IFERROR(INDEX(A$761:A$954,MATCH(H240,A$761:A$954,0),0),"Save")</f>
        <v>Save</v>
      </c>
    </row>
    <row r="241" spans="1:23" hidden="1" x14ac:dyDescent="0.35">
      <c r="A241" s="182" t="s">
        <v>575</v>
      </c>
      <c r="B241" s="182" t="s">
        <v>672</v>
      </c>
      <c r="C241" s="182" t="s">
        <v>673</v>
      </c>
      <c r="D241" s="185"/>
      <c r="E241" s="185"/>
      <c r="F241" s="185"/>
      <c r="G241" s="185"/>
      <c r="H241" s="43">
        <v>34</v>
      </c>
      <c r="I241" s="185" t="s">
        <v>310</v>
      </c>
      <c r="J241" s="182" t="s">
        <v>672</v>
      </c>
      <c r="K241" s="182" t="s">
        <v>674</v>
      </c>
      <c r="L241" s="204">
        <v>0</v>
      </c>
      <c r="M241" s="204">
        <f>ROUND(MaxBoundCalculations!B181,2)</f>
        <v>1.1299999999999999</v>
      </c>
      <c r="N241" s="204">
        <v>0.01</v>
      </c>
      <c r="O241" s="185" t="s">
        <v>675</v>
      </c>
      <c r="P241" s="187" t="s">
        <v>676</v>
      </c>
      <c r="Q241" s="185" t="s">
        <v>677</v>
      </c>
      <c r="R241" s="192" t="s">
        <v>678</v>
      </c>
      <c r="S241" s="206" t="s">
        <v>679</v>
      </c>
      <c r="T241" s="185" t="s">
        <v>680</v>
      </c>
      <c r="U241" s="182" t="s">
        <v>681</v>
      </c>
      <c r="W241" s="183" t="str" cm="1">
        <f t="array" ref="W241">IFERROR(INDEX(A$761:A$954,MATCH(H241,A$761:A$954,0),0),"Save")</f>
        <v>Save</v>
      </c>
    </row>
    <row r="242" spans="1:23" hidden="1" x14ac:dyDescent="0.35">
      <c r="A242" s="182" t="s">
        <v>575</v>
      </c>
      <c r="B242" s="182" t="s">
        <v>682</v>
      </c>
      <c r="C242" s="182" t="s">
        <v>683</v>
      </c>
      <c r="D242" s="185" t="s">
        <v>578</v>
      </c>
      <c r="E242" s="185"/>
      <c r="F242" s="185" t="s">
        <v>579</v>
      </c>
      <c r="G242" s="185"/>
      <c r="H242" s="43">
        <v>860</v>
      </c>
      <c r="I242" s="185" t="s">
        <v>332</v>
      </c>
      <c r="J242" s="182" t="s">
        <v>682</v>
      </c>
      <c r="K242" s="224"/>
      <c r="L242" s="204"/>
      <c r="M242" s="204"/>
      <c r="N242" s="204"/>
      <c r="O242" s="185"/>
      <c r="P242" s="185"/>
      <c r="Q242" s="185"/>
      <c r="R242" s="192"/>
      <c r="S242" s="206"/>
      <c r="T242" s="185"/>
      <c r="W242" s="183" t="str" cm="1">
        <f t="array" ref="W242">IFERROR(INDEX(A$761:A$954,MATCH(H242,A$761:A$954,0),0),"Save")</f>
        <v>Save</v>
      </c>
    </row>
    <row r="243" spans="1:23" hidden="1" x14ac:dyDescent="0.35">
      <c r="A243" s="190" t="str">
        <f t="shared" ref="A243:C257" si="63">A$242</f>
        <v>Electricity Supply</v>
      </c>
      <c r="B243" s="190" t="str">
        <f t="shared" si="63"/>
        <v>Non BAU Capacity Retirement Schedule</v>
      </c>
      <c r="C243" s="190" t="str">
        <f t="shared" si="63"/>
        <v>Boolean Use Non BAU Capacity Retirement Schedule</v>
      </c>
      <c r="D243" s="192" t="s">
        <v>585</v>
      </c>
      <c r="E243" s="185"/>
      <c r="F243" s="192" t="s">
        <v>586</v>
      </c>
      <c r="G243" s="185"/>
      <c r="H243" s="43">
        <v>861</v>
      </c>
      <c r="I243" s="185" t="s">
        <v>332</v>
      </c>
      <c r="J243" s="190" t="str">
        <f t="shared" ref="J243:J257" si="64">J$242</f>
        <v>Non BAU Capacity Retirement Schedule</v>
      </c>
      <c r="K243" s="224"/>
      <c r="L243" s="204"/>
      <c r="M243" s="204"/>
      <c r="N243" s="204"/>
      <c r="O243" s="185"/>
      <c r="P243" s="185"/>
      <c r="Q243" s="185"/>
      <c r="R243" s="192"/>
      <c r="S243" s="206"/>
      <c r="T243" s="185"/>
      <c r="W243" s="183" t="str" cm="1">
        <f t="array" ref="W243">IFERROR(INDEX(A$761:A$954,MATCH(H243,A$761:A$954,0),0),"Save")</f>
        <v>Save</v>
      </c>
    </row>
    <row r="244" spans="1:23" hidden="1" x14ac:dyDescent="0.35">
      <c r="A244" s="190" t="str">
        <f t="shared" si="63"/>
        <v>Electricity Supply</v>
      </c>
      <c r="B244" s="190" t="str">
        <f t="shared" si="63"/>
        <v>Non BAU Capacity Retirement Schedule</v>
      </c>
      <c r="C244" s="190" t="str">
        <f t="shared" si="63"/>
        <v>Boolean Use Non BAU Capacity Retirement Schedule</v>
      </c>
      <c r="D244" s="192" t="s">
        <v>588</v>
      </c>
      <c r="E244" s="185"/>
      <c r="F244" s="192" t="s">
        <v>589</v>
      </c>
      <c r="G244" s="185"/>
      <c r="H244" s="43">
        <v>862</v>
      </c>
      <c r="I244" s="185" t="s">
        <v>332</v>
      </c>
      <c r="J244" s="190" t="str">
        <f t="shared" si="64"/>
        <v>Non BAU Capacity Retirement Schedule</v>
      </c>
      <c r="K244" s="224"/>
      <c r="L244" s="204"/>
      <c r="M244" s="204"/>
      <c r="N244" s="204"/>
      <c r="O244" s="185"/>
      <c r="P244" s="185"/>
      <c r="Q244" s="185"/>
      <c r="R244" s="192"/>
      <c r="S244" s="206"/>
      <c r="T244" s="185"/>
      <c r="W244" s="183" t="str" cm="1">
        <f t="array" ref="W244">IFERROR(INDEX(A$761:A$954,MATCH(H244,A$761:A$954,0),0),"Save")</f>
        <v>Save</v>
      </c>
    </row>
    <row r="245" spans="1:23" hidden="1" x14ac:dyDescent="0.35">
      <c r="A245" s="190" t="str">
        <f t="shared" si="63"/>
        <v>Electricity Supply</v>
      </c>
      <c r="B245" s="190" t="str">
        <f t="shared" si="63"/>
        <v>Non BAU Capacity Retirement Schedule</v>
      </c>
      <c r="C245" s="190" t="str">
        <f t="shared" si="63"/>
        <v>Boolean Use Non BAU Capacity Retirement Schedule</v>
      </c>
      <c r="D245" s="192" t="s">
        <v>591</v>
      </c>
      <c r="E245" s="185"/>
      <c r="F245" s="192" t="s">
        <v>592</v>
      </c>
      <c r="G245" s="185"/>
      <c r="H245" s="43">
        <v>863</v>
      </c>
      <c r="I245" s="185" t="s">
        <v>332</v>
      </c>
      <c r="J245" s="190" t="str">
        <f t="shared" si="64"/>
        <v>Non BAU Capacity Retirement Schedule</v>
      </c>
      <c r="K245" s="224"/>
      <c r="L245" s="204"/>
      <c r="M245" s="204"/>
      <c r="N245" s="204"/>
      <c r="O245" s="185"/>
      <c r="P245" s="185"/>
      <c r="Q245" s="185"/>
      <c r="R245" s="192"/>
      <c r="S245" s="206"/>
      <c r="T245" s="185"/>
      <c r="W245" s="183" t="str" cm="1">
        <f t="array" ref="W245">IFERROR(INDEX(A$761:A$954,MATCH(H245,A$761:A$954,0),0),"Save")</f>
        <v>Save</v>
      </c>
    </row>
    <row r="246" spans="1:23" hidden="1" x14ac:dyDescent="0.35">
      <c r="A246" s="190" t="str">
        <f t="shared" si="63"/>
        <v>Electricity Supply</v>
      </c>
      <c r="B246" s="190" t="str">
        <f t="shared" si="63"/>
        <v>Non BAU Capacity Retirement Schedule</v>
      </c>
      <c r="C246" s="190" t="str">
        <f t="shared" si="63"/>
        <v>Boolean Use Non BAU Capacity Retirement Schedule</v>
      </c>
      <c r="D246" s="192" t="s">
        <v>594</v>
      </c>
      <c r="E246" s="185"/>
      <c r="F246" s="192" t="s">
        <v>595</v>
      </c>
      <c r="G246" s="185"/>
      <c r="H246" s="43">
        <v>864</v>
      </c>
      <c r="I246" s="185" t="s">
        <v>332</v>
      </c>
      <c r="J246" s="190" t="str">
        <f t="shared" si="64"/>
        <v>Non BAU Capacity Retirement Schedule</v>
      </c>
      <c r="K246" s="224"/>
      <c r="L246" s="204"/>
      <c r="M246" s="204"/>
      <c r="N246" s="204"/>
      <c r="O246" s="185"/>
      <c r="P246" s="185"/>
      <c r="Q246" s="185"/>
      <c r="R246" s="192"/>
      <c r="S246" s="206"/>
      <c r="T246" s="185"/>
      <c r="W246" s="183" t="str" cm="1">
        <f t="array" ref="W246">IFERROR(INDEX(A$761:A$954,MATCH(H246,A$761:A$954,0),0),"Save")</f>
        <v>Save</v>
      </c>
    </row>
    <row r="247" spans="1:23" hidden="1" x14ac:dyDescent="0.35">
      <c r="A247" s="190" t="str">
        <f t="shared" si="63"/>
        <v>Electricity Supply</v>
      </c>
      <c r="B247" s="190" t="str">
        <f t="shared" si="63"/>
        <v>Non BAU Capacity Retirement Schedule</v>
      </c>
      <c r="C247" s="190" t="str">
        <f t="shared" si="63"/>
        <v>Boolean Use Non BAU Capacity Retirement Schedule</v>
      </c>
      <c r="D247" s="192" t="s">
        <v>596</v>
      </c>
      <c r="E247" s="185"/>
      <c r="F247" s="192" t="s">
        <v>597</v>
      </c>
      <c r="G247" s="185"/>
      <c r="H247" s="43">
        <v>865</v>
      </c>
      <c r="I247" s="185" t="s">
        <v>332</v>
      </c>
      <c r="J247" s="190" t="str">
        <f t="shared" si="64"/>
        <v>Non BAU Capacity Retirement Schedule</v>
      </c>
      <c r="K247" s="224"/>
      <c r="L247" s="204"/>
      <c r="M247" s="204"/>
      <c r="N247" s="204"/>
      <c r="O247" s="185"/>
      <c r="P247" s="185"/>
      <c r="Q247" s="185"/>
      <c r="R247" s="192"/>
      <c r="S247" s="206"/>
      <c r="T247" s="185"/>
      <c r="W247" s="183" t="str" cm="1">
        <f t="array" ref="W247">IFERROR(INDEX(A$761:A$954,MATCH(H247,A$761:A$954,0),0),"Save")</f>
        <v>Save</v>
      </c>
    </row>
    <row r="248" spans="1:23" hidden="1" x14ac:dyDescent="0.35">
      <c r="A248" s="190" t="str">
        <f t="shared" si="63"/>
        <v>Electricity Supply</v>
      </c>
      <c r="B248" s="190" t="str">
        <f t="shared" si="63"/>
        <v>Non BAU Capacity Retirement Schedule</v>
      </c>
      <c r="C248" s="190" t="str">
        <f t="shared" si="63"/>
        <v>Boolean Use Non BAU Capacity Retirement Schedule</v>
      </c>
      <c r="D248" s="192" t="s">
        <v>598</v>
      </c>
      <c r="E248" s="185"/>
      <c r="F248" s="192" t="s">
        <v>599</v>
      </c>
      <c r="G248" s="185"/>
      <c r="H248" s="43">
        <v>866</v>
      </c>
      <c r="I248" s="185" t="s">
        <v>332</v>
      </c>
      <c r="J248" s="190" t="str">
        <f t="shared" si="64"/>
        <v>Non BAU Capacity Retirement Schedule</v>
      </c>
      <c r="K248" s="224"/>
      <c r="L248" s="204"/>
      <c r="M248" s="204"/>
      <c r="N248" s="204"/>
      <c r="O248" s="185"/>
      <c r="P248" s="185"/>
      <c r="Q248" s="185"/>
      <c r="R248" s="192"/>
      <c r="S248" s="206"/>
      <c r="T248" s="185"/>
      <c r="W248" s="183" t="str" cm="1">
        <f t="array" ref="W248">IFERROR(INDEX(A$761:A$954,MATCH(H248,A$761:A$954,0),0),"Save")</f>
        <v>Save</v>
      </c>
    </row>
    <row r="249" spans="1:23" hidden="1" x14ac:dyDescent="0.35">
      <c r="A249" s="190" t="str">
        <f t="shared" si="63"/>
        <v>Electricity Supply</v>
      </c>
      <c r="B249" s="190" t="str">
        <f t="shared" si="63"/>
        <v>Non BAU Capacity Retirement Schedule</v>
      </c>
      <c r="C249" s="190" t="str">
        <f t="shared" si="63"/>
        <v>Boolean Use Non BAU Capacity Retirement Schedule</v>
      </c>
      <c r="D249" s="192" t="s">
        <v>600</v>
      </c>
      <c r="E249" s="185"/>
      <c r="F249" s="192" t="s">
        <v>601</v>
      </c>
      <c r="G249" s="185"/>
      <c r="H249" s="43">
        <v>867</v>
      </c>
      <c r="I249" s="185" t="s">
        <v>332</v>
      </c>
      <c r="J249" s="190" t="str">
        <f t="shared" si="64"/>
        <v>Non BAU Capacity Retirement Schedule</v>
      </c>
      <c r="K249" s="224"/>
      <c r="L249" s="204"/>
      <c r="M249" s="204"/>
      <c r="N249" s="204"/>
      <c r="O249" s="185"/>
      <c r="P249" s="185"/>
      <c r="Q249" s="185"/>
      <c r="R249" s="192"/>
      <c r="S249" s="206"/>
      <c r="T249" s="185"/>
      <c r="W249" s="183" t="str" cm="1">
        <f t="array" ref="W249">IFERROR(INDEX(A$761:A$954,MATCH(H249,A$761:A$954,0),0),"Save")</f>
        <v>Save</v>
      </c>
    </row>
    <row r="250" spans="1:23" hidden="1" x14ac:dyDescent="0.35">
      <c r="A250" s="190" t="str">
        <f t="shared" si="63"/>
        <v>Electricity Supply</v>
      </c>
      <c r="B250" s="190" t="str">
        <f t="shared" si="63"/>
        <v>Non BAU Capacity Retirement Schedule</v>
      </c>
      <c r="C250" s="190" t="str">
        <f t="shared" si="63"/>
        <v>Boolean Use Non BAU Capacity Retirement Schedule</v>
      </c>
      <c r="D250" s="192" t="s">
        <v>602</v>
      </c>
      <c r="E250" s="185"/>
      <c r="F250" s="192" t="s">
        <v>603</v>
      </c>
      <c r="G250" s="185"/>
      <c r="H250" s="43">
        <v>868</v>
      </c>
      <c r="I250" s="185" t="s">
        <v>332</v>
      </c>
      <c r="J250" s="190" t="str">
        <f t="shared" si="64"/>
        <v>Non BAU Capacity Retirement Schedule</v>
      </c>
      <c r="K250" s="224"/>
      <c r="L250" s="204"/>
      <c r="M250" s="204"/>
      <c r="N250" s="204"/>
      <c r="O250" s="185"/>
      <c r="P250" s="185"/>
      <c r="Q250" s="185"/>
      <c r="R250" s="192"/>
      <c r="S250" s="206"/>
      <c r="T250" s="185"/>
      <c r="W250" s="183" t="str" cm="1">
        <f t="array" ref="W250">IFERROR(INDEX(A$761:A$954,MATCH(H250,A$761:A$954,0),0),"Save")</f>
        <v>Save</v>
      </c>
    </row>
    <row r="251" spans="1:23" hidden="1" x14ac:dyDescent="0.35">
      <c r="A251" s="190" t="str">
        <f t="shared" si="63"/>
        <v>Electricity Supply</v>
      </c>
      <c r="B251" s="190" t="str">
        <f t="shared" si="63"/>
        <v>Non BAU Capacity Retirement Schedule</v>
      </c>
      <c r="C251" s="190" t="str">
        <f t="shared" si="63"/>
        <v>Boolean Use Non BAU Capacity Retirement Schedule</v>
      </c>
      <c r="D251" s="192" t="s">
        <v>604</v>
      </c>
      <c r="E251" s="185"/>
      <c r="F251" s="192" t="s">
        <v>605</v>
      </c>
      <c r="G251" s="185"/>
      <c r="H251" s="43">
        <v>869</v>
      </c>
      <c r="I251" s="185" t="s">
        <v>332</v>
      </c>
      <c r="J251" s="190" t="str">
        <f t="shared" si="64"/>
        <v>Non BAU Capacity Retirement Schedule</v>
      </c>
      <c r="K251" s="224"/>
      <c r="L251" s="204"/>
      <c r="M251" s="204"/>
      <c r="N251" s="204"/>
      <c r="O251" s="185"/>
      <c r="P251" s="185"/>
      <c r="Q251" s="185"/>
      <c r="R251" s="192"/>
      <c r="S251" s="206"/>
      <c r="T251" s="185"/>
      <c r="W251" s="183" t="str" cm="1">
        <f t="array" ref="W251">IFERROR(INDEX(A$761:A$954,MATCH(H251,A$761:A$954,0),0),"Save")</f>
        <v>Save</v>
      </c>
    </row>
    <row r="252" spans="1:23" hidden="1" x14ac:dyDescent="0.35">
      <c r="A252" s="190" t="str">
        <f t="shared" si="63"/>
        <v>Electricity Supply</v>
      </c>
      <c r="B252" s="190" t="str">
        <f t="shared" si="63"/>
        <v>Non BAU Capacity Retirement Schedule</v>
      </c>
      <c r="C252" s="190" t="str">
        <f t="shared" si="63"/>
        <v>Boolean Use Non BAU Capacity Retirement Schedule</v>
      </c>
      <c r="D252" s="192" t="s">
        <v>606</v>
      </c>
      <c r="E252" s="185"/>
      <c r="F252" s="192" t="s">
        <v>607</v>
      </c>
      <c r="G252" s="185"/>
      <c r="H252" s="43">
        <v>870</v>
      </c>
      <c r="I252" s="185" t="s">
        <v>332</v>
      </c>
      <c r="J252" s="190" t="str">
        <f t="shared" si="64"/>
        <v>Non BAU Capacity Retirement Schedule</v>
      </c>
      <c r="K252" s="224"/>
      <c r="L252" s="204"/>
      <c r="M252" s="204"/>
      <c r="N252" s="204"/>
      <c r="O252" s="185"/>
      <c r="P252" s="185"/>
      <c r="Q252" s="185"/>
      <c r="R252" s="192"/>
      <c r="S252" s="206"/>
      <c r="T252" s="185"/>
      <c r="W252" s="183" t="str" cm="1">
        <f t="array" ref="W252">IFERROR(INDEX(A$761:A$954,MATCH(H252,A$761:A$954,0),0),"Save")</f>
        <v>Save</v>
      </c>
    </row>
    <row r="253" spans="1:23" hidden="1" x14ac:dyDescent="0.35">
      <c r="A253" s="190" t="str">
        <f t="shared" si="63"/>
        <v>Electricity Supply</v>
      </c>
      <c r="B253" s="190" t="str">
        <f t="shared" si="63"/>
        <v>Non BAU Capacity Retirement Schedule</v>
      </c>
      <c r="C253" s="190" t="str">
        <f t="shared" si="63"/>
        <v>Boolean Use Non BAU Capacity Retirement Schedule</v>
      </c>
      <c r="D253" s="192" t="s">
        <v>608</v>
      </c>
      <c r="E253" s="185"/>
      <c r="F253" s="192" t="s">
        <v>609</v>
      </c>
      <c r="G253" s="185"/>
      <c r="H253" s="43">
        <v>871</v>
      </c>
      <c r="I253" s="185" t="s">
        <v>332</v>
      </c>
      <c r="J253" s="190" t="str">
        <f t="shared" si="64"/>
        <v>Non BAU Capacity Retirement Schedule</v>
      </c>
      <c r="K253" s="224"/>
      <c r="L253" s="204"/>
      <c r="M253" s="204"/>
      <c r="N253" s="204"/>
      <c r="O253" s="185"/>
      <c r="P253" s="185"/>
      <c r="Q253" s="185"/>
      <c r="R253" s="192"/>
      <c r="S253" s="206"/>
      <c r="T253" s="185"/>
      <c r="W253" s="183" t="str" cm="1">
        <f t="array" ref="W253">IFERROR(INDEX(A$761:A$954,MATCH(H253,A$761:A$954,0),0),"Save")</f>
        <v>Save</v>
      </c>
    </row>
    <row r="254" spans="1:23" hidden="1" x14ac:dyDescent="0.35">
      <c r="A254" s="190" t="str">
        <f t="shared" si="63"/>
        <v>Electricity Supply</v>
      </c>
      <c r="B254" s="190" t="str">
        <f t="shared" si="63"/>
        <v>Non BAU Capacity Retirement Schedule</v>
      </c>
      <c r="C254" s="190" t="str">
        <f t="shared" si="63"/>
        <v>Boolean Use Non BAU Capacity Retirement Schedule</v>
      </c>
      <c r="D254" s="192" t="s">
        <v>611</v>
      </c>
      <c r="E254" s="185"/>
      <c r="F254" s="192" t="s">
        <v>612</v>
      </c>
      <c r="G254" s="185"/>
      <c r="H254" s="43">
        <v>872</v>
      </c>
      <c r="I254" s="185" t="s">
        <v>332</v>
      </c>
      <c r="J254" s="190" t="str">
        <f t="shared" si="64"/>
        <v>Non BAU Capacity Retirement Schedule</v>
      </c>
      <c r="K254" s="224"/>
      <c r="L254" s="204"/>
      <c r="M254" s="204"/>
      <c r="N254" s="204"/>
      <c r="O254" s="185"/>
      <c r="P254" s="185"/>
      <c r="Q254" s="185"/>
      <c r="R254" s="192"/>
      <c r="S254" s="206"/>
      <c r="T254" s="185"/>
      <c r="W254" s="183" t="str" cm="1">
        <f t="array" ref="W254">IFERROR(INDEX(A$761:A$954,MATCH(H254,A$761:A$954,0),0),"Save")</f>
        <v>Save</v>
      </c>
    </row>
    <row r="255" spans="1:23" hidden="1" x14ac:dyDescent="0.35">
      <c r="A255" s="190" t="str">
        <f t="shared" si="63"/>
        <v>Electricity Supply</v>
      </c>
      <c r="B255" s="190" t="str">
        <f t="shared" si="63"/>
        <v>Non BAU Capacity Retirement Schedule</v>
      </c>
      <c r="C255" s="190" t="str">
        <f t="shared" si="63"/>
        <v>Boolean Use Non BAU Capacity Retirement Schedule</v>
      </c>
      <c r="D255" s="192" t="s">
        <v>613</v>
      </c>
      <c r="E255" s="185"/>
      <c r="F255" s="192" t="s">
        <v>614</v>
      </c>
      <c r="G255" s="185"/>
      <c r="H255" s="43">
        <v>873</v>
      </c>
      <c r="I255" s="185" t="s">
        <v>332</v>
      </c>
      <c r="J255" s="190" t="str">
        <f t="shared" si="64"/>
        <v>Non BAU Capacity Retirement Schedule</v>
      </c>
      <c r="K255" s="224"/>
      <c r="L255" s="204"/>
      <c r="M255" s="204"/>
      <c r="N255" s="204"/>
      <c r="O255" s="185"/>
      <c r="P255" s="185"/>
      <c r="Q255" s="185"/>
      <c r="R255" s="192"/>
      <c r="S255" s="206"/>
      <c r="T255" s="185"/>
      <c r="W255" s="183" t="str" cm="1">
        <f t="array" ref="W255">IFERROR(INDEX(A$761:A$954,MATCH(H255,A$761:A$954,0),0),"Save")</f>
        <v>Save</v>
      </c>
    </row>
    <row r="256" spans="1:23" hidden="1" x14ac:dyDescent="0.35">
      <c r="A256" s="190" t="str">
        <f t="shared" si="63"/>
        <v>Electricity Supply</v>
      </c>
      <c r="B256" s="190" t="str">
        <f t="shared" si="63"/>
        <v>Non BAU Capacity Retirement Schedule</v>
      </c>
      <c r="C256" s="190" t="str">
        <f t="shared" si="63"/>
        <v>Boolean Use Non BAU Capacity Retirement Schedule</v>
      </c>
      <c r="D256" s="192" t="s">
        <v>615</v>
      </c>
      <c r="E256" s="185"/>
      <c r="F256" s="192" t="s">
        <v>616</v>
      </c>
      <c r="G256" s="185"/>
      <c r="H256" s="43">
        <v>874</v>
      </c>
      <c r="I256" s="185" t="s">
        <v>332</v>
      </c>
      <c r="J256" s="190" t="str">
        <f t="shared" si="64"/>
        <v>Non BAU Capacity Retirement Schedule</v>
      </c>
      <c r="K256" s="224"/>
      <c r="L256" s="204"/>
      <c r="M256" s="204"/>
      <c r="N256" s="204"/>
      <c r="O256" s="185"/>
      <c r="P256" s="185"/>
      <c r="Q256" s="185"/>
      <c r="R256" s="192"/>
      <c r="S256" s="206"/>
      <c r="T256" s="185"/>
      <c r="W256" s="183" t="str" cm="1">
        <f t="array" ref="W256">IFERROR(INDEX(A$761:A$954,MATCH(H256,A$761:A$954,0),0),"Save")</f>
        <v>Save</v>
      </c>
    </row>
    <row r="257" spans="1:23" hidden="1" x14ac:dyDescent="0.35">
      <c r="A257" s="190" t="str">
        <f t="shared" si="63"/>
        <v>Electricity Supply</v>
      </c>
      <c r="B257" s="190" t="str">
        <f t="shared" si="63"/>
        <v>Non BAU Capacity Retirement Schedule</v>
      </c>
      <c r="C257" s="190" t="str">
        <f t="shared" si="63"/>
        <v>Boolean Use Non BAU Capacity Retirement Schedule</v>
      </c>
      <c r="D257" s="192" t="s">
        <v>617</v>
      </c>
      <c r="E257" s="185"/>
      <c r="F257" s="192" t="s">
        <v>618</v>
      </c>
      <c r="G257" s="185"/>
      <c r="H257" s="43">
        <v>875</v>
      </c>
      <c r="I257" s="185" t="s">
        <v>332</v>
      </c>
      <c r="J257" s="190" t="str">
        <f t="shared" si="64"/>
        <v>Non BAU Capacity Retirement Schedule</v>
      </c>
      <c r="K257" s="224"/>
      <c r="L257" s="204"/>
      <c r="M257" s="204"/>
      <c r="N257" s="204"/>
      <c r="O257" s="185"/>
      <c r="P257" s="185"/>
      <c r="Q257" s="185"/>
      <c r="R257" s="192"/>
      <c r="S257" s="206"/>
      <c r="T257" s="185"/>
      <c r="W257" s="183" t="str" cm="1">
        <f t="array" ref="W257">IFERROR(INDEX(A$761:A$954,MATCH(H257,A$761:A$954,0),0),"Save")</f>
        <v>Save</v>
      </c>
    </row>
    <row r="258" spans="1:23" s="190" customFormat="1" hidden="1" x14ac:dyDescent="0.35">
      <c r="A258" s="182" t="s">
        <v>575</v>
      </c>
      <c r="B258" s="182" t="s">
        <v>684</v>
      </c>
      <c r="C258" s="182" t="s">
        <v>685</v>
      </c>
      <c r="D258" s="185" t="s">
        <v>578</v>
      </c>
      <c r="E258" s="185"/>
      <c r="F258" s="185" t="s">
        <v>579</v>
      </c>
      <c r="G258" s="185"/>
      <c r="H258" s="43">
        <v>633</v>
      </c>
      <c r="I258" s="185" t="s">
        <v>332</v>
      </c>
      <c r="J258" s="182" t="s">
        <v>684</v>
      </c>
      <c r="K258" s="224"/>
      <c r="L258" s="182"/>
      <c r="M258" s="182"/>
      <c r="N258" s="182"/>
      <c r="O258" s="185"/>
      <c r="P258" s="187"/>
      <c r="Q258" s="200"/>
      <c r="R258" s="192"/>
      <c r="S258" s="220"/>
      <c r="T258" s="200"/>
      <c r="W258" s="183" t="str" cm="1">
        <f t="array" ref="W258">IFERROR(INDEX(A$761:A$954,MATCH(H258,A$761:A$954,0),0),"Save")</f>
        <v>Save</v>
      </c>
    </row>
    <row r="259" spans="1:23" s="190" customFormat="1" hidden="1" x14ac:dyDescent="0.35">
      <c r="A259" s="190" t="str">
        <f t="shared" ref="A259:C273" si="65">A$258</f>
        <v>Electricity Supply</v>
      </c>
      <c r="B259" s="190" t="str">
        <f t="shared" si="65"/>
        <v>Non BAU Mandated Capacity Construction</v>
      </c>
      <c r="C259" s="190" t="str">
        <f t="shared" si="65"/>
        <v>Boolean Use Non BAU Mandated Capacity Construction Schedule</v>
      </c>
      <c r="D259" s="192" t="s">
        <v>585</v>
      </c>
      <c r="E259" s="185"/>
      <c r="F259" s="192" t="s">
        <v>586</v>
      </c>
      <c r="G259" s="185"/>
      <c r="H259" s="43">
        <v>634</v>
      </c>
      <c r="I259" s="185" t="s">
        <v>332</v>
      </c>
      <c r="J259" s="190" t="str">
        <f t="shared" ref="J259:J273" si="66">J$258</f>
        <v>Non BAU Mandated Capacity Construction</v>
      </c>
      <c r="K259" s="224"/>
      <c r="L259" s="182"/>
      <c r="M259" s="182"/>
      <c r="N259" s="182"/>
      <c r="O259" s="185"/>
      <c r="P259" s="187"/>
      <c r="Q259" s="200"/>
      <c r="R259" s="192"/>
      <c r="S259" s="220"/>
      <c r="T259" s="200"/>
      <c r="W259" s="183" t="str" cm="1">
        <f t="array" ref="W259">IFERROR(INDEX(A$761:A$954,MATCH(H259,A$761:A$954,0),0),"Save")</f>
        <v>Save</v>
      </c>
    </row>
    <row r="260" spans="1:23" s="190" customFormat="1" hidden="1" x14ac:dyDescent="0.35">
      <c r="A260" s="190" t="str">
        <f t="shared" si="65"/>
        <v>Electricity Supply</v>
      </c>
      <c r="B260" s="190" t="str">
        <f t="shared" si="65"/>
        <v>Non BAU Mandated Capacity Construction</v>
      </c>
      <c r="C260" s="190" t="str">
        <f t="shared" si="65"/>
        <v>Boolean Use Non BAU Mandated Capacity Construction Schedule</v>
      </c>
      <c r="D260" s="192" t="s">
        <v>588</v>
      </c>
      <c r="E260" s="185"/>
      <c r="F260" s="192" t="s">
        <v>589</v>
      </c>
      <c r="G260" s="185"/>
      <c r="H260" s="43">
        <v>635</v>
      </c>
      <c r="I260" s="185" t="s">
        <v>332</v>
      </c>
      <c r="J260" s="190" t="str">
        <f t="shared" si="66"/>
        <v>Non BAU Mandated Capacity Construction</v>
      </c>
      <c r="K260" s="224"/>
      <c r="L260" s="182"/>
      <c r="M260" s="182"/>
      <c r="N260" s="182"/>
      <c r="O260" s="185"/>
      <c r="P260" s="187"/>
      <c r="Q260" s="200"/>
      <c r="R260" s="192"/>
      <c r="S260" s="220"/>
      <c r="T260" s="200"/>
      <c r="W260" s="183" t="str" cm="1">
        <f t="array" ref="W260">IFERROR(INDEX(A$761:A$954,MATCH(H260,A$761:A$954,0),0),"Save")</f>
        <v>Save</v>
      </c>
    </row>
    <row r="261" spans="1:23" s="190" customFormat="1" hidden="1" x14ac:dyDescent="0.35">
      <c r="A261" s="190" t="str">
        <f t="shared" si="65"/>
        <v>Electricity Supply</v>
      </c>
      <c r="B261" s="190" t="str">
        <f t="shared" si="65"/>
        <v>Non BAU Mandated Capacity Construction</v>
      </c>
      <c r="C261" s="190" t="str">
        <f t="shared" si="65"/>
        <v>Boolean Use Non BAU Mandated Capacity Construction Schedule</v>
      </c>
      <c r="D261" s="192" t="s">
        <v>591</v>
      </c>
      <c r="E261" s="185"/>
      <c r="F261" s="192" t="s">
        <v>592</v>
      </c>
      <c r="G261" s="185"/>
      <c r="H261" s="43">
        <v>636</v>
      </c>
      <c r="I261" s="185" t="s">
        <v>332</v>
      </c>
      <c r="J261" s="190" t="str">
        <f t="shared" si="66"/>
        <v>Non BAU Mandated Capacity Construction</v>
      </c>
      <c r="K261" s="224"/>
      <c r="L261" s="182"/>
      <c r="M261" s="182"/>
      <c r="N261" s="182"/>
      <c r="O261" s="185"/>
      <c r="P261" s="187"/>
      <c r="Q261" s="200"/>
      <c r="R261" s="192"/>
      <c r="S261" s="220"/>
      <c r="T261" s="200"/>
      <c r="W261" s="183" t="str" cm="1">
        <f t="array" ref="W261">IFERROR(INDEX(A$761:A$954,MATCH(H261,A$761:A$954,0),0),"Save")</f>
        <v>Save</v>
      </c>
    </row>
    <row r="262" spans="1:23" s="190" customFormat="1" hidden="1" x14ac:dyDescent="0.35">
      <c r="A262" s="190" t="str">
        <f t="shared" si="65"/>
        <v>Electricity Supply</v>
      </c>
      <c r="B262" s="190" t="str">
        <f t="shared" si="65"/>
        <v>Non BAU Mandated Capacity Construction</v>
      </c>
      <c r="C262" s="190" t="str">
        <f t="shared" si="65"/>
        <v>Boolean Use Non BAU Mandated Capacity Construction Schedule</v>
      </c>
      <c r="D262" s="192" t="s">
        <v>594</v>
      </c>
      <c r="E262" s="185"/>
      <c r="F262" s="192" t="s">
        <v>595</v>
      </c>
      <c r="G262" s="185"/>
      <c r="H262" s="43">
        <v>637</v>
      </c>
      <c r="I262" s="185" t="s">
        <v>332</v>
      </c>
      <c r="J262" s="190" t="str">
        <f t="shared" si="66"/>
        <v>Non BAU Mandated Capacity Construction</v>
      </c>
      <c r="K262" s="224"/>
      <c r="L262" s="182"/>
      <c r="M262" s="182"/>
      <c r="N262" s="182"/>
      <c r="O262" s="185"/>
      <c r="P262" s="187"/>
      <c r="Q262" s="200"/>
      <c r="R262" s="192"/>
      <c r="S262" s="220"/>
      <c r="T262" s="200"/>
      <c r="W262" s="183" t="str" cm="1">
        <f t="array" ref="W262">IFERROR(INDEX(A$761:A$954,MATCH(H262,A$761:A$954,0),0),"Save")</f>
        <v>Save</v>
      </c>
    </row>
    <row r="263" spans="1:23" s="190" customFormat="1" hidden="1" x14ac:dyDescent="0.35">
      <c r="A263" s="190" t="str">
        <f t="shared" si="65"/>
        <v>Electricity Supply</v>
      </c>
      <c r="B263" s="190" t="str">
        <f t="shared" si="65"/>
        <v>Non BAU Mandated Capacity Construction</v>
      </c>
      <c r="C263" s="190" t="str">
        <f t="shared" si="65"/>
        <v>Boolean Use Non BAU Mandated Capacity Construction Schedule</v>
      </c>
      <c r="D263" s="192" t="s">
        <v>596</v>
      </c>
      <c r="E263" s="185"/>
      <c r="F263" s="192" t="s">
        <v>597</v>
      </c>
      <c r="G263" s="185"/>
      <c r="H263" s="43">
        <v>638</v>
      </c>
      <c r="I263" s="185" t="s">
        <v>332</v>
      </c>
      <c r="J263" s="190" t="str">
        <f t="shared" si="66"/>
        <v>Non BAU Mandated Capacity Construction</v>
      </c>
      <c r="K263" s="224"/>
      <c r="L263" s="182"/>
      <c r="M263" s="182"/>
      <c r="N263" s="182"/>
      <c r="O263" s="185"/>
      <c r="P263" s="187"/>
      <c r="Q263" s="200"/>
      <c r="R263" s="192"/>
      <c r="S263" s="220"/>
      <c r="T263" s="200"/>
      <c r="W263" s="183" t="str" cm="1">
        <f t="array" ref="W263">IFERROR(INDEX(A$761:A$954,MATCH(H263,A$761:A$954,0),0),"Save")</f>
        <v>Save</v>
      </c>
    </row>
    <row r="264" spans="1:23" s="190" customFormat="1" hidden="1" x14ac:dyDescent="0.35">
      <c r="A264" s="190" t="str">
        <f t="shared" si="65"/>
        <v>Electricity Supply</v>
      </c>
      <c r="B264" s="190" t="str">
        <f t="shared" si="65"/>
        <v>Non BAU Mandated Capacity Construction</v>
      </c>
      <c r="C264" s="190" t="str">
        <f t="shared" si="65"/>
        <v>Boolean Use Non BAU Mandated Capacity Construction Schedule</v>
      </c>
      <c r="D264" s="192" t="s">
        <v>598</v>
      </c>
      <c r="E264" s="185"/>
      <c r="F264" s="192" t="s">
        <v>599</v>
      </c>
      <c r="G264" s="185"/>
      <c r="H264" s="43">
        <v>639</v>
      </c>
      <c r="I264" s="185" t="s">
        <v>332</v>
      </c>
      <c r="J264" s="190" t="str">
        <f t="shared" si="66"/>
        <v>Non BAU Mandated Capacity Construction</v>
      </c>
      <c r="K264" s="224"/>
      <c r="L264" s="182"/>
      <c r="M264" s="182"/>
      <c r="N264" s="182"/>
      <c r="O264" s="185"/>
      <c r="P264" s="187"/>
      <c r="Q264" s="200"/>
      <c r="R264" s="192"/>
      <c r="S264" s="220"/>
      <c r="T264" s="200"/>
      <c r="W264" s="183" t="str" cm="1">
        <f t="array" ref="W264">IFERROR(INDEX(A$761:A$954,MATCH(H264,A$761:A$954,0),0),"Save")</f>
        <v>Save</v>
      </c>
    </row>
    <row r="265" spans="1:23" s="190" customFormat="1" hidden="1" x14ac:dyDescent="0.35">
      <c r="A265" s="190" t="str">
        <f t="shared" si="65"/>
        <v>Electricity Supply</v>
      </c>
      <c r="B265" s="190" t="str">
        <f t="shared" si="65"/>
        <v>Non BAU Mandated Capacity Construction</v>
      </c>
      <c r="C265" s="190" t="str">
        <f t="shared" si="65"/>
        <v>Boolean Use Non BAU Mandated Capacity Construction Schedule</v>
      </c>
      <c r="D265" s="192" t="s">
        <v>600</v>
      </c>
      <c r="E265" s="185"/>
      <c r="F265" s="192" t="s">
        <v>601</v>
      </c>
      <c r="G265" s="185"/>
      <c r="H265" s="43">
        <v>640</v>
      </c>
      <c r="I265" s="185" t="s">
        <v>332</v>
      </c>
      <c r="J265" s="190" t="str">
        <f t="shared" si="66"/>
        <v>Non BAU Mandated Capacity Construction</v>
      </c>
      <c r="K265" s="224"/>
      <c r="L265" s="182"/>
      <c r="M265" s="182"/>
      <c r="N265" s="182"/>
      <c r="O265" s="185"/>
      <c r="P265" s="187"/>
      <c r="Q265" s="200"/>
      <c r="R265" s="192"/>
      <c r="S265" s="220"/>
      <c r="T265" s="200"/>
      <c r="W265" s="183" t="str" cm="1">
        <f t="array" ref="W265">IFERROR(INDEX(A$761:A$954,MATCH(H265,A$761:A$954,0),0),"Save")</f>
        <v>Save</v>
      </c>
    </row>
    <row r="266" spans="1:23" s="190" customFormat="1" hidden="1" x14ac:dyDescent="0.35">
      <c r="A266" s="190" t="str">
        <f t="shared" si="65"/>
        <v>Electricity Supply</v>
      </c>
      <c r="B266" s="190" t="str">
        <f t="shared" si="65"/>
        <v>Non BAU Mandated Capacity Construction</v>
      </c>
      <c r="C266" s="190" t="str">
        <f t="shared" si="65"/>
        <v>Boolean Use Non BAU Mandated Capacity Construction Schedule</v>
      </c>
      <c r="D266" s="192" t="s">
        <v>602</v>
      </c>
      <c r="E266" s="185"/>
      <c r="F266" s="192" t="s">
        <v>603</v>
      </c>
      <c r="G266" s="185"/>
      <c r="H266" s="43">
        <v>641</v>
      </c>
      <c r="I266" s="185" t="s">
        <v>332</v>
      </c>
      <c r="J266" s="190" t="str">
        <f t="shared" si="66"/>
        <v>Non BAU Mandated Capacity Construction</v>
      </c>
      <c r="K266" s="224"/>
      <c r="L266" s="182"/>
      <c r="M266" s="182"/>
      <c r="N266" s="182"/>
      <c r="O266" s="185"/>
      <c r="P266" s="187"/>
      <c r="Q266" s="200"/>
      <c r="R266" s="192"/>
      <c r="S266" s="220"/>
      <c r="T266" s="200"/>
      <c r="W266" s="183" t="str" cm="1">
        <f t="array" ref="W266">IFERROR(INDEX(A$761:A$954,MATCH(H266,A$761:A$954,0),0),"Save")</f>
        <v>Save</v>
      </c>
    </row>
    <row r="267" spans="1:23" s="190" customFormat="1" hidden="1" x14ac:dyDescent="0.35">
      <c r="A267" s="190" t="str">
        <f t="shared" si="65"/>
        <v>Electricity Supply</v>
      </c>
      <c r="B267" s="190" t="str">
        <f t="shared" si="65"/>
        <v>Non BAU Mandated Capacity Construction</v>
      </c>
      <c r="C267" s="190" t="str">
        <f t="shared" si="65"/>
        <v>Boolean Use Non BAU Mandated Capacity Construction Schedule</v>
      </c>
      <c r="D267" s="192" t="s">
        <v>604</v>
      </c>
      <c r="E267" s="185"/>
      <c r="F267" s="192" t="s">
        <v>605</v>
      </c>
      <c r="G267" s="185"/>
      <c r="H267" s="43">
        <v>642</v>
      </c>
      <c r="I267" s="185" t="s">
        <v>332</v>
      </c>
      <c r="J267" s="190" t="str">
        <f t="shared" si="66"/>
        <v>Non BAU Mandated Capacity Construction</v>
      </c>
      <c r="K267" s="224"/>
      <c r="L267" s="182"/>
      <c r="M267" s="182"/>
      <c r="N267" s="182"/>
      <c r="O267" s="185"/>
      <c r="P267" s="187"/>
      <c r="Q267" s="200"/>
      <c r="R267" s="192"/>
      <c r="S267" s="220"/>
      <c r="T267" s="200"/>
      <c r="W267" s="183" t="str" cm="1">
        <f t="array" ref="W267">IFERROR(INDEX(A$761:A$954,MATCH(H267,A$761:A$954,0),0),"Save")</f>
        <v>Save</v>
      </c>
    </row>
    <row r="268" spans="1:23" s="190" customFormat="1" hidden="1" x14ac:dyDescent="0.35">
      <c r="A268" s="190" t="str">
        <f t="shared" si="65"/>
        <v>Electricity Supply</v>
      </c>
      <c r="B268" s="190" t="str">
        <f t="shared" si="65"/>
        <v>Non BAU Mandated Capacity Construction</v>
      </c>
      <c r="C268" s="190" t="str">
        <f t="shared" si="65"/>
        <v>Boolean Use Non BAU Mandated Capacity Construction Schedule</v>
      </c>
      <c r="D268" s="192" t="s">
        <v>606</v>
      </c>
      <c r="E268" s="185"/>
      <c r="F268" s="192" t="s">
        <v>607</v>
      </c>
      <c r="G268" s="185"/>
      <c r="H268" s="43">
        <v>643</v>
      </c>
      <c r="I268" s="185" t="s">
        <v>332</v>
      </c>
      <c r="J268" s="190" t="str">
        <f t="shared" si="66"/>
        <v>Non BAU Mandated Capacity Construction</v>
      </c>
      <c r="K268" s="224"/>
      <c r="L268" s="182"/>
      <c r="M268" s="182"/>
      <c r="N268" s="182"/>
      <c r="O268" s="185"/>
      <c r="P268" s="187"/>
      <c r="Q268" s="200"/>
      <c r="R268" s="192"/>
      <c r="S268" s="220"/>
      <c r="T268" s="200"/>
      <c r="W268" s="183" t="str" cm="1">
        <f t="array" ref="W268">IFERROR(INDEX(A$761:A$954,MATCH(H268,A$761:A$954,0),0),"Save")</f>
        <v>Save</v>
      </c>
    </row>
    <row r="269" spans="1:23" s="190" customFormat="1" hidden="1" x14ac:dyDescent="0.35">
      <c r="A269" s="190" t="str">
        <f t="shared" si="65"/>
        <v>Electricity Supply</v>
      </c>
      <c r="B269" s="190" t="str">
        <f t="shared" si="65"/>
        <v>Non BAU Mandated Capacity Construction</v>
      </c>
      <c r="C269" s="190" t="str">
        <f t="shared" si="65"/>
        <v>Boolean Use Non BAU Mandated Capacity Construction Schedule</v>
      </c>
      <c r="D269" s="192" t="s">
        <v>608</v>
      </c>
      <c r="E269" s="185"/>
      <c r="F269" s="192" t="s">
        <v>609</v>
      </c>
      <c r="G269" s="185"/>
      <c r="H269" s="43">
        <v>644</v>
      </c>
      <c r="I269" s="185" t="s">
        <v>332</v>
      </c>
      <c r="J269" s="190" t="str">
        <f t="shared" si="66"/>
        <v>Non BAU Mandated Capacity Construction</v>
      </c>
      <c r="K269" s="224"/>
      <c r="L269" s="182"/>
      <c r="M269" s="182"/>
      <c r="N269" s="182"/>
      <c r="O269" s="185"/>
      <c r="P269" s="187"/>
      <c r="Q269" s="200"/>
      <c r="R269" s="192"/>
      <c r="S269" s="220"/>
      <c r="T269" s="200"/>
      <c r="W269" s="183" t="str" cm="1">
        <f t="array" ref="W269">IFERROR(INDEX(A$761:A$954,MATCH(H269,A$761:A$954,0),0),"Save")</f>
        <v>Save</v>
      </c>
    </row>
    <row r="270" spans="1:23" s="190" customFormat="1" hidden="1" x14ac:dyDescent="0.35">
      <c r="A270" s="190" t="str">
        <f t="shared" si="65"/>
        <v>Electricity Supply</v>
      </c>
      <c r="B270" s="190" t="str">
        <f t="shared" si="65"/>
        <v>Non BAU Mandated Capacity Construction</v>
      </c>
      <c r="C270" s="190" t="str">
        <f t="shared" si="65"/>
        <v>Boolean Use Non BAU Mandated Capacity Construction Schedule</v>
      </c>
      <c r="D270" s="192" t="s">
        <v>611</v>
      </c>
      <c r="E270" s="185"/>
      <c r="F270" s="192" t="s">
        <v>612</v>
      </c>
      <c r="G270" s="185"/>
      <c r="H270" s="43">
        <v>645</v>
      </c>
      <c r="I270" s="185" t="s">
        <v>332</v>
      </c>
      <c r="J270" s="190" t="str">
        <f t="shared" si="66"/>
        <v>Non BAU Mandated Capacity Construction</v>
      </c>
      <c r="K270" s="224"/>
      <c r="L270" s="182"/>
      <c r="M270" s="182"/>
      <c r="N270" s="182"/>
      <c r="O270" s="185"/>
      <c r="P270" s="229" t="s">
        <v>686</v>
      </c>
      <c r="Q270" s="200"/>
      <c r="R270" s="192"/>
      <c r="S270" s="220"/>
      <c r="T270" s="200"/>
      <c r="U270" s="190" t="s">
        <v>687</v>
      </c>
      <c r="W270" s="183" t="str" cm="1">
        <f t="array" ref="W270">IFERROR(INDEX(A$761:A$954,MATCH(H270,A$761:A$954,0),0),"Save")</f>
        <v>Save</v>
      </c>
    </row>
    <row r="271" spans="1:23" s="190" customFormat="1" hidden="1" x14ac:dyDescent="0.35">
      <c r="A271" s="190" t="str">
        <f t="shared" si="65"/>
        <v>Electricity Supply</v>
      </c>
      <c r="B271" s="190" t="str">
        <f t="shared" si="65"/>
        <v>Non BAU Mandated Capacity Construction</v>
      </c>
      <c r="C271" s="190" t="str">
        <f t="shared" si="65"/>
        <v>Boolean Use Non BAU Mandated Capacity Construction Schedule</v>
      </c>
      <c r="D271" s="192" t="s">
        <v>613</v>
      </c>
      <c r="E271" s="185"/>
      <c r="F271" s="192" t="s">
        <v>614</v>
      </c>
      <c r="G271" s="185"/>
      <c r="H271" s="43">
        <v>646</v>
      </c>
      <c r="I271" s="185" t="s">
        <v>332</v>
      </c>
      <c r="J271" s="190" t="str">
        <f t="shared" si="66"/>
        <v>Non BAU Mandated Capacity Construction</v>
      </c>
      <c r="K271" s="224"/>
      <c r="L271" s="182"/>
      <c r="M271" s="182"/>
      <c r="N271" s="182"/>
      <c r="O271" s="185"/>
      <c r="P271" s="187"/>
      <c r="Q271" s="200"/>
      <c r="R271" s="192"/>
      <c r="S271" s="220"/>
      <c r="T271" s="200"/>
      <c r="W271" s="183" t="str" cm="1">
        <f t="array" ref="W271">IFERROR(INDEX(A$761:A$954,MATCH(H271,A$761:A$954,0),0),"Save")</f>
        <v>Save</v>
      </c>
    </row>
    <row r="272" spans="1:23" s="190" customFormat="1" hidden="1" x14ac:dyDescent="0.35">
      <c r="A272" s="190" t="str">
        <f t="shared" si="65"/>
        <v>Electricity Supply</v>
      </c>
      <c r="B272" s="190" t="str">
        <f t="shared" si="65"/>
        <v>Non BAU Mandated Capacity Construction</v>
      </c>
      <c r="C272" s="190" t="str">
        <f t="shared" si="65"/>
        <v>Boolean Use Non BAU Mandated Capacity Construction Schedule</v>
      </c>
      <c r="D272" s="192" t="s">
        <v>615</v>
      </c>
      <c r="E272" s="185"/>
      <c r="F272" s="192" t="s">
        <v>616</v>
      </c>
      <c r="G272" s="185"/>
      <c r="H272" s="43">
        <v>647</v>
      </c>
      <c r="I272" s="185" t="s">
        <v>332</v>
      </c>
      <c r="J272" s="190" t="str">
        <f t="shared" si="66"/>
        <v>Non BAU Mandated Capacity Construction</v>
      </c>
      <c r="K272" s="224"/>
      <c r="L272" s="182"/>
      <c r="M272" s="182"/>
      <c r="N272" s="182"/>
      <c r="O272" s="185"/>
      <c r="P272" s="187"/>
      <c r="Q272" s="200"/>
      <c r="R272" s="192"/>
      <c r="S272" s="220"/>
      <c r="T272" s="200"/>
      <c r="W272" s="183" t="str" cm="1">
        <f t="array" ref="W272">IFERROR(INDEX(A$761:A$954,MATCH(H272,A$761:A$954,0),0),"Save")</f>
        <v>Save</v>
      </c>
    </row>
    <row r="273" spans="1:23" s="190" customFormat="1" hidden="1" x14ac:dyDescent="0.35">
      <c r="A273" s="190" t="str">
        <f t="shared" si="65"/>
        <v>Electricity Supply</v>
      </c>
      <c r="B273" s="190" t="str">
        <f t="shared" si="65"/>
        <v>Non BAU Mandated Capacity Construction</v>
      </c>
      <c r="C273" s="190" t="str">
        <f t="shared" si="65"/>
        <v>Boolean Use Non BAU Mandated Capacity Construction Schedule</v>
      </c>
      <c r="D273" s="192" t="s">
        <v>617</v>
      </c>
      <c r="E273" s="185"/>
      <c r="F273" s="192" t="s">
        <v>618</v>
      </c>
      <c r="G273" s="185"/>
      <c r="H273" s="43">
        <v>648</v>
      </c>
      <c r="I273" s="185" t="s">
        <v>332</v>
      </c>
      <c r="J273" s="190" t="str">
        <f t="shared" si="66"/>
        <v>Non BAU Mandated Capacity Construction</v>
      </c>
      <c r="K273" s="224"/>
      <c r="L273" s="182"/>
      <c r="M273" s="182"/>
      <c r="N273" s="182"/>
      <c r="O273" s="185"/>
      <c r="P273" s="187"/>
      <c r="Q273" s="200"/>
      <c r="R273" s="192"/>
      <c r="S273" s="220"/>
      <c r="T273" s="200"/>
      <c r="W273" s="183" t="str" cm="1">
        <f t="array" ref="W273">IFERROR(INDEX(A$761:A$954,MATCH(H273,A$761:A$954,0),0),"Save")</f>
        <v>Save</v>
      </c>
    </row>
    <row r="274" spans="1:23" s="190" customFormat="1" hidden="1" x14ac:dyDescent="0.35">
      <c r="A274" s="182" t="s">
        <v>575</v>
      </c>
      <c r="B274" s="182" t="s">
        <v>688</v>
      </c>
      <c r="C274" s="182" t="s">
        <v>689</v>
      </c>
      <c r="D274" s="185"/>
      <c r="E274" s="185"/>
      <c r="F274" s="185"/>
      <c r="G274" s="185"/>
      <c r="H274" s="43">
        <v>649</v>
      </c>
      <c r="I274" s="185" t="s">
        <v>332</v>
      </c>
      <c r="J274" s="182" t="s">
        <v>688</v>
      </c>
      <c r="K274" s="182" t="s">
        <v>690</v>
      </c>
      <c r="L274" s="182"/>
      <c r="M274" s="182"/>
      <c r="N274" s="182"/>
      <c r="O274" s="185"/>
      <c r="P274" s="187"/>
      <c r="Q274" s="200"/>
      <c r="R274" s="192"/>
      <c r="S274" s="220"/>
      <c r="T274" s="200"/>
      <c r="W274" s="183" t="str" cm="1">
        <f t="array" ref="W274">IFERROR(INDEX(A$761:A$954,MATCH(H274,A$761:A$954,0),0),"Save")</f>
        <v>Save</v>
      </c>
    </row>
    <row r="275" spans="1:23" s="190" customFormat="1" hidden="1" x14ac:dyDescent="0.35">
      <c r="A275" s="182" t="s">
        <v>575</v>
      </c>
      <c r="B275" s="182" t="s">
        <v>691</v>
      </c>
      <c r="C275" s="182" t="s">
        <v>692</v>
      </c>
      <c r="D275" s="192"/>
      <c r="E275" s="200"/>
      <c r="F275" s="192"/>
      <c r="G275" s="200"/>
      <c r="H275" s="43">
        <v>35</v>
      </c>
      <c r="I275" s="192" t="s">
        <v>332</v>
      </c>
      <c r="J275" s="182" t="s">
        <v>693</v>
      </c>
      <c r="K275" s="224"/>
      <c r="L275" s="204">
        <v>0</v>
      </c>
      <c r="M275" s="182">
        <v>20</v>
      </c>
      <c r="N275" s="182">
        <v>1</v>
      </c>
      <c r="O275" s="192" t="s">
        <v>694</v>
      </c>
      <c r="P275" s="187" t="s">
        <v>695</v>
      </c>
      <c r="Q275" s="185" t="s">
        <v>696</v>
      </c>
      <c r="R275" s="192" t="s">
        <v>697</v>
      </c>
      <c r="S275" s="213" t="s">
        <v>698</v>
      </c>
      <c r="T275" s="192" t="s">
        <v>698</v>
      </c>
      <c r="W275" s="183" t="str" cm="1">
        <f t="array" ref="W275">IFERROR(INDEX(A$761:A$954,MATCH(H275,A$761:A$954,0),0),"Save")</f>
        <v>Save</v>
      </c>
    </row>
    <row r="276" spans="1:23" s="183" customFormat="1" hidden="1" x14ac:dyDescent="0.35">
      <c r="A276" s="183" t="s">
        <v>575</v>
      </c>
      <c r="B276" s="183" t="s">
        <v>699</v>
      </c>
      <c r="C276" s="183" t="s">
        <v>700</v>
      </c>
      <c r="D276" s="192" t="s">
        <v>578</v>
      </c>
      <c r="E276" s="192" t="s">
        <v>701</v>
      </c>
      <c r="F276" s="185"/>
      <c r="G276" s="192"/>
      <c r="H276" s="184">
        <v>650</v>
      </c>
      <c r="I276" s="192" t="s">
        <v>332</v>
      </c>
      <c r="J276" s="183" t="s">
        <v>699</v>
      </c>
      <c r="K276" s="182" t="s">
        <v>702</v>
      </c>
      <c r="L276" s="186"/>
      <c r="M276" s="186"/>
      <c r="N276" s="186"/>
      <c r="O276" s="192"/>
      <c r="P276" s="187"/>
      <c r="Q276" s="192"/>
      <c r="R276" s="192"/>
      <c r="S276" s="213"/>
      <c r="T276" s="192"/>
      <c r="W276" s="183" t="str" cm="1">
        <f t="array" ref="W276">IFERROR(INDEX(A$761:A$954,MATCH(H276,A$761:A$954,0),0),"Save")</f>
        <v>Save</v>
      </c>
    </row>
    <row r="277" spans="1:23" s="183" customFormat="1" hidden="1" x14ac:dyDescent="0.35">
      <c r="A277" s="208" t="str">
        <f t="shared" ref="A277:C296" si="67">A$276</f>
        <v>Electricity Supply</v>
      </c>
      <c r="B277" s="208" t="str">
        <f t="shared" si="67"/>
        <v>Reduce Plant Downtime</v>
      </c>
      <c r="C277" s="208" t="str">
        <f t="shared" si="67"/>
        <v>Percentage Reduction in Plant Downtime</v>
      </c>
      <c r="D277" s="192" t="s">
        <v>578</v>
      </c>
      <c r="E277" s="192" t="s">
        <v>703</v>
      </c>
      <c r="F277" s="185"/>
      <c r="G277" s="192"/>
      <c r="H277" s="184">
        <v>651</v>
      </c>
      <c r="I277" s="192" t="s">
        <v>332</v>
      </c>
      <c r="J277" s="208" t="str">
        <f t="shared" ref="J277:K296" si="68">J$276</f>
        <v>Reduce Plant Downtime</v>
      </c>
      <c r="K277" s="208" t="str">
        <f t="shared" si="68"/>
        <v>elec reduce plant downtime</v>
      </c>
      <c r="L277" s="186"/>
      <c r="M277" s="186"/>
      <c r="N277" s="186"/>
      <c r="O277" s="192"/>
      <c r="P277" s="187"/>
      <c r="Q277" s="192"/>
      <c r="R277" s="192"/>
      <c r="S277" s="213"/>
      <c r="T277" s="192"/>
      <c r="W277" s="183" t="str" cm="1">
        <f t="array" ref="W277">IFERROR(INDEX(A$761:A$954,MATCH(H277,A$761:A$954,0),0),"Save")</f>
        <v>Save</v>
      </c>
    </row>
    <row r="278" spans="1:23" s="183" customFormat="1" hidden="1" x14ac:dyDescent="0.35">
      <c r="A278" s="208" t="str">
        <f t="shared" si="67"/>
        <v>Electricity Supply</v>
      </c>
      <c r="B278" s="208" t="str">
        <f t="shared" si="67"/>
        <v>Reduce Plant Downtime</v>
      </c>
      <c r="C278" s="208" t="str">
        <f t="shared" si="67"/>
        <v>Percentage Reduction in Plant Downtime</v>
      </c>
      <c r="D278" s="192" t="s">
        <v>578</v>
      </c>
      <c r="E278" s="192" t="s">
        <v>704</v>
      </c>
      <c r="F278" s="185"/>
      <c r="G278" s="192"/>
      <c r="H278" s="184">
        <v>652</v>
      </c>
      <c r="I278" s="192" t="s">
        <v>332</v>
      </c>
      <c r="J278" s="208" t="str">
        <f t="shared" si="68"/>
        <v>Reduce Plant Downtime</v>
      </c>
      <c r="K278" s="208" t="str">
        <f t="shared" si="68"/>
        <v>elec reduce plant downtime</v>
      </c>
      <c r="O278" s="192"/>
      <c r="P278" s="187"/>
      <c r="Q278" s="192"/>
      <c r="R278" s="192"/>
      <c r="S278" s="213"/>
      <c r="T278" s="192"/>
      <c r="W278" s="183" t="str" cm="1">
        <f t="array" ref="W278">IFERROR(INDEX(A$761:A$954,MATCH(H278,A$761:A$954,0),0),"Save")</f>
        <v>Save</v>
      </c>
    </row>
    <row r="279" spans="1:23" s="183" customFormat="1" hidden="1" x14ac:dyDescent="0.35">
      <c r="A279" s="208" t="str">
        <f t="shared" si="67"/>
        <v>Electricity Supply</v>
      </c>
      <c r="B279" s="208" t="str">
        <f t="shared" si="67"/>
        <v>Reduce Plant Downtime</v>
      </c>
      <c r="C279" s="208" t="str">
        <f t="shared" si="67"/>
        <v>Percentage Reduction in Plant Downtime</v>
      </c>
      <c r="D279" s="192" t="s">
        <v>585</v>
      </c>
      <c r="E279" s="192" t="s">
        <v>701</v>
      </c>
      <c r="F279" s="192" t="s">
        <v>705</v>
      </c>
      <c r="G279" s="192" t="s">
        <v>586</v>
      </c>
      <c r="H279" s="184">
        <v>141</v>
      </c>
      <c r="I279" s="192" t="s">
        <v>310</v>
      </c>
      <c r="J279" s="208" t="str">
        <f t="shared" si="68"/>
        <v>Reduce Plant Downtime</v>
      </c>
      <c r="K279" s="208" t="str">
        <f t="shared" si="68"/>
        <v>elec reduce plant downtime</v>
      </c>
      <c r="L279" s="186">
        <v>0</v>
      </c>
      <c r="M279" s="186">
        <v>0.6</v>
      </c>
      <c r="N279" s="186">
        <v>0.01</v>
      </c>
      <c r="O279" s="192" t="s">
        <v>706</v>
      </c>
      <c r="P279" s="187" t="s">
        <v>707</v>
      </c>
      <c r="Q279" s="192" t="s">
        <v>708</v>
      </c>
      <c r="R279" s="192" t="s">
        <v>709</v>
      </c>
      <c r="S279" s="213" t="s">
        <v>710</v>
      </c>
      <c r="T279" s="192"/>
      <c r="W279" s="183" t="str" cm="1">
        <f t="array" ref="W279">IFERROR(INDEX(A$761:A$954,MATCH(H279,A$761:A$954,0),0),"Save")</f>
        <v>Save</v>
      </c>
    </row>
    <row r="280" spans="1:23" s="183" customFormat="1" hidden="1" x14ac:dyDescent="0.35">
      <c r="A280" s="208" t="str">
        <f t="shared" si="67"/>
        <v>Electricity Supply</v>
      </c>
      <c r="B280" s="208" t="str">
        <f t="shared" si="67"/>
        <v>Reduce Plant Downtime</v>
      </c>
      <c r="C280" s="208" t="str">
        <f t="shared" si="67"/>
        <v>Percentage Reduction in Plant Downtime</v>
      </c>
      <c r="D280" s="192" t="s">
        <v>585</v>
      </c>
      <c r="E280" s="192" t="s">
        <v>703</v>
      </c>
      <c r="F280" s="192"/>
      <c r="G280" s="192"/>
      <c r="H280" s="184">
        <v>653</v>
      </c>
      <c r="I280" s="192" t="s">
        <v>332</v>
      </c>
      <c r="J280" s="208" t="str">
        <f t="shared" si="68"/>
        <v>Reduce Plant Downtime</v>
      </c>
      <c r="K280" s="208" t="str">
        <f t="shared" si="68"/>
        <v>elec reduce plant downtime</v>
      </c>
      <c r="L280" s="186"/>
      <c r="M280" s="186"/>
      <c r="N280" s="186"/>
      <c r="O280" s="192"/>
      <c r="P280" s="187"/>
      <c r="Q280" s="192"/>
      <c r="R280" s="192"/>
      <c r="S280" s="213"/>
      <c r="T280" s="192"/>
      <c r="W280" s="183" t="str" cm="1">
        <f t="array" ref="W280">IFERROR(INDEX(A$761:A$954,MATCH(H280,A$761:A$954,0),0),"Save")</f>
        <v>Save</v>
      </c>
    </row>
    <row r="281" spans="1:23" s="183" customFormat="1" hidden="1" x14ac:dyDescent="0.35">
      <c r="A281" s="208" t="str">
        <f t="shared" si="67"/>
        <v>Electricity Supply</v>
      </c>
      <c r="B281" s="208" t="str">
        <f t="shared" si="67"/>
        <v>Reduce Plant Downtime</v>
      </c>
      <c r="C281" s="208" t="str">
        <f t="shared" si="67"/>
        <v>Percentage Reduction in Plant Downtime</v>
      </c>
      <c r="D281" s="192" t="s">
        <v>585</v>
      </c>
      <c r="E281" s="192" t="s">
        <v>704</v>
      </c>
      <c r="F281" s="192"/>
      <c r="G281" s="192"/>
      <c r="H281" s="184">
        <v>654</v>
      </c>
      <c r="I281" s="192" t="s">
        <v>332</v>
      </c>
      <c r="J281" s="208" t="str">
        <f t="shared" si="68"/>
        <v>Reduce Plant Downtime</v>
      </c>
      <c r="K281" s="208" t="str">
        <f t="shared" si="68"/>
        <v>elec reduce plant downtime</v>
      </c>
      <c r="O281" s="192"/>
      <c r="P281" s="187"/>
      <c r="Q281" s="192"/>
      <c r="R281" s="192"/>
      <c r="S281" s="213"/>
      <c r="T281" s="192"/>
      <c r="W281" s="183" t="str" cm="1">
        <f t="array" ref="W281">IFERROR(INDEX(A$761:A$954,MATCH(H281,A$761:A$954,0),0),"Save")</f>
        <v>Save</v>
      </c>
    </row>
    <row r="282" spans="1:23" s="183" customFormat="1" hidden="1" x14ac:dyDescent="0.35">
      <c r="A282" s="208" t="str">
        <f t="shared" si="67"/>
        <v>Electricity Supply</v>
      </c>
      <c r="B282" s="208" t="str">
        <f t="shared" si="67"/>
        <v>Reduce Plant Downtime</v>
      </c>
      <c r="C282" s="208" t="str">
        <f t="shared" si="67"/>
        <v>Percentage Reduction in Plant Downtime</v>
      </c>
      <c r="D282" s="192" t="s">
        <v>588</v>
      </c>
      <c r="E282" s="192" t="s">
        <v>701</v>
      </c>
      <c r="F282" s="192"/>
      <c r="G282" s="192"/>
      <c r="H282" s="184">
        <v>655</v>
      </c>
      <c r="I282" s="192" t="s">
        <v>332</v>
      </c>
      <c r="J282" s="208" t="str">
        <f t="shared" si="68"/>
        <v>Reduce Plant Downtime</v>
      </c>
      <c r="K282" s="208" t="str">
        <f t="shared" si="68"/>
        <v>elec reduce plant downtime</v>
      </c>
      <c r="O282" s="192"/>
      <c r="P282" s="187"/>
      <c r="Q282" s="192"/>
      <c r="R282" s="192"/>
      <c r="S282" s="213"/>
      <c r="T282" s="192"/>
      <c r="W282" s="183" t="str" cm="1">
        <f t="array" ref="W282">IFERROR(INDEX(A$761:A$954,MATCH(H282,A$761:A$954,0),0),"Save")</f>
        <v>Save</v>
      </c>
    </row>
    <row r="283" spans="1:23" s="183" customFormat="1" hidden="1" x14ac:dyDescent="0.35">
      <c r="A283" s="208" t="str">
        <f t="shared" si="67"/>
        <v>Electricity Supply</v>
      </c>
      <c r="B283" s="208" t="str">
        <f t="shared" si="67"/>
        <v>Reduce Plant Downtime</v>
      </c>
      <c r="C283" s="208" t="str">
        <f t="shared" si="67"/>
        <v>Percentage Reduction in Plant Downtime</v>
      </c>
      <c r="D283" s="192" t="s">
        <v>588</v>
      </c>
      <c r="E283" s="192" t="s">
        <v>703</v>
      </c>
      <c r="F283" s="192"/>
      <c r="G283" s="192"/>
      <c r="H283" s="184">
        <v>656</v>
      </c>
      <c r="I283" s="192" t="s">
        <v>332</v>
      </c>
      <c r="J283" s="208" t="str">
        <f t="shared" si="68"/>
        <v>Reduce Plant Downtime</v>
      </c>
      <c r="K283" s="208" t="str">
        <f t="shared" si="68"/>
        <v>elec reduce plant downtime</v>
      </c>
      <c r="O283" s="192"/>
      <c r="P283" s="187"/>
      <c r="Q283" s="192"/>
      <c r="R283" s="192"/>
      <c r="S283" s="213"/>
      <c r="T283" s="192"/>
      <c r="W283" s="183" t="str" cm="1">
        <f t="array" ref="W283">IFERROR(INDEX(A$761:A$954,MATCH(H283,A$761:A$954,0),0),"Save")</f>
        <v>Save</v>
      </c>
    </row>
    <row r="284" spans="1:23" s="183" customFormat="1" hidden="1" x14ac:dyDescent="0.35">
      <c r="A284" s="208" t="str">
        <f t="shared" si="67"/>
        <v>Electricity Supply</v>
      </c>
      <c r="B284" s="208" t="str">
        <f t="shared" si="67"/>
        <v>Reduce Plant Downtime</v>
      </c>
      <c r="C284" s="208" t="str">
        <f t="shared" si="67"/>
        <v>Percentage Reduction in Plant Downtime</v>
      </c>
      <c r="D284" s="192" t="s">
        <v>588</v>
      </c>
      <c r="E284" s="192" t="s">
        <v>704</v>
      </c>
      <c r="F284" s="192"/>
      <c r="G284" s="192"/>
      <c r="H284" s="184">
        <v>657</v>
      </c>
      <c r="I284" s="192" t="s">
        <v>332</v>
      </c>
      <c r="J284" s="208" t="str">
        <f t="shared" si="68"/>
        <v>Reduce Plant Downtime</v>
      </c>
      <c r="K284" s="208" t="str">
        <f t="shared" si="68"/>
        <v>elec reduce plant downtime</v>
      </c>
      <c r="O284" s="192"/>
      <c r="P284" s="187"/>
      <c r="Q284" s="192"/>
      <c r="R284" s="192"/>
      <c r="S284" s="213"/>
      <c r="T284" s="192"/>
      <c r="W284" s="183" t="str" cm="1">
        <f t="array" ref="W284">IFERROR(INDEX(A$761:A$954,MATCH(H284,A$761:A$954,0),0),"Save")</f>
        <v>Save</v>
      </c>
    </row>
    <row r="285" spans="1:23" s="183" customFormat="1" hidden="1" x14ac:dyDescent="0.35">
      <c r="A285" s="208" t="str">
        <f t="shared" si="67"/>
        <v>Electricity Supply</v>
      </c>
      <c r="B285" s="208" t="str">
        <f t="shared" si="67"/>
        <v>Reduce Plant Downtime</v>
      </c>
      <c r="C285" s="208" t="str">
        <f t="shared" si="67"/>
        <v>Percentage Reduction in Plant Downtime</v>
      </c>
      <c r="D285" s="192" t="s">
        <v>591</v>
      </c>
      <c r="E285" s="192" t="s">
        <v>701</v>
      </c>
      <c r="F285" s="192"/>
      <c r="G285" s="192"/>
      <c r="H285" s="184">
        <v>658</v>
      </c>
      <c r="I285" s="192" t="s">
        <v>332</v>
      </c>
      <c r="J285" s="208" t="str">
        <f t="shared" si="68"/>
        <v>Reduce Plant Downtime</v>
      </c>
      <c r="K285" s="208" t="str">
        <f t="shared" si="68"/>
        <v>elec reduce plant downtime</v>
      </c>
      <c r="O285" s="192"/>
      <c r="P285" s="187"/>
      <c r="Q285" s="192"/>
      <c r="R285" s="192"/>
      <c r="S285" s="213"/>
      <c r="T285" s="192"/>
      <c r="W285" s="183" t="str" cm="1">
        <f t="array" ref="W285">IFERROR(INDEX(A$761:A$954,MATCH(H285,A$761:A$954,0),0),"Save")</f>
        <v>Save</v>
      </c>
    </row>
    <row r="286" spans="1:23" s="183" customFormat="1" hidden="1" x14ac:dyDescent="0.35">
      <c r="A286" s="208" t="str">
        <f t="shared" si="67"/>
        <v>Electricity Supply</v>
      </c>
      <c r="B286" s="208" t="str">
        <f t="shared" si="67"/>
        <v>Reduce Plant Downtime</v>
      </c>
      <c r="C286" s="208" t="str">
        <f t="shared" si="67"/>
        <v>Percentage Reduction in Plant Downtime</v>
      </c>
      <c r="D286" s="192" t="s">
        <v>591</v>
      </c>
      <c r="E286" s="192" t="s">
        <v>703</v>
      </c>
      <c r="F286" s="192"/>
      <c r="G286" s="192"/>
      <c r="H286" s="184">
        <v>659</v>
      </c>
      <c r="I286" s="192" t="s">
        <v>332</v>
      </c>
      <c r="J286" s="208" t="str">
        <f t="shared" si="68"/>
        <v>Reduce Plant Downtime</v>
      </c>
      <c r="K286" s="208" t="str">
        <f t="shared" si="68"/>
        <v>elec reduce plant downtime</v>
      </c>
      <c r="O286" s="192"/>
      <c r="P286" s="187"/>
      <c r="Q286" s="192"/>
      <c r="R286" s="192"/>
      <c r="S286" s="213"/>
      <c r="T286" s="192"/>
      <c r="W286" s="183" t="str" cm="1">
        <f t="array" ref="W286">IFERROR(INDEX(A$761:A$954,MATCH(H286,A$761:A$954,0),0),"Save")</f>
        <v>Save</v>
      </c>
    </row>
    <row r="287" spans="1:23" s="183" customFormat="1" hidden="1" x14ac:dyDescent="0.35">
      <c r="A287" s="208" t="str">
        <f t="shared" si="67"/>
        <v>Electricity Supply</v>
      </c>
      <c r="B287" s="208" t="str">
        <f t="shared" si="67"/>
        <v>Reduce Plant Downtime</v>
      </c>
      <c r="C287" s="208" t="str">
        <f t="shared" si="67"/>
        <v>Percentage Reduction in Plant Downtime</v>
      </c>
      <c r="D287" s="192" t="s">
        <v>591</v>
      </c>
      <c r="E287" s="192" t="s">
        <v>704</v>
      </c>
      <c r="F287" s="192"/>
      <c r="G287" s="192"/>
      <c r="H287" s="184">
        <v>660</v>
      </c>
      <c r="I287" s="192" t="s">
        <v>332</v>
      </c>
      <c r="J287" s="208" t="str">
        <f t="shared" si="68"/>
        <v>Reduce Plant Downtime</v>
      </c>
      <c r="K287" s="208" t="str">
        <f t="shared" si="68"/>
        <v>elec reduce plant downtime</v>
      </c>
      <c r="O287" s="192"/>
      <c r="P287" s="187"/>
      <c r="Q287" s="192"/>
      <c r="R287" s="192"/>
      <c r="S287" s="213"/>
      <c r="T287" s="192"/>
      <c r="W287" s="183" t="str" cm="1">
        <f t="array" ref="W287">IFERROR(INDEX(A$761:A$954,MATCH(H287,A$761:A$954,0),0),"Save")</f>
        <v>Save</v>
      </c>
    </row>
    <row r="288" spans="1:23" s="183" customFormat="1" hidden="1" x14ac:dyDescent="0.35">
      <c r="A288" s="208" t="str">
        <f t="shared" si="67"/>
        <v>Electricity Supply</v>
      </c>
      <c r="B288" s="208" t="str">
        <f t="shared" si="67"/>
        <v>Reduce Plant Downtime</v>
      </c>
      <c r="C288" s="208" t="str">
        <f t="shared" si="67"/>
        <v>Percentage Reduction in Plant Downtime</v>
      </c>
      <c r="D288" s="192" t="s">
        <v>594</v>
      </c>
      <c r="E288" s="192" t="s">
        <v>701</v>
      </c>
      <c r="F288" s="192"/>
      <c r="G288" s="192"/>
      <c r="H288" s="184">
        <v>661</v>
      </c>
      <c r="I288" s="192" t="s">
        <v>332</v>
      </c>
      <c r="J288" s="208" t="str">
        <f t="shared" si="68"/>
        <v>Reduce Plant Downtime</v>
      </c>
      <c r="K288" s="208" t="str">
        <f t="shared" si="68"/>
        <v>elec reduce plant downtime</v>
      </c>
      <c r="O288" s="192"/>
      <c r="P288" s="187"/>
      <c r="Q288" s="192"/>
      <c r="R288" s="192"/>
      <c r="S288" s="213"/>
      <c r="T288" s="192"/>
      <c r="W288" s="183" t="str" cm="1">
        <f t="array" ref="W288">IFERROR(INDEX(A$761:A$954,MATCH(H288,A$761:A$954,0),0),"Save")</f>
        <v>Save</v>
      </c>
    </row>
    <row r="289" spans="1:23" s="183" customFormat="1" hidden="1" x14ac:dyDescent="0.35">
      <c r="A289" s="208" t="str">
        <f t="shared" si="67"/>
        <v>Electricity Supply</v>
      </c>
      <c r="B289" s="208" t="str">
        <f t="shared" si="67"/>
        <v>Reduce Plant Downtime</v>
      </c>
      <c r="C289" s="208" t="str">
        <f t="shared" si="67"/>
        <v>Percentage Reduction in Plant Downtime</v>
      </c>
      <c r="D289" s="192" t="s">
        <v>594</v>
      </c>
      <c r="E289" s="192" t="s">
        <v>703</v>
      </c>
      <c r="F289" s="192"/>
      <c r="G289" s="192"/>
      <c r="H289" s="184">
        <v>662</v>
      </c>
      <c r="I289" s="192" t="s">
        <v>332</v>
      </c>
      <c r="J289" s="208" t="str">
        <f t="shared" si="68"/>
        <v>Reduce Plant Downtime</v>
      </c>
      <c r="K289" s="208" t="str">
        <f t="shared" si="68"/>
        <v>elec reduce plant downtime</v>
      </c>
      <c r="O289" s="192"/>
      <c r="P289" s="187"/>
      <c r="Q289" s="192"/>
      <c r="R289" s="192"/>
      <c r="S289" s="213"/>
      <c r="T289" s="192"/>
      <c r="W289" s="183" t="str" cm="1">
        <f t="array" ref="W289">IFERROR(INDEX(A$761:A$954,MATCH(H289,A$761:A$954,0),0),"Save")</f>
        <v>Save</v>
      </c>
    </row>
    <row r="290" spans="1:23" s="183" customFormat="1" hidden="1" x14ac:dyDescent="0.35">
      <c r="A290" s="208" t="str">
        <f t="shared" si="67"/>
        <v>Electricity Supply</v>
      </c>
      <c r="B290" s="208" t="str">
        <f t="shared" si="67"/>
        <v>Reduce Plant Downtime</v>
      </c>
      <c r="C290" s="208" t="str">
        <f t="shared" si="67"/>
        <v>Percentage Reduction in Plant Downtime</v>
      </c>
      <c r="D290" s="192" t="s">
        <v>594</v>
      </c>
      <c r="E290" s="192" t="s">
        <v>704</v>
      </c>
      <c r="F290" s="192" t="s">
        <v>711</v>
      </c>
      <c r="G290" s="192" t="s">
        <v>595</v>
      </c>
      <c r="H290" s="184">
        <v>143</v>
      </c>
      <c r="I290" s="192" t="s">
        <v>310</v>
      </c>
      <c r="J290" s="208" t="str">
        <f t="shared" si="68"/>
        <v>Reduce Plant Downtime</v>
      </c>
      <c r="K290" s="208" t="str">
        <f t="shared" si="68"/>
        <v>elec reduce plant downtime</v>
      </c>
      <c r="L290" s="186">
        <v>0</v>
      </c>
      <c r="M290" s="186">
        <v>0.25</v>
      </c>
      <c r="N290" s="186">
        <v>0.01</v>
      </c>
      <c r="O290" s="192" t="s">
        <v>706</v>
      </c>
      <c r="P290" s="187" t="s">
        <v>712</v>
      </c>
      <c r="Q290" s="192" t="s">
        <v>708</v>
      </c>
      <c r="R290" s="192" t="s">
        <v>709</v>
      </c>
      <c r="S290" s="213" t="s">
        <v>713</v>
      </c>
      <c r="T290" s="192"/>
      <c r="W290" s="183" t="str" cm="1">
        <f t="array" ref="W290">IFERROR(INDEX(A$761:A$954,MATCH(H290,A$761:A$954,0),0),"Save")</f>
        <v>Save</v>
      </c>
    </row>
    <row r="291" spans="1:23" s="183" customFormat="1" hidden="1" x14ac:dyDescent="0.35">
      <c r="A291" s="208" t="str">
        <f t="shared" si="67"/>
        <v>Electricity Supply</v>
      </c>
      <c r="B291" s="208" t="str">
        <f t="shared" si="67"/>
        <v>Reduce Plant Downtime</v>
      </c>
      <c r="C291" s="208" t="str">
        <f t="shared" si="67"/>
        <v>Percentage Reduction in Plant Downtime</v>
      </c>
      <c r="D291" s="192" t="s">
        <v>596</v>
      </c>
      <c r="E291" s="192" t="s">
        <v>701</v>
      </c>
      <c r="F291" s="192"/>
      <c r="G291" s="192"/>
      <c r="H291" s="184">
        <v>663</v>
      </c>
      <c r="I291" s="192" t="s">
        <v>332</v>
      </c>
      <c r="J291" s="208" t="str">
        <f t="shared" si="68"/>
        <v>Reduce Plant Downtime</v>
      </c>
      <c r="K291" s="208" t="str">
        <f t="shared" si="68"/>
        <v>elec reduce plant downtime</v>
      </c>
      <c r="O291" s="192"/>
      <c r="P291" s="187"/>
      <c r="Q291" s="192"/>
      <c r="R291" s="192"/>
      <c r="S291" s="213"/>
      <c r="T291" s="192"/>
      <c r="W291" s="183" t="str" cm="1">
        <f t="array" ref="W291">IFERROR(INDEX(A$761:A$954,MATCH(H291,A$761:A$954,0),0),"Save")</f>
        <v>Save</v>
      </c>
    </row>
    <row r="292" spans="1:23" s="183" customFormat="1" hidden="1" x14ac:dyDescent="0.35">
      <c r="A292" s="208" t="str">
        <f t="shared" si="67"/>
        <v>Electricity Supply</v>
      </c>
      <c r="B292" s="208" t="str">
        <f t="shared" si="67"/>
        <v>Reduce Plant Downtime</v>
      </c>
      <c r="C292" s="208" t="str">
        <f t="shared" si="67"/>
        <v>Percentage Reduction in Plant Downtime</v>
      </c>
      <c r="D292" s="192" t="s">
        <v>596</v>
      </c>
      <c r="E292" s="192" t="s">
        <v>703</v>
      </c>
      <c r="F292" s="192"/>
      <c r="G292" s="192"/>
      <c r="H292" s="184">
        <v>664</v>
      </c>
      <c r="I292" s="192" t="s">
        <v>332</v>
      </c>
      <c r="J292" s="208" t="str">
        <f t="shared" si="68"/>
        <v>Reduce Plant Downtime</v>
      </c>
      <c r="K292" s="208" t="str">
        <f t="shared" si="68"/>
        <v>elec reduce plant downtime</v>
      </c>
      <c r="O292" s="192"/>
      <c r="P292" s="187"/>
      <c r="Q292" s="192"/>
      <c r="R292" s="192"/>
      <c r="S292" s="213"/>
      <c r="T292" s="192"/>
      <c r="W292" s="183" t="str" cm="1">
        <f t="array" ref="W292">IFERROR(INDEX(A$761:A$954,MATCH(H292,A$761:A$954,0),0),"Save")</f>
        <v>Save</v>
      </c>
    </row>
    <row r="293" spans="1:23" s="183" customFormat="1" hidden="1" x14ac:dyDescent="0.35">
      <c r="A293" s="208" t="str">
        <f t="shared" si="67"/>
        <v>Electricity Supply</v>
      </c>
      <c r="B293" s="208" t="str">
        <f t="shared" si="67"/>
        <v>Reduce Plant Downtime</v>
      </c>
      <c r="C293" s="208" t="str">
        <f t="shared" si="67"/>
        <v>Percentage Reduction in Plant Downtime</v>
      </c>
      <c r="D293" s="192" t="s">
        <v>596</v>
      </c>
      <c r="E293" s="192" t="s">
        <v>704</v>
      </c>
      <c r="F293" s="192" t="s">
        <v>711</v>
      </c>
      <c r="G293" s="192" t="s">
        <v>597</v>
      </c>
      <c r="H293" s="184">
        <v>144</v>
      </c>
      <c r="I293" s="192" t="s">
        <v>310</v>
      </c>
      <c r="J293" s="208" t="str">
        <f t="shared" si="68"/>
        <v>Reduce Plant Downtime</v>
      </c>
      <c r="K293" s="208" t="str">
        <f t="shared" si="68"/>
        <v>elec reduce plant downtime</v>
      </c>
      <c r="L293" s="186">
        <v>0</v>
      </c>
      <c r="M293" s="186">
        <v>0.3</v>
      </c>
      <c r="N293" s="186">
        <v>0.01</v>
      </c>
      <c r="O293" s="192" t="s">
        <v>706</v>
      </c>
      <c r="P293" s="187" t="s">
        <v>714</v>
      </c>
      <c r="Q293" s="192" t="s">
        <v>708</v>
      </c>
      <c r="R293" s="192" t="s">
        <v>709</v>
      </c>
      <c r="S293" s="213" t="s">
        <v>715</v>
      </c>
      <c r="T293" s="192"/>
      <c r="W293" s="183" t="str" cm="1">
        <f t="array" ref="W293">IFERROR(INDEX(A$761:A$954,MATCH(H293,A$761:A$954,0),0),"Save")</f>
        <v>Save</v>
      </c>
    </row>
    <row r="294" spans="1:23" s="183" customFormat="1" hidden="1" x14ac:dyDescent="0.35">
      <c r="A294" s="208" t="str">
        <f t="shared" si="67"/>
        <v>Electricity Supply</v>
      </c>
      <c r="B294" s="208" t="str">
        <f t="shared" si="67"/>
        <v>Reduce Plant Downtime</v>
      </c>
      <c r="C294" s="208" t="str">
        <f t="shared" si="67"/>
        <v>Percentage Reduction in Plant Downtime</v>
      </c>
      <c r="D294" s="192" t="s">
        <v>598</v>
      </c>
      <c r="E294" s="192" t="s">
        <v>701</v>
      </c>
      <c r="F294" s="192"/>
      <c r="G294" s="192"/>
      <c r="H294" s="184">
        <v>665</v>
      </c>
      <c r="I294" s="192" t="s">
        <v>332</v>
      </c>
      <c r="J294" s="208" t="str">
        <f t="shared" si="68"/>
        <v>Reduce Plant Downtime</v>
      </c>
      <c r="K294" s="208" t="str">
        <f t="shared" si="68"/>
        <v>elec reduce plant downtime</v>
      </c>
      <c r="O294" s="192"/>
      <c r="P294" s="187"/>
      <c r="Q294" s="192"/>
      <c r="R294" s="192"/>
      <c r="S294" s="213"/>
      <c r="T294" s="192"/>
      <c r="W294" s="183" t="str" cm="1">
        <f t="array" ref="W294">IFERROR(INDEX(A$761:A$954,MATCH(H294,A$761:A$954,0),0),"Save")</f>
        <v>Save</v>
      </c>
    </row>
    <row r="295" spans="1:23" s="183" customFormat="1" hidden="1" x14ac:dyDescent="0.35">
      <c r="A295" s="208" t="str">
        <f t="shared" si="67"/>
        <v>Electricity Supply</v>
      </c>
      <c r="B295" s="208" t="str">
        <f t="shared" si="67"/>
        <v>Reduce Plant Downtime</v>
      </c>
      <c r="C295" s="208" t="str">
        <f t="shared" si="67"/>
        <v>Percentage Reduction in Plant Downtime</v>
      </c>
      <c r="D295" s="192" t="s">
        <v>598</v>
      </c>
      <c r="E295" s="192" t="s">
        <v>703</v>
      </c>
      <c r="F295" s="192"/>
      <c r="G295" s="192"/>
      <c r="H295" s="184">
        <v>666</v>
      </c>
      <c r="I295" s="192" t="s">
        <v>332</v>
      </c>
      <c r="J295" s="208" t="str">
        <f t="shared" si="68"/>
        <v>Reduce Plant Downtime</v>
      </c>
      <c r="K295" s="208" t="str">
        <f t="shared" si="68"/>
        <v>elec reduce plant downtime</v>
      </c>
      <c r="O295" s="192"/>
      <c r="P295" s="187"/>
      <c r="Q295" s="192"/>
      <c r="R295" s="192"/>
      <c r="S295" s="213"/>
      <c r="T295" s="192"/>
      <c r="W295" s="183" t="str" cm="1">
        <f t="array" ref="W295">IFERROR(INDEX(A$761:A$954,MATCH(H295,A$761:A$954,0),0),"Save")</f>
        <v>Save</v>
      </c>
    </row>
    <row r="296" spans="1:23" s="183" customFormat="1" hidden="1" x14ac:dyDescent="0.35">
      <c r="A296" s="208" t="str">
        <f t="shared" si="67"/>
        <v>Electricity Supply</v>
      </c>
      <c r="B296" s="208" t="str">
        <f t="shared" si="67"/>
        <v>Reduce Plant Downtime</v>
      </c>
      <c r="C296" s="208" t="str">
        <f t="shared" si="67"/>
        <v>Percentage Reduction in Plant Downtime</v>
      </c>
      <c r="D296" s="192" t="s">
        <v>598</v>
      </c>
      <c r="E296" s="192" t="s">
        <v>704</v>
      </c>
      <c r="F296" s="192"/>
      <c r="G296" s="192"/>
      <c r="H296" s="184">
        <v>667</v>
      </c>
      <c r="I296" s="192" t="s">
        <v>332</v>
      </c>
      <c r="J296" s="208" t="str">
        <f t="shared" si="68"/>
        <v>Reduce Plant Downtime</v>
      </c>
      <c r="K296" s="208" t="str">
        <f t="shared" si="68"/>
        <v>elec reduce plant downtime</v>
      </c>
      <c r="O296" s="192"/>
      <c r="P296" s="187"/>
      <c r="Q296" s="192"/>
      <c r="R296" s="192"/>
      <c r="S296" s="213"/>
      <c r="T296" s="192"/>
      <c r="W296" s="183" t="str" cm="1">
        <f t="array" ref="W296">IFERROR(INDEX(A$761:A$954,MATCH(H296,A$761:A$954,0),0),"Save")</f>
        <v>Save</v>
      </c>
    </row>
    <row r="297" spans="1:23" s="183" customFormat="1" hidden="1" x14ac:dyDescent="0.35">
      <c r="A297" s="208" t="str">
        <f t="shared" ref="A297:C320" si="69">A$276</f>
        <v>Electricity Supply</v>
      </c>
      <c r="B297" s="208" t="str">
        <f t="shared" si="69"/>
        <v>Reduce Plant Downtime</v>
      </c>
      <c r="C297" s="208" t="str">
        <f t="shared" si="69"/>
        <v>Percentage Reduction in Plant Downtime</v>
      </c>
      <c r="D297" s="192" t="s">
        <v>600</v>
      </c>
      <c r="E297" s="192" t="s">
        <v>701</v>
      </c>
      <c r="F297" s="192"/>
      <c r="G297" s="192"/>
      <c r="H297" s="184">
        <v>668</v>
      </c>
      <c r="I297" s="192" t="s">
        <v>332</v>
      </c>
      <c r="J297" s="208" t="str">
        <f t="shared" ref="J297:K310" si="70">J$276</f>
        <v>Reduce Plant Downtime</v>
      </c>
      <c r="K297" s="208" t="str">
        <f t="shared" si="70"/>
        <v>elec reduce plant downtime</v>
      </c>
      <c r="O297" s="192"/>
      <c r="P297" s="187"/>
      <c r="Q297" s="192"/>
      <c r="R297" s="192"/>
      <c r="S297" s="213"/>
      <c r="T297" s="192"/>
      <c r="W297" s="183" t="str" cm="1">
        <f t="array" ref="W297">IFERROR(INDEX(A$761:A$954,MATCH(H297,A$761:A$954,0),0),"Save")</f>
        <v>Save</v>
      </c>
    </row>
    <row r="298" spans="1:23" s="183" customFormat="1" hidden="1" x14ac:dyDescent="0.35">
      <c r="A298" s="208" t="str">
        <f t="shared" si="69"/>
        <v>Electricity Supply</v>
      </c>
      <c r="B298" s="208" t="str">
        <f t="shared" si="69"/>
        <v>Reduce Plant Downtime</v>
      </c>
      <c r="C298" s="208" t="str">
        <f t="shared" si="69"/>
        <v>Percentage Reduction in Plant Downtime</v>
      </c>
      <c r="D298" s="192" t="s">
        <v>600</v>
      </c>
      <c r="E298" s="192" t="s">
        <v>703</v>
      </c>
      <c r="F298" s="192"/>
      <c r="G298" s="192"/>
      <c r="H298" s="184">
        <v>669</v>
      </c>
      <c r="I298" s="192" t="s">
        <v>332</v>
      </c>
      <c r="J298" s="208" t="str">
        <f t="shared" si="70"/>
        <v>Reduce Plant Downtime</v>
      </c>
      <c r="K298" s="208" t="str">
        <f t="shared" si="70"/>
        <v>elec reduce plant downtime</v>
      </c>
      <c r="O298" s="192"/>
      <c r="P298" s="187"/>
      <c r="Q298" s="192"/>
      <c r="R298" s="192"/>
      <c r="S298" s="213"/>
      <c r="T298" s="192"/>
      <c r="W298" s="183" t="str" cm="1">
        <f t="array" ref="W298">IFERROR(INDEX(A$761:A$954,MATCH(H298,A$761:A$954,0),0),"Save")</f>
        <v>Save</v>
      </c>
    </row>
    <row r="299" spans="1:23" s="183" customFormat="1" hidden="1" x14ac:dyDescent="0.35">
      <c r="A299" s="208" t="str">
        <f t="shared" si="69"/>
        <v>Electricity Supply</v>
      </c>
      <c r="B299" s="208" t="str">
        <f t="shared" si="69"/>
        <v>Reduce Plant Downtime</v>
      </c>
      <c r="C299" s="208" t="str">
        <f t="shared" si="69"/>
        <v>Percentage Reduction in Plant Downtime</v>
      </c>
      <c r="D299" s="192" t="s">
        <v>600</v>
      </c>
      <c r="E299" s="192" t="s">
        <v>704</v>
      </c>
      <c r="F299" s="192"/>
      <c r="G299" s="192"/>
      <c r="H299" s="184">
        <v>670</v>
      </c>
      <c r="I299" s="192" t="s">
        <v>332</v>
      </c>
      <c r="J299" s="208" t="str">
        <f t="shared" si="70"/>
        <v>Reduce Plant Downtime</v>
      </c>
      <c r="K299" s="208" t="str">
        <f t="shared" si="70"/>
        <v>elec reduce plant downtime</v>
      </c>
      <c r="O299" s="192"/>
      <c r="P299" s="187"/>
      <c r="Q299" s="192"/>
      <c r="R299" s="192"/>
      <c r="S299" s="213"/>
      <c r="T299" s="192"/>
      <c r="W299" s="183" t="str" cm="1">
        <f t="array" ref="W299">IFERROR(INDEX(A$761:A$954,MATCH(H299,A$761:A$954,0),0),"Save")</f>
        <v>Save</v>
      </c>
    </row>
    <row r="300" spans="1:23" s="183" customFormat="1" hidden="1" x14ac:dyDescent="0.35">
      <c r="A300" s="208" t="str">
        <f t="shared" si="69"/>
        <v>Electricity Supply</v>
      </c>
      <c r="B300" s="208" t="str">
        <f t="shared" si="69"/>
        <v>Reduce Plant Downtime</v>
      </c>
      <c r="C300" s="208" t="str">
        <f t="shared" si="69"/>
        <v>Percentage Reduction in Plant Downtime</v>
      </c>
      <c r="D300" s="192" t="s">
        <v>604</v>
      </c>
      <c r="E300" s="192" t="s">
        <v>701</v>
      </c>
      <c r="F300" s="192"/>
      <c r="G300" s="192"/>
      <c r="H300" s="184">
        <v>671</v>
      </c>
      <c r="I300" s="192" t="s">
        <v>332</v>
      </c>
      <c r="J300" s="208" t="str">
        <f t="shared" si="70"/>
        <v>Reduce Plant Downtime</v>
      </c>
      <c r="K300" s="208" t="str">
        <f t="shared" si="70"/>
        <v>elec reduce plant downtime</v>
      </c>
      <c r="O300" s="192"/>
      <c r="P300" s="187"/>
      <c r="Q300" s="192"/>
      <c r="R300" s="192"/>
      <c r="S300" s="213"/>
      <c r="T300" s="192"/>
      <c r="W300" s="183" t="str" cm="1">
        <f t="array" ref="W300">IFERROR(INDEX(A$761:A$954,MATCH(H300,A$761:A$954,0),0),"Save")</f>
        <v>Save</v>
      </c>
    </row>
    <row r="301" spans="1:23" s="183" customFormat="1" hidden="1" x14ac:dyDescent="0.35">
      <c r="A301" s="208" t="str">
        <f t="shared" si="69"/>
        <v>Electricity Supply</v>
      </c>
      <c r="B301" s="208" t="str">
        <f t="shared" si="69"/>
        <v>Reduce Plant Downtime</v>
      </c>
      <c r="C301" s="208" t="str">
        <f t="shared" si="69"/>
        <v>Percentage Reduction in Plant Downtime</v>
      </c>
      <c r="D301" s="192" t="s">
        <v>604</v>
      </c>
      <c r="E301" s="192" t="s">
        <v>703</v>
      </c>
      <c r="F301" s="192"/>
      <c r="G301" s="192"/>
      <c r="H301" s="184">
        <v>672</v>
      </c>
      <c r="I301" s="192" t="s">
        <v>332</v>
      </c>
      <c r="J301" s="208" t="str">
        <f t="shared" si="70"/>
        <v>Reduce Plant Downtime</v>
      </c>
      <c r="K301" s="208" t="str">
        <f t="shared" si="70"/>
        <v>elec reduce plant downtime</v>
      </c>
      <c r="O301" s="192"/>
      <c r="P301" s="187"/>
      <c r="Q301" s="192"/>
      <c r="R301" s="192"/>
      <c r="S301" s="213"/>
      <c r="T301" s="192"/>
      <c r="W301" s="183" t="str" cm="1">
        <f t="array" ref="W301">IFERROR(INDEX(A$761:A$954,MATCH(H301,A$761:A$954,0),0),"Save")</f>
        <v>Save</v>
      </c>
    </row>
    <row r="302" spans="1:23" s="183" customFormat="1" hidden="1" x14ac:dyDescent="0.35">
      <c r="A302" s="208" t="str">
        <f t="shared" si="69"/>
        <v>Electricity Supply</v>
      </c>
      <c r="B302" s="208" t="str">
        <f t="shared" si="69"/>
        <v>Reduce Plant Downtime</v>
      </c>
      <c r="C302" s="208" t="str">
        <f t="shared" si="69"/>
        <v>Percentage Reduction in Plant Downtime</v>
      </c>
      <c r="D302" s="192" t="s">
        <v>604</v>
      </c>
      <c r="E302" s="192" t="s">
        <v>704</v>
      </c>
      <c r="F302" s="192"/>
      <c r="G302" s="192"/>
      <c r="H302" s="184">
        <v>673</v>
      </c>
      <c r="I302" s="192" t="s">
        <v>332</v>
      </c>
      <c r="J302" s="208" t="str">
        <f t="shared" si="70"/>
        <v>Reduce Plant Downtime</v>
      </c>
      <c r="K302" s="208" t="str">
        <f t="shared" si="70"/>
        <v>elec reduce plant downtime</v>
      </c>
      <c r="O302" s="192"/>
      <c r="P302" s="187"/>
      <c r="Q302" s="192"/>
      <c r="R302" s="192"/>
      <c r="S302" s="213"/>
      <c r="T302" s="192"/>
      <c r="W302" s="183" t="str" cm="1">
        <f t="array" ref="W302">IFERROR(INDEX(A$761:A$954,MATCH(H302,A$761:A$954,0),0),"Save")</f>
        <v>Save</v>
      </c>
    </row>
    <row r="303" spans="1:23" s="183" customFormat="1" hidden="1" x14ac:dyDescent="0.35">
      <c r="A303" s="208" t="str">
        <f t="shared" si="69"/>
        <v>Electricity Supply</v>
      </c>
      <c r="B303" s="208" t="str">
        <f t="shared" si="69"/>
        <v>Reduce Plant Downtime</v>
      </c>
      <c r="C303" s="208" t="str">
        <f t="shared" si="69"/>
        <v>Percentage Reduction in Plant Downtime</v>
      </c>
      <c r="D303" s="192" t="s">
        <v>606</v>
      </c>
      <c r="E303" s="192" t="s">
        <v>701</v>
      </c>
      <c r="F303" s="192"/>
      <c r="G303" s="192"/>
      <c r="H303" s="184">
        <v>674</v>
      </c>
      <c r="I303" s="192" t="s">
        <v>332</v>
      </c>
      <c r="J303" s="208" t="str">
        <f t="shared" si="70"/>
        <v>Reduce Plant Downtime</v>
      </c>
      <c r="K303" s="208" t="str">
        <f t="shared" si="70"/>
        <v>elec reduce plant downtime</v>
      </c>
      <c r="O303" s="192"/>
      <c r="P303" s="187"/>
      <c r="Q303" s="192"/>
      <c r="R303" s="192"/>
      <c r="S303" s="213"/>
      <c r="T303" s="192"/>
      <c r="W303" s="183" t="str" cm="1">
        <f t="array" ref="W303">IFERROR(INDEX(A$761:A$954,MATCH(H303,A$761:A$954,0),0),"Save")</f>
        <v>Save</v>
      </c>
    </row>
    <row r="304" spans="1:23" s="183" customFormat="1" hidden="1" x14ac:dyDescent="0.35">
      <c r="A304" s="208" t="str">
        <f t="shared" si="69"/>
        <v>Electricity Supply</v>
      </c>
      <c r="B304" s="208" t="str">
        <f t="shared" si="69"/>
        <v>Reduce Plant Downtime</v>
      </c>
      <c r="C304" s="208" t="str">
        <f t="shared" si="69"/>
        <v>Percentage Reduction in Plant Downtime</v>
      </c>
      <c r="D304" s="192" t="s">
        <v>606</v>
      </c>
      <c r="E304" s="192" t="s">
        <v>703</v>
      </c>
      <c r="F304" s="192"/>
      <c r="G304" s="192"/>
      <c r="H304" s="184">
        <v>675</v>
      </c>
      <c r="I304" s="192" t="s">
        <v>332</v>
      </c>
      <c r="J304" s="208" t="str">
        <f t="shared" si="70"/>
        <v>Reduce Plant Downtime</v>
      </c>
      <c r="K304" s="208" t="str">
        <f t="shared" si="70"/>
        <v>elec reduce plant downtime</v>
      </c>
      <c r="O304" s="192"/>
      <c r="P304" s="187"/>
      <c r="Q304" s="192"/>
      <c r="R304" s="192"/>
      <c r="S304" s="213"/>
      <c r="T304" s="192"/>
      <c r="W304" s="183" t="str" cm="1">
        <f t="array" ref="W304">IFERROR(INDEX(A$761:A$954,MATCH(H304,A$761:A$954,0),0),"Save")</f>
        <v>Save</v>
      </c>
    </row>
    <row r="305" spans="1:23" s="183" customFormat="1" hidden="1" x14ac:dyDescent="0.35">
      <c r="A305" s="208" t="str">
        <f t="shared" si="69"/>
        <v>Electricity Supply</v>
      </c>
      <c r="B305" s="208" t="str">
        <f t="shared" si="69"/>
        <v>Reduce Plant Downtime</v>
      </c>
      <c r="C305" s="208" t="str">
        <f t="shared" si="69"/>
        <v>Percentage Reduction in Plant Downtime</v>
      </c>
      <c r="D305" s="192" t="s">
        <v>606</v>
      </c>
      <c r="E305" s="192" t="s">
        <v>704</v>
      </c>
      <c r="F305" s="192"/>
      <c r="G305" s="192"/>
      <c r="H305" s="184">
        <v>676</v>
      </c>
      <c r="I305" s="192" t="s">
        <v>332</v>
      </c>
      <c r="J305" s="208" t="str">
        <f t="shared" si="70"/>
        <v>Reduce Plant Downtime</v>
      </c>
      <c r="K305" s="208" t="str">
        <f t="shared" si="70"/>
        <v>elec reduce plant downtime</v>
      </c>
      <c r="O305" s="192"/>
      <c r="P305" s="187"/>
      <c r="Q305" s="192"/>
      <c r="R305" s="192"/>
      <c r="S305" s="213"/>
      <c r="T305" s="192"/>
      <c r="W305" s="183" t="str" cm="1">
        <f t="array" ref="W305">IFERROR(INDEX(A$761:A$954,MATCH(H305,A$761:A$954,0),0),"Save")</f>
        <v>Save</v>
      </c>
    </row>
    <row r="306" spans="1:23" s="183" customFormat="1" hidden="1" x14ac:dyDescent="0.35">
      <c r="A306" s="208" t="str">
        <f t="shared" si="69"/>
        <v>Electricity Supply</v>
      </c>
      <c r="B306" s="208" t="str">
        <f t="shared" si="69"/>
        <v>Reduce Plant Downtime</v>
      </c>
      <c r="C306" s="208" t="str">
        <f t="shared" si="69"/>
        <v>Percentage Reduction in Plant Downtime</v>
      </c>
      <c r="D306" s="192" t="s">
        <v>608</v>
      </c>
      <c r="E306" s="192" t="s">
        <v>701</v>
      </c>
      <c r="F306" s="192"/>
      <c r="G306" s="192"/>
      <c r="H306" s="184">
        <v>677</v>
      </c>
      <c r="I306" s="192" t="s">
        <v>332</v>
      </c>
      <c r="J306" s="208" t="str">
        <f t="shared" si="70"/>
        <v>Reduce Plant Downtime</v>
      </c>
      <c r="K306" s="208" t="str">
        <f t="shared" si="70"/>
        <v>elec reduce plant downtime</v>
      </c>
      <c r="L306" s="191"/>
      <c r="M306" s="191"/>
      <c r="N306" s="191"/>
      <c r="O306" s="200"/>
      <c r="P306" s="187"/>
      <c r="Q306" s="192"/>
      <c r="R306" s="192"/>
      <c r="S306" s="213"/>
      <c r="T306" s="192"/>
      <c r="W306" s="183" t="str" cm="1">
        <f t="array" ref="W306">IFERROR(INDEX(A$761:A$954,MATCH(H306,A$761:A$954,0),0),"Save")</f>
        <v>Save</v>
      </c>
    </row>
    <row r="307" spans="1:23" s="183" customFormat="1" hidden="1" x14ac:dyDescent="0.35">
      <c r="A307" s="208" t="str">
        <f t="shared" si="69"/>
        <v>Electricity Supply</v>
      </c>
      <c r="B307" s="208" t="str">
        <f t="shared" si="69"/>
        <v>Reduce Plant Downtime</v>
      </c>
      <c r="C307" s="208" t="str">
        <f t="shared" si="69"/>
        <v>Percentage Reduction in Plant Downtime</v>
      </c>
      <c r="D307" s="192" t="s">
        <v>608</v>
      </c>
      <c r="E307" s="192" t="s">
        <v>703</v>
      </c>
      <c r="F307" s="192"/>
      <c r="G307" s="192"/>
      <c r="H307" s="184">
        <v>678</v>
      </c>
      <c r="I307" s="192" t="s">
        <v>332</v>
      </c>
      <c r="J307" s="208" t="str">
        <f t="shared" si="70"/>
        <v>Reduce Plant Downtime</v>
      </c>
      <c r="K307" s="208" t="str">
        <f t="shared" si="70"/>
        <v>elec reduce plant downtime</v>
      </c>
      <c r="L307" s="191"/>
      <c r="M307" s="191"/>
      <c r="N307" s="191"/>
      <c r="O307" s="200"/>
      <c r="P307" s="187"/>
      <c r="Q307" s="192"/>
      <c r="R307" s="192"/>
      <c r="S307" s="213"/>
      <c r="T307" s="192"/>
      <c r="W307" s="183" t="str" cm="1">
        <f t="array" ref="W307">IFERROR(INDEX(A$761:A$954,MATCH(H307,A$761:A$954,0),0),"Save")</f>
        <v>Save</v>
      </c>
    </row>
    <row r="308" spans="1:23" s="183" customFormat="1" hidden="1" x14ac:dyDescent="0.35">
      <c r="A308" s="208" t="str">
        <f t="shared" si="69"/>
        <v>Electricity Supply</v>
      </c>
      <c r="B308" s="208" t="str">
        <f t="shared" si="69"/>
        <v>Reduce Plant Downtime</v>
      </c>
      <c r="C308" s="208" t="str">
        <f t="shared" si="69"/>
        <v>Percentage Reduction in Plant Downtime</v>
      </c>
      <c r="D308" s="192" t="s">
        <v>608</v>
      </c>
      <c r="E308" s="192" t="s">
        <v>704</v>
      </c>
      <c r="F308" s="192"/>
      <c r="G308" s="192"/>
      <c r="H308" s="184">
        <v>679</v>
      </c>
      <c r="I308" s="192" t="s">
        <v>332</v>
      </c>
      <c r="J308" s="208" t="str">
        <f t="shared" si="70"/>
        <v>Reduce Plant Downtime</v>
      </c>
      <c r="K308" s="208" t="str">
        <f t="shared" si="70"/>
        <v>elec reduce plant downtime</v>
      </c>
      <c r="L308" s="191"/>
      <c r="M308" s="191"/>
      <c r="N308" s="191"/>
      <c r="O308" s="200"/>
      <c r="P308" s="187"/>
      <c r="Q308" s="192"/>
      <c r="R308" s="192"/>
      <c r="S308" s="213"/>
      <c r="T308" s="192"/>
      <c r="W308" s="183" t="str" cm="1">
        <f t="array" ref="W308">IFERROR(INDEX(A$761:A$954,MATCH(H308,A$761:A$954,0),0),"Save")</f>
        <v>Save</v>
      </c>
    </row>
    <row r="309" spans="1:23" s="183" customFormat="1" hidden="1" x14ac:dyDescent="0.35">
      <c r="A309" s="208" t="str">
        <f t="shared" si="69"/>
        <v>Electricity Supply</v>
      </c>
      <c r="B309" s="208" t="str">
        <f t="shared" si="69"/>
        <v>Reduce Plant Downtime</v>
      </c>
      <c r="C309" s="208" t="str">
        <f t="shared" si="69"/>
        <v>Percentage Reduction in Plant Downtime</v>
      </c>
      <c r="D309" s="192" t="s">
        <v>611</v>
      </c>
      <c r="E309" s="192" t="s">
        <v>701</v>
      </c>
      <c r="F309" s="192"/>
      <c r="G309" s="192"/>
      <c r="H309" s="184">
        <v>680</v>
      </c>
      <c r="I309" s="192" t="s">
        <v>332</v>
      </c>
      <c r="J309" s="208" t="str">
        <f t="shared" si="70"/>
        <v>Reduce Plant Downtime</v>
      </c>
      <c r="K309" s="208" t="str">
        <f t="shared" si="70"/>
        <v>elec reduce plant downtime</v>
      </c>
      <c r="L309" s="191"/>
      <c r="M309" s="191"/>
      <c r="N309" s="191"/>
      <c r="O309" s="200"/>
      <c r="P309" s="187"/>
      <c r="Q309" s="192"/>
      <c r="R309" s="192"/>
      <c r="S309" s="213"/>
      <c r="T309" s="192"/>
      <c r="W309" s="183" t="str" cm="1">
        <f t="array" ref="W309">IFERROR(INDEX(A$761:A$954,MATCH(H309,A$761:A$954,0),0),"Save")</f>
        <v>Save</v>
      </c>
    </row>
    <row r="310" spans="1:23" s="183" customFormat="1" hidden="1" x14ac:dyDescent="0.35">
      <c r="A310" s="208" t="str">
        <f t="shared" si="69"/>
        <v>Electricity Supply</v>
      </c>
      <c r="B310" s="208" t="str">
        <f t="shared" si="69"/>
        <v>Reduce Plant Downtime</v>
      </c>
      <c r="C310" s="208" t="str">
        <f t="shared" si="69"/>
        <v>Percentage Reduction in Plant Downtime</v>
      </c>
      <c r="D310" s="192" t="s">
        <v>611</v>
      </c>
      <c r="E310" s="192" t="s">
        <v>703</v>
      </c>
      <c r="F310" s="192"/>
      <c r="G310" s="192"/>
      <c r="H310" s="184">
        <v>681</v>
      </c>
      <c r="I310" s="192" t="s">
        <v>332</v>
      </c>
      <c r="J310" s="208" t="str">
        <f t="shared" si="70"/>
        <v>Reduce Plant Downtime</v>
      </c>
      <c r="K310" s="208" t="str">
        <f t="shared" si="70"/>
        <v>elec reduce plant downtime</v>
      </c>
      <c r="L310" s="191"/>
      <c r="M310" s="191"/>
      <c r="N310" s="191"/>
      <c r="O310" s="200"/>
      <c r="P310" s="187"/>
      <c r="Q310" s="192"/>
      <c r="R310" s="192"/>
      <c r="S310" s="213"/>
      <c r="T310" s="192"/>
      <c r="W310" s="183" t="str" cm="1">
        <f t="array" ref="W310">IFERROR(INDEX(A$761:A$954,MATCH(H310,A$761:A$954,0),0),"Save")</f>
        <v>Save</v>
      </c>
    </row>
    <row r="311" spans="1:23" s="183" customFormat="1" hidden="1" x14ac:dyDescent="0.35">
      <c r="A311" s="208" t="str">
        <f t="shared" si="69"/>
        <v>Electricity Supply</v>
      </c>
      <c r="B311" s="208" t="str">
        <f t="shared" si="69"/>
        <v>Reduce Plant Downtime</v>
      </c>
      <c r="C311" s="208" t="str">
        <f t="shared" si="69"/>
        <v>Percentage Reduction in Plant Downtime</v>
      </c>
      <c r="D311" s="192" t="s">
        <v>611</v>
      </c>
      <c r="E311" s="192" t="s">
        <v>704</v>
      </c>
      <c r="F311" s="192" t="s">
        <v>711</v>
      </c>
      <c r="G311" s="192" t="s">
        <v>612</v>
      </c>
      <c r="H311" s="184">
        <v>182</v>
      </c>
      <c r="I311" s="192" t="s">
        <v>310</v>
      </c>
      <c r="J311" s="208" t="str">
        <f t="shared" ref="J311:J320" si="71">J$276</f>
        <v>Reduce Plant Downtime</v>
      </c>
      <c r="K311" s="190" t="str">
        <f t="shared" ref="K311:K320" si="72">K$279</f>
        <v>elec reduce plant downtime</v>
      </c>
      <c r="L311" s="186">
        <v>0</v>
      </c>
      <c r="M311" s="186">
        <v>0.25</v>
      </c>
      <c r="N311" s="186">
        <v>0.01</v>
      </c>
      <c r="O311" s="192" t="s">
        <v>706</v>
      </c>
      <c r="P311" s="187" t="s">
        <v>716</v>
      </c>
      <c r="Q311" s="192" t="s">
        <v>708</v>
      </c>
      <c r="R311" s="192" t="s">
        <v>709</v>
      </c>
      <c r="S311" s="213" t="s">
        <v>713</v>
      </c>
      <c r="T311" s="192"/>
      <c r="W311" s="183" t="str" cm="1">
        <f t="array" ref="W311">IFERROR(INDEX(A$761:A$954,MATCH(H311,A$761:A$954,0),0),"Save")</f>
        <v>Save</v>
      </c>
    </row>
    <row r="312" spans="1:23" s="183" customFormat="1" hidden="1" x14ac:dyDescent="0.35">
      <c r="A312" s="208" t="str">
        <f t="shared" si="69"/>
        <v>Electricity Supply</v>
      </c>
      <c r="B312" s="208" t="str">
        <f t="shared" si="69"/>
        <v>Reduce Plant Downtime</v>
      </c>
      <c r="C312" s="208" t="str">
        <f t="shared" si="69"/>
        <v>Percentage Reduction in Plant Downtime</v>
      </c>
      <c r="D312" s="192" t="s">
        <v>613</v>
      </c>
      <c r="E312" s="192" t="s">
        <v>701</v>
      </c>
      <c r="G312" s="192"/>
      <c r="H312" s="184">
        <v>682</v>
      </c>
      <c r="I312" s="192" t="s">
        <v>332</v>
      </c>
      <c r="J312" s="208" t="str">
        <f t="shared" si="71"/>
        <v>Reduce Plant Downtime</v>
      </c>
      <c r="K312" s="190" t="str">
        <f t="shared" si="72"/>
        <v>elec reduce plant downtime</v>
      </c>
      <c r="L312" s="186"/>
      <c r="M312" s="186"/>
      <c r="N312" s="186"/>
      <c r="O312" s="192"/>
      <c r="P312" s="187"/>
      <c r="Q312" s="192"/>
      <c r="R312" s="192"/>
      <c r="S312" s="213"/>
      <c r="T312" s="192"/>
      <c r="W312" s="183" t="str" cm="1">
        <f t="array" ref="W312">IFERROR(INDEX(A$761:A$954,MATCH(H312,A$761:A$954,0),0),"Save")</f>
        <v>Save</v>
      </c>
    </row>
    <row r="313" spans="1:23" s="183" customFormat="1" hidden="1" x14ac:dyDescent="0.35">
      <c r="A313" s="208" t="str">
        <f t="shared" si="69"/>
        <v>Electricity Supply</v>
      </c>
      <c r="B313" s="208" t="str">
        <f t="shared" si="69"/>
        <v>Reduce Plant Downtime</v>
      </c>
      <c r="C313" s="208" t="str">
        <f t="shared" si="69"/>
        <v>Percentage Reduction in Plant Downtime</v>
      </c>
      <c r="D313" s="192" t="s">
        <v>613</v>
      </c>
      <c r="E313" s="192" t="s">
        <v>703</v>
      </c>
      <c r="H313" s="184">
        <v>683</v>
      </c>
      <c r="I313" s="192" t="s">
        <v>332</v>
      </c>
      <c r="J313" s="208" t="str">
        <f t="shared" si="71"/>
        <v>Reduce Plant Downtime</v>
      </c>
      <c r="K313" s="190" t="str">
        <f t="shared" si="72"/>
        <v>elec reduce plant downtime</v>
      </c>
      <c r="L313" s="186"/>
      <c r="M313" s="186"/>
      <c r="N313" s="186"/>
      <c r="O313" s="192"/>
      <c r="P313" s="187"/>
      <c r="Q313" s="192"/>
      <c r="R313" s="192"/>
      <c r="S313" s="213"/>
      <c r="T313" s="192"/>
      <c r="W313" s="183" t="str" cm="1">
        <f t="array" ref="W313">IFERROR(INDEX(A$761:A$954,MATCH(H313,A$761:A$954,0),0),"Save")</f>
        <v>Save</v>
      </c>
    </row>
    <row r="314" spans="1:23" s="183" customFormat="1" hidden="1" x14ac:dyDescent="0.35">
      <c r="A314" s="208" t="str">
        <f t="shared" si="69"/>
        <v>Electricity Supply</v>
      </c>
      <c r="B314" s="208" t="str">
        <f t="shared" si="69"/>
        <v>Reduce Plant Downtime</v>
      </c>
      <c r="C314" s="208" t="str">
        <f t="shared" si="69"/>
        <v>Percentage Reduction in Plant Downtime</v>
      </c>
      <c r="D314" s="192" t="s">
        <v>613</v>
      </c>
      <c r="E314" s="192" t="s">
        <v>704</v>
      </c>
      <c r="H314" s="184">
        <v>684</v>
      </c>
      <c r="I314" s="192" t="s">
        <v>332</v>
      </c>
      <c r="J314" s="208" t="str">
        <f t="shared" si="71"/>
        <v>Reduce Plant Downtime</v>
      </c>
      <c r="K314" s="190" t="str">
        <f t="shared" si="72"/>
        <v>elec reduce plant downtime</v>
      </c>
      <c r="L314" s="186"/>
      <c r="M314" s="186"/>
      <c r="N314" s="186"/>
      <c r="O314" s="192"/>
      <c r="P314" s="187"/>
      <c r="Q314" s="192"/>
      <c r="R314" s="192"/>
      <c r="S314" s="213"/>
      <c r="T314" s="192"/>
      <c r="W314" s="183" t="str" cm="1">
        <f t="array" ref="W314">IFERROR(INDEX(A$761:A$954,MATCH(H314,A$761:A$954,0),0),"Save")</f>
        <v>Save</v>
      </c>
    </row>
    <row r="315" spans="1:23" s="183" customFormat="1" hidden="1" x14ac:dyDescent="0.35">
      <c r="A315" s="208" t="str">
        <f t="shared" si="69"/>
        <v>Electricity Supply</v>
      </c>
      <c r="B315" s="208" t="str">
        <f t="shared" si="69"/>
        <v>Reduce Plant Downtime</v>
      </c>
      <c r="C315" s="208" t="str">
        <f t="shared" si="69"/>
        <v>Percentage Reduction in Plant Downtime</v>
      </c>
      <c r="D315" s="192" t="s">
        <v>615</v>
      </c>
      <c r="E315" s="192" t="s">
        <v>701</v>
      </c>
      <c r="G315" s="192"/>
      <c r="H315" s="184">
        <v>685</v>
      </c>
      <c r="I315" s="192" t="s">
        <v>332</v>
      </c>
      <c r="J315" s="208" t="str">
        <f t="shared" si="71"/>
        <v>Reduce Plant Downtime</v>
      </c>
      <c r="K315" s="190" t="str">
        <f t="shared" si="72"/>
        <v>elec reduce plant downtime</v>
      </c>
      <c r="L315" s="186"/>
      <c r="M315" s="186"/>
      <c r="N315" s="186"/>
      <c r="O315" s="192"/>
      <c r="P315" s="187"/>
      <c r="Q315" s="192"/>
      <c r="R315" s="192"/>
      <c r="S315" s="213"/>
      <c r="T315" s="192"/>
      <c r="W315" s="183" t="str" cm="1">
        <f t="array" ref="W315">IFERROR(INDEX(A$761:A$954,MATCH(H315,A$761:A$954,0),0),"Save")</f>
        <v>Save</v>
      </c>
    </row>
    <row r="316" spans="1:23" s="183" customFormat="1" hidden="1" x14ac:dyDescent="0.35">
      <c r="A316" s="208" t="str">
        <f t="shared" si="69"/>
        <v>Electricity Supply</v>
      </c>
      <c r="B316" s="208" t="str">
        <f t="shared" si="69"/>
        <v>Reduce Plant Downtime</v>
      </c>
      <c r="C316" s="208" t="str">
        <f t="shared" si="69"/>
        <v>Percentage Reduction in Plant Downtime</v>
      </c>
      <c r="D316" s="192" t="s">
        <v>615</v>
      </c>
      <c r="E316" s="192" t="s">
        <v>703</v>
      </c>
      <c r="H316" s="184">
        <v>686</v>
      </c>
      <c r="I316" s="192" t="s">
        <v>332</v>
      </c>
      <c r="J316" s="208" t="str">
        <f t="shared" si="71"/>
        <v>Reduce Plant Downtime</v>
      </c>
      <c r="K316" s="190" t="str">
        <f t="shared" si="72"/>
        <v>elec reduce plant downtime</v>
      </c>
      <c r="L316" s="186"/>
      <c r="M316" s="186"/>
      <c r="N316" s="186"/>
      <c r="O316" s="192"/>
      <c r="P316" s="187"/>
      <c r="Q316" s="192"/>
      <c r="R316" s="192"/>
      <c r="S316" s="213"/>
      <c r="T316" s="192"/>
      <c r="W316" s="183" t="str" cm="1">
        <f t="array" ref="W316">IFERROR(INDEX(A$761:A$954,MATCH(H316,A$761:A$954,0),0),"Save")</f>
        <v>Save</v>
      </c>
    </row>
    <row r="317" spans="1:23" s="183" customFormat="1" hidden="1" x14ac:dyDescent="0.35">
      <c r="A317" s="208" t="str">
        <f t="shared" si="69"/>
        <v>Electricity Supply</v>
      </c>
      <c r="B317" s="208" t="str">
        <f t="shared" si="69"/>
        <v>Reduce Plant Downtime</v>
      </c>
      <c r="C317" s="208" t="str">
        <f t="shared" si="69"/>
        <v>Percentage Reduction in Plant Downtime</v>
      </c>
      <c r="D317" s="192" t="s">
        <v>615</v>
      </c>
      <c r="E317" s="192" t="s">
        <v>704</v>
      </c>
      <c r="G317" s="192"/>
      <c r="H317" s="184">
        <v>687</v>
      </c>
      <c r="I317" s="192" t="s">
        <v>332</v>
      </c>
      <c r="J317" s="208" t="str">
        <f t="shared" si="71"/>
        <v>Reduce Plant Downtime</v>
      </c>
      <c r="K317" s="190" t="str">
        <f t="shared" si="72"/>
        <v>elec reduce plant downtime</v>
      </c>
      <c r="L317" s="186"/>
      <c r="M317" s="186"/>
      <c r="N317" s="186"/>
      <c r="O317" s="192"/>
      <c r="P317" s="187"/>
      <c r="Q317" s="192"/>
      <c r="R317" s="192"/>
      <c r="S317" s="213"/>
      <c r="T317" s="192"/>
      <c r="W317" s="183" t="str" cm="1">
        <f t="array" ref="W317">IFERROR(INDEX(A$761:A$954,MATCH(H317,A$761:A$954,0),0),"Save")</f>
        <v>Save</v>
      </c>
    </row>
    <row r="318" spans="1:23" s="183" customFormat="1" hidden="1" x14ac:dyDescent="0.35">
      <c r="A318" s="208" t="str">
        <f t="shared" si="69"/>
        <v>Electricity Supply</v>
      </c>
      <c r="B318" s="208" t="str">
        <f t="shared" si="69"/>
        <v>Reduce Plant Downtime</v>
      </c>
      <c r="C318" s="208" t="str">
        <f t="shared" si="69"/>
        <v>Percentage Reduction in Plant Downtime</v>
      </c>
      <c r="D318" s="192" t="s">
        <v>617</v>
      </c>
      <c r="E318" s="192" t="s">
        <v>701</v>
      </c>
      <c r="G318" s="192"/>
      <c r="H318" s="184">
        <v>688</v>
      </c>
      <c r="I318" s="192" t="s">
        <v>332</v>
      </c>
      <c r="J318" s="208" t="str">
        <f t="shared" si="71"/>
        <v>Reduce Plant Downtime</v>
      </c>
      <c r="K318" s="190" t="str">
        <f t="shared" si="72"/>
        <v>elec reduce plant downtime</v>
      </c>
      <c r="L318" s="186"/>
      <c r="M318" s="186"/>
      <c r="N318" s="186"/>
      <c r="O318" s="192"/>
      <c r="P318" s="187"/>
      <c r="Q318" s="192"/>
      <c r="R318" s="192"/>
      <c r="S318" s="213"/>
      <c r="T318" s="192"/>
      <c r="W318" s="183" t="str" cm="1">
        <f t="array" ref="W318">IFERROR(INDEX(A$761:A$954,MATCH(H318,A$761:A$954,0),0),"Save")</f>
        <v>Save</v>
      </c>
    </row>
    <row r="319" spans="1:23" s="183" customFormat="1" hidden="1" x14ac:dyDescent="0.35">
      <c r="A319" s="208" t="str">
        <f t="shared" si="69"/>
        <v>Electricity Supply</v>
      </c>
      <c r="B319" s="208" t="str">
        <f t="shared" si="69"/>
        <v>Reduce Plant Downtime</v>
      </c>
      <c r="C319" s="208" t="str">
        <f t="shared" si="69"/>
        <v>Percentage Reduction in Plant Downtime</v>
      </c>
      <c r="D319" s="192" t="s">
        <v>617</v>
      </c>
      <c r="E319" s="192" t="s">
        <v>703</v>
      </c>
      <c r="F319" s="192"/>
      <c r="G319" s="192"/>
      <c r="H319" s="184">
        <v>689</v>
      </c>
      <c r="I319" s="192" t="s">
        <v>332</v>
      </c>
      <c r="J319" s="208" t="str">
        <f t="shared" si="71"/>
        <v>Reduce Plant Downtime</v>
      </c>
      <c r="K319" s="190" t="str">
        <f t="shared" si="72"/>
        <v>elec reduce plant downtime</v>
      </c>
      <c r="L319" s="186"/>
      <c r="M319" s="186"/>
      <c r="N319" s="186"/>
      <c r="O319" s="192"/>
      <c r="P319" s="187"/>
      <c r="Q319" s="192"/>
      <c r="R319" s="192"/>
      <c r="S319" s="213"/>
      <c r="T319" s="192"/>
      <c r="W319" s="183" t="str" cm="1">
        <f t="array" ref="W319">IFERROR(INDEX(A$761:A$954,MATCH(H319,A$761:A$954,0),0),"Save")</f>
        <v>Save</v>
      </c>
    </row>
    <row r="320" spans="1:23" s="183" customFormat="1" hidden="1" x14ac:dyDescent="0.35">
      <c r="A320" s="208" t="str">
        <f t="shared" si="69"/>
        <v>Electricity Supply</v>
      </c>
      <c r="B320" s="208" t="str">
        <f t="shared" si="69"/>
        <v>Reduce Plant Downtime</v>
      </c>
      <c r="C320" s="208" t="str">
        <f t="shared" si="69"/>
        <v>Percentage Reduction in Plant Downtime</v>
      </c>
      <c r="D320" s="192" t="s">
        <v>617</v>
      </c>
      <c r="E320" s="192" t="s">
        <v>704</v>
      </c>
      <c r="F320" s="192"/>
      <c r="G320" s="192"/>
      <c r="H320" s="184">
        <v>690</v>
      </c>
      <c r="I320" s="192" t="s">
        <v>332</v>
      </c>
      <c r="J320" s="208" t="str">
        <f t="shared" si="71"/>
        <v>Reduce Plant Downtime</v>
      </c>
      <c r="K320" s="190" t="str">
        <f t="shared" si="72"/>
        <v>elec reduce plant downtime</v>
      </c>
      <c r="L320" s="186"/>
      <c r="M320" s="186"/>
      <c r="N320" s="186"/>
      <c r="O320" s="192"/>
      <c r="P320" s="187"/>
      <c r="Q320" s="192"/>
      <c r="R320" s="192"/>
      <c r="S320" s="213"/>
      <c r="T320" s="192"/>
      <c r="W320" s="183" t="str" cm="1">
        <f t="array" ref="W320">IFERROR(INDEX(A$761:A$954,MATCH(H320,A$761:A$954,0),0),"Save")</f>
        <v>Save</v>
      </c>
    </row>
    <row r="321" spans="1:23" s="183" customFormat="1" hidden="1" x14ac:dyDescent="0.35">
      <c r="A321" s="183" t="s">
        <v>575</v>
      </c>
      <c r="B321" s="184" t="s">
        <v>717</v>
      </c>
      <c r="C321" s="184" t="s">
        <v>718</v>
      </c>
      <c r="D321" s="192" t="s">
        <v>594</v>
      </c>
      <c r="E321" s="192"/>
      <c r="F321" s="192" t="s">
        <v>595</v>
      </c>
      <c r="G321" s="192"/>
      <c r="H321" s="184">
        <v>194</v>
      </c>
      <c r="I321" s="192" t="s">
        <v>310</v>
      </c>
      <c r="J321" s="184" t="s">
        <v>717</v>
      </c>
      <c r="K321" s="183" t="s">
        <v>719</v>
      </c>
      <c r="L321" s="186">
        <v>0</v>
      </c>
      <c r="M321" s="186">
        <v>0.9</v>
      </c>
      <c r="N321" s="186">
        <v>0.01</v>
      </c>
      <c r="O321" s="192" t="s">
        <v>720</v>
      </c>
      <c r="P321" s="187" t="s">
        <v>721</v>
      </c>
      <c r="Q321" s="192" t="s">
        <v>722</v>
      </c>
      <c r="R321" s="192" t="s">
        <v>723</v>
      </c>
      <c r="S321" s="213"/>
      <c r="T321" s="192"/>
      <c r="W321" s="183" t="str" cm="1">
        <f t="array" ref="W321">IFERROR(INDEX(A$761:A$954,MATCH(H321,A$761:A$954,0),0),"Save")</f>
        <v>Save</v>
      </c>
    </row>
    <row r="322" spans="1:23" s="183" customFormat="1" hidden="1" x14ac:dyDescent="0.35">
      <c r="A322" s="208" t="str">
        <f t="shared" ref="A322:C323" si="73">A$321</f>
        <v>Electricity Supply</v>
      </c>
      <c r="B322" s="208" t="str">
        <f t="shared" si="73"/>
        <v>Reduce Soft Costs</v>
      </c>
      <c r="C322" s="208" t="str">
        <f t="shared" si="73"/>
        <v>Percent Reduction in Soft Costs of Capacity Construction</v>
      </c>
      <c r="D322" s="192" t="s">
        <v>596</v>
      </c>
      <c r="E322" s="192"/>
      <c r="F322" s="192" t="s">
        <v>597</v>
      </c>
      <c r="G322" s="192"/>
      <c r="H322" s="184">
        <v>195</v>
      </c>
      <c r="I322" s="192" t="s">
        <v>310</v>
      </c>
      <c r="J322" s="230" t="str">
        <f t="shared" ref="J322:O323" si="74">J$321</f>
        <v>Reduce Soft Costs</v>
      </c>
      <c r="K322" s="230" t="str">
        <f t="shared" si="74"/>
        <v>elec reduce soft costs</v>
      </c>
      <c r="L322" s="231">
        <f t="shared" si="74"/>
        <v>0</v>
      </c>
      <c r="M322" s="231">
        <f t="shared" si="74"/>
        <v>0.9</v>
      </c>
      <c r="N322" s="231">
        <f t="shared" si="74"/>
        <v>0.01</v>
      </c>
      <c r="O322" s="230" t="str">
        <f t="shared" si="74"/>
        <v>% reduction in soft costs</v>
      </c>
      <c r="P322" s="187" t="s">
        <v>724</v>
      </c>
      <c r="Q322" s="230" t="str">
        <f>Q$321</f>
        <v>endogenous-learning.html#red-soft-costs</v>
      </c>
      <c r="R322" s="230" t="str">
        <f>R$321</f>
        <v>reduce-soft-costs.html</v>
      </c>
      <c r="S322" s="213"/>
      <c r="T322" s="192"/>
      <c r="W322" s="183" t="str" cm="1">
        <f t="array" ref="W322">IFERROR(INDEX(A$761:A$954,MATCH(H322,A$761:A$954,0),0),"Save")</f>
        <v>Save</v>
      </c>
    </row>
    <row r="323" spans="1:23" s="183" customFormat="1" hidden="1" x14ac:dyDescent="0.35">
      <c r="A323" s="208" t="str">
        <f t="shared" si="73"/>
        <v>Electricity Supply</v>
      </c>
      <c r="B323" s="208" t="str">
        <f t="shared" si="73"/>
        <v>Reduce Soft Costs</v>
      </c>
      <c r="C323" s="208" t="str">
        <f t="shared" si="73"/>
        <v>Percent Reduction in Soft Costs of Capacity Construction</v>
      </c>
      <c r="D323" s="192" t="s">
        <v>611</v>
      </c>
      <c r="E323" s="192"/>
      <c r="F323" s="192" t="s">
        <v>612</v>
      </c>
      <c r="G323" s="192"/>
      <c r="H323" s="184">
        <v>196</v>
      </c>
      <c r="I323" s="192" t="s">
        <v>310</v>
      </c>
      <c r="J323" s="230" t="str">
        <f t="shared" si="74"/>
        <v>Reduce Soft Costs</v>
      </c>
      <c r="K323" s="230" t="str">
        <f t="shared" si="74"/>
        <v>elec reduce soft costs</v>
      </c>
      <c r="L323" s="231">
        <f t="shared" si="74"/>
        <v>0</v>
      </c>
      <c r="M323" s="231">
        <f t="shared" si="74"/>
        <v>0.9</v>
      </c>
      <c r="N323" s="231">
        <f t="shared" si="74"/>
        <v>0.01</v>
      </c>
      <c r="O323" s="230" t="str">
        <f t="shared" si="74"/>
        <v>% reduction in soft costs</v>
      </c>
      <c r="P323" s="187" t="s">
        <v>725</v>
      </c>
      <c r="Q323" s="230" t="str">
        <f>Q$321</f>
        <v>endogenous-learning.html#red-soft-costs</v>
      </c>
      <c r="R323" s="230" t="str">
        <f>R$321</f>
        <v>reduce-soft-costs.html</v>
      </c>
      <c r="S323" s="213"/>
      <c r="T323" s="192"/>
      <c r="W323" s="183" t="str" cm="1">
        <f t="array" ref="W323">IFERROR(INDEX(A$761:A$954,MATCH(H323,A$761:A$954,0),0),"Save")</f>
        <v>Save</v>
      </c>
    </row>
    <row r="324" spans="1:23" s="183" customFormat="1" hidden="1" x14ac:dyDescent="0.35">
      <c r="A324" s="183" t="s">
        <v>575</v>
      </c>
      <c r="B324" s="183" t="s">
        <v>726</v>
      </c>
      <c r="C324" s="183" t="s">
        <v>727</v>
      </c>
      <c r="D324" s="192"/>
      <c r="E324" s="192"/>
      <c r="F324" s="192"/>
      <c r="G324" s="192"/>
      <c r="H324" s="184">
        <v>145</v>
      </c>
      <c r="I324" s="192" t="s">
        <v>310</v>
      </c>
      <c r="J324" s="183" t="s">
        <v>728</v>
      </c>
      <c r="K324" s="182" t="s">
        <v>729</v>
      </c>
      <c r="L324" s="186">
        <v>0</v>
      </c>
      <c r="M324" s="186">
        <v>0.4</v>
      </c>
      <c r="N324" s="186">
        <v>0.01</v>
      </c>
      <c r="O324" s="192" t="s">
        <v>730</v>
      </c>
      <c r="P324" s="187" t="s">
        <v>731</v>
      </c>
      <c r="Q324" s="192" t="s">
        <v>732</v>
      </c>
      <c r="R324" s="192" t="s">
        <v>733</v>
      </c>
      <c r="S324" s="213" t="s">
        <v>734</v>
      </c>
      <c r="T324" s="192"/>
      <c r="W324" s="183" t="str" cm="1">
        <f t="array" ref="W324">IFERROR(INDEX(A$761:A$954,MATCH(H324,A$761:A$954,0),0),"Save")</f>
        <v>Save</v>
      </c>
    </row>
    <row r="325" spans="1:23" s="183" customFormat="1" hidden="1" x14ac:dyDescent="0.35">
      <c r="A325" s="183" t="s">
        <v>575</v>
      </c>
      <c r="B325" s="182" t="s">
        <v>735</v>
      </c>
      <c r="C325" s="183" t="s">
        <v>736</v>
      </c>
      <c r="D325" s="185" t="s">
        <v>578</v>
      </c>
      <c r="E325" s="185"/>
      <c r="F325" s="192" t="s">
        <v>579</v>
      </c>
      <c r="G325" s="192"/>
      <c r="H325" s="184">
        <v>691</v>
      </c>
      <c r="I325" s="192" t="s">
        <v>332</v>
      </c>
      <c r="J325" s="182" t="s">
        <v>735</v>
      </c>
      <c r="K325" s="182" t="s">
        <v>737</v>
      </c>
      <c r="L325" s="186">
        <v>0</v>
      </c>
      <c r="M325" s="186">
        <v>0.95</v>
      </c>
      <c r="N325" s="186">
        <v>0.01</v>
      </c>
      <c r="O325" s="192" t="s">
        <v>738</v>
      </c>
      <c r="P325" s="187"/>
      <c r="Q325" s="185" t="s">
        <v>739</v>
      </c>
      <c r="R325" s="192"/>
      <c r="S325" s="213"/>
      <c r="T325" s="192"/>
      <c r="W325" s="183" t="str" cm="1">
        <f t="array" ref="W325">IFERROR(INDEX(A$761:A$954,MATCH(H325,A$761:A$954,0),0),"Save")</f>
        <v>Save</v>
      </c>
    </row>
    <row r="326" spans="1:23" s="183" customFormat="1" hidden="1" x14ac:dyDescent="0.35">
      <c r="A326" s="208" t="str">
        <f t="shared" ref="A326:C337" si="75">A$325</f>
        <v>Electricity Supply</v>
      </c>
      <c r="B326" s="208" t="str">
        <f t="shared" si="75"/>
        <v>Subsidy for Capacity Construction</v>
      </c>
      <c r="C326" s="208" t="str">
        <f t="shared" si="75"/>
        <v>Perc Subsidy for Elec Capacity Construction</v>
      </c>
      <c r="D326" s="192" t="s">
        <v>740</v>
      </c>
      <c r="E326" s="200"/>
      <c r="F326" s="192" t="s">
        <v>741</v>
      </c>
      <c r="G326" s="192"/>
      <c r="H326" s="184">
        <v>692</v>
      </c>
      <c r="I326" s="192" t="s">
        <v>332</v>
      </c>
      <c r="J326" s="208" t="str">
        <f t="shared" ref="J326:O337" si="76">J$325</f>
        <v>Subsidy for Capacity Construction</v>
      </c>
      <c r="K326" s="208" t="str">
        <f t="shared" si="76"/>
        <v>elec capacity construction subsidy</v>
      </c>
      <c r="L326" s="191">
        <f t="shared" si="76"/>
        <v>0</v>
      </c>
      <c r="M326" s="191">
        <f t="shared" si="76"/>
        <v>0.95</v>
      </c>
      <c r="N326" s="191">
        <f t="shared" si="76"/>
        <v>0.01</v>
      </c>
      <c r="O326" s="208" t="str">
        <f t="shared" si="76"/>
        <v>% of construction cost</v>
      </c>
      <c r="P326" s="187"/>
      <c r="Q326" s="208" t="str">
        <f t="shared" ref="Q326:Q337" si="77">Q$325</f>
        <v>electricity-sector-main.html#subsidies</v>
      </c>
      <c r="R326" s="192"/>
      <c r="S326" s="213"/>
      <c r="T326" s="192"/>
      <c r="W326" s="183" t="str" cm="1">
        <f t="array" ref="W326">IFERROR(INDEX(A$761:A$954,MATCH(H326,A$761:A$954,0),0),"Save")</f>
        <v>Save</v>
      </c>
    </row>
    <row r="327" spans="1:23" s="183" customFormat="1" hidden="1" x14ac:dyDescent="0.35">
      <c r="A327" s="208" t="str">
        <f t="shared" si="75"/>
        <v>Electricity Supply</v>
      </c>
      <c r="B327" s="208" t="str">
        <f t="shared" si="75"/>
        <v>Subsidy for Capacity Construction</v>
      </c>
      <c r="C327" s="208" t="str">
        <f t="shared" si="75"/>
        <v>Perc Subsidy for Elec Capacity Construction</v>
      </c>
      <c r="D327" s="192" t="s">
        <v>588</v>
      </c>
      <c r="E327" s="200"/>
      <c r="F327" s="192" t="s">
        <v>589</v>
      </c>
      <c r="G327" s="192"/>
      <c r="H327" s="184">
        <v>517</v>
      </c>
      <c r="I327" s="192" t="s">
        <v>310</v>
      </c>
      <c r="J327" s="208" t="str">
        <f t="shared" si="76"/>
        <v>Subsidy for Capacity Construction</v>
      </c>
      <c r="K327" s="208" t="str">
        <f t="shared" si="76"/>
        <v>elec capacity construction subsidy</v>
      </c>
      <c r="L327" s="191">
        <f t="shared" si="76"/>
        <v>0</v>
      </c>
      <c r="M327" s="191">
        <f t="shared" si="76"/>
        <v>0.95</v>
      </c>
      <c r="N327" s="191">
        <f t="shared" si="76"/>
        <v>0.01</v>
      </c>
      <c r="O327" s="208" t="str">
        <f t="shared" si="76"/>
        <v>% of construction cost</v>
      </c>
      <c r="P327" s="187" t="s">
        <v>742</v>
      </c>
      <c r="Q327" s="208" t="str">
        <f t="shared" si="77"/>
        <v>electricity-sector-main.html#subsidies</v>
      </c>
      <c r="R327" s="192"/>
      <c r="S327" s="212" t="s">
        <v>743</v>
      </c>
      <c r="T327" s="192"/>
      <c r="W327" s="183" t="str" cm="1">
        <f t="array" ref="W327">IFERROR(INDEX(A$761:A$954,MATCH(H327,A$761:A$954,0),0),"Save")</f>
        <v>Save</v>
      </c>
    </row>
    <row r="328" spans="1:23" s="183" customFormat="1" hidden="1" x14ac:dyDescent="0.35">
      <c r="A328" s="208" t="str">
        <f t="shared" si="75"/>
        <v>Electricity Supply</v>
      </c>
      <c r="B328" s="208" t="str">
        <f t="shared" si="75"/>
        <v>Subsidy for Capacity Construction</v>
      </c>
      <c r="C328" s="208" t="str">
        <f t="shared" si="75"/>
        <v>Perc Subsidy for Elec Capacity Construction</v>
      </c>
      <c r="D328" s="192" t="s">
        <v>591</v>
      </c>
      <c r="E328" s="200"/>
      <c r="F328" s="192" t="s">
        <v>592</v>
      </c>
      <c r="G328" s="192"/>
      <c r="H328" s="184">
        <v>693</v>
      </c>
      <c r="I328" s="192" t="s">
        <v>332</v>
      </c>
      <c r="J328" s="208" t="str">
        <f t="shared" si="76"/>
        <v>Subsidy for Capacity Construction</v>
      </c>
      <c r="K328" s="208" t="str">
        <f t="shared" si="76"/>
        <v>elec capacity construction subsidy</v>
      </c>
      <c r="L328" s="191">
        <f t="shared" si="76"/>
        <v>0</v>
      </c>
      <c r="M328" s="191">
        <f t="shared" si="76"/>
        <v>0.95</v>
      </c>
      <c r="N328" s="191">
        <f t="shared" si="76"/>
        <v>0.01</v>
      </c>
      <c r="O328" s="208" t="str">
        <f t="shared" si="76"/>
        <v>% of construction cost</v>
      </c>
      <c r="P328" s="187"/>
      <c r="Q328" s="208" t="str">
        <f t="shared" si="77"/>
        <v>electricity-sector-main.html#subsidies</v>
      </c>
      <c r="R328" s="192"/>
      <c r="S328" s="213"/>
      <c r="T328" s="192"/>
      <c r="W328" s="183" t="str" cm="1">
        <f t="array" ref="W328">IFERROR(INDEX(A$761:A$954,MATCH(H328,A$761:A$954,0),0),"Save")</f>
        <v>Save</v>
      </c>
    </row>
    <row r="329" spans="1:23" s="183" customFormat="1" hidden="1" x14ac:dyDescent="0.35">
      <c r="A329" s="208" t="str">
        <f t="shared" si="75"/>
        <v>Electricity Supply</v>
      </c>
      <c r="B329" s="208" t="str">
        <f t="shared" si="75"/>
        <v>Subsidy for Capacity Construction</v>
      </c>
      <c r="C329" s="208" t="str">
        <f t="shared" si="75"/>
        <v>Perc Subsidy for Elec Capacity Construction</v>
      </c>
      <c r="D329" s="192" t="s">
        <v>594</v>
      </c>
      <c r="E329" s="200"/>
      <c r="F329" s="192" t="s">
        <v>595</v>
      </c>
      <c r="G329" s="192"/>
      <c r="H329" s="184">
        <v>518</v>
      </c>
      <c r="I329" s="192" t="s">
        <v>310</v>
      </c>
      <c r="J329" s="208" t="str">
        <f t="shared" si="76"/>
        <v>Subsidy for Capacity Construction</v>
      </c>
      <c r="K329" s="208" t="str">
        <f t="shared" si="76"/>
        <v>elec capacity construction subsidy</v>
      </c>
      <c r="L329" s="191">
        <f t="shared" si="76"/>
        <v>0</v>
      </c>
      <c r="M329" s="191">
        <f t="shared" si="76"/>
        <v>0.95</v>
      </c>
      <c r="N329" s="191">
        <f t="shared" si="76"/>
        <v>0.01</v>
      </c>
      <c r="O329" s="208" t="str">
        <f t="shared" si="76"/>
        <v>% of construction cost</v>
      </c>
      <c r="P329" s="194"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onshore wind. However, the Investment Tax Credit, a similar program for solar power, covers 30% of system costs through 2019, with declining amounts thereafter.</v>
      </c>
      <c r="Q329" s="208" t="str">
        <f t="shared" si="77"/>
        <v>electricity-sector-main.html#subsidies</v>
      </c>
      <c r="R329" s="192"/>
      <c r="S329" s="212" t="s">
        <v>744</v>
      </c>
      <c r="T329" s="192"/>
      <c r="W329" s="183" t="str" cm="1">
        <f t="array" ref="W329">IFERROR(INDEX(A$761:A$954,MATCH(H329,A$761:A$954,0),0),"Save")</f>
        <v>Save</v>
      </c>
    </row>
    <row r="330" spans="1:23" s="183" customFormat="1" hidden="1" x14ac:dyDescent="0.35">
      <c r="A330" s="208" t="str">
        <f t="shared" si="75"/>
        <v>Electricity Supply</v>
      </c>
      <c r="B330" s="208" t="str">
        <f t="shared" si="75"/>
        <v>Subsidy for Capacity Construction</v>
      </c>
      <c r="C330" s="208" t="str">
        <f t="shared" si="75"/>
        <v>Perc Subsidy for Elec Capacity Construction</v>
      </c>
      <c r="D330" s="192" t="s">
        <v>596</v>
      </c>
      <c r="E330" s="200"/>
      <c r="F330" s="192" t="s">
        <v>597</v>
      </c>
      <c r="G330" s="192"/>
      <c r="H330" s="184">
        <v>519</v>
      </c>
      <c r="I330" s="192" t="s">
        <v>310</v>
      </c>
      <c r="J330" s="208" t="str">
        <f t="shared" si="76"/>
        <v>Subsidy for Capacity Construction</v>
      </c>
      <c r="K330" s="208" t="str">
        <f t="shared" si="76"/>
        <v>elec capacity construction subsidy</v>
      </c>
      <c r="L330" s="191">
        <f t="shared" si="76"/>
        <v>0</v>
      </c>
      <c r="M330" s="191">
        <f t="shared" si="76"/>
        <v>0.95</v>
      </c>
      <c r="N330" s="191">
        <f t="shared" si="76"/>
        <v>0.01</v>
      </c>
      <c r="O330" s="208" t="str">
        <f t="shared" si="76"/>
        <v>% of construction cost</v>
      </c>
      <c r="P330" s="194"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solar pv. However, the Investment Tax Credit, a similar program for solar power, covers 30% of system costs through 2019, with declining amounts thereafter.</v>
      </c>
      <c r="Q330" s="208" t="str">
        <f t="shared" si="77"/>
        <v>electricity-sector-main.html#subsidies</v>
      </c>
      <c r="R330" s="192"/>
      <c r="S330" s="212" t="s">
        <v>744</v>
      </c>
      <c r="T330" s="192"/>
      <c r="W330" s="183" t="str" cm="1">
        <f t="array" ref="W330">IFERROR(INDEX(A$761:A$954,MATCH(H330,A$761:A$954,0),0),"Save")</f>
        <v>Save</v>
      </c>
    </row>
    <row r="331" spans="1:23" s="183" customFormat="1" hidden="1" x14ac:dyDescent="0.35">
      <c r="A331" s="208" t="str">
        <f t="shared" si="75"/>
        <v>Electricity Supply</v>
      </c>
      <c r="B331" s="208" t="str">
        <f t="shared" si="75"/>
        <v>Subsidy for Capacity Construction</v>
      </c>
      <c r="C331" s="208" t="str">
        <f t="shared" si="75"/>
        <v>Perc Subsidy for Elec Capacity Construction</v>
      </c>
      <c r="D331" s="192" t="s">
        <v>598</v>
      </c>
      <c r="E331" s="200"/>
      <c r="F331" s="192" t="s">
        <v>599</v>
      </c>
      <c r="G331" s="192"/>
      <c r="H331" s="184">
        <v>520</v>
      </c>
      <c r="I331" s="192" t="s">
        <v>310</v>
      </c>
      <c r="J331" s="208" t="str">
        <f t="shared" si="76"/>
        <v>Subsidy for Capacity Construction</v>
      </c>
      <c r="K331" s="208" t="str">
        <f t="shared" si="76"/>
        <v>elec capacity construction subsidy</v>
      </c>
      <c r="L331" s="191">
        <f t="shared" si="76"/>
        <v>0</v>
      </c>
      <c r="M331" s="191">
        <f t="shared" si="76"/>
        <v>0.95</v>
      </c>
      <c r="N331" s="191">
        <f t="shared" si="76"/>
        <v>0.01</v>
      </c>
      <c r="O331" s="208" t="str">
        <f t="shared" si="76"/>
        <v>% of construction cost</v>
      </c>
      <c r="Q331" s="208" t="str">
        <f t="shared" si="77"/>
        <v>electricity-sector-main.html#subsidies</v>
      </c>
      <c r="R331" s="192"/>
      <c r="S331" s="212" t="s">
        <v>744</v>
      </c>
      <c r="T331" s="192"/>
      <c r="W331" s="183" t="str" cm="1">
        <f t="array" ref="W331">IFERROR(INDEX(A$761:A$954,MATCH(H331,A$761:A$954,0),0),"Save")</f>
        <v>Save</v>
      </c>
    </row>
    <row r="332" spans="1:23" s="183" customFormat="1" hidden="1" x14ac:dyDescent="0.35">
      <c r="A332" s="208" t="str">
        <f t="shared" si="75"/>
        <v>Electricity Supply</v>
      </c>
      <c r="B332" s="208" t="str">
        <f t="shared" si="75"/>
        <v>Subsidy for Capacity Construction</v>
      </c>
      <c r="C332" s="208" t="str">
        <f t="shared" si="75"/>
        <v>Perc Subsidy for Elec Capacity Construction</v>
      </c>
      <c r="D332" s="192" t="s">
        <v>600</v>
      </c>
      <c r="E332" s="200"/>
      <c r="F332" s="192" t="s">
        <v>601</v>
      </c>
      <c r="G332" s="192"/>
      <c r="H332" s="184">
        <v>521</v>
      </c>
      <c r="I332" s="192" t="s">
        <v>310</v>
      </c>
      <c r="J332" s="208" t="str">
        <f t="shared" si="76"/>
        <v>Subsidy for Capacity Construction</v>
      </c>
      <c r="K332" s="208" t="str">
        <f t="shared" si="76"/>
        <v>elec capacity construction subsidy</v>
      </c>
      <c r="L332" s="191">
        <f t="shared" si="76"/>
        <v>0</v>
      </c>
      <c r="M332" s="191">
        <f t="shared" si="76"/>
        <v>0.95</v>
      </c>
      <c r="N332" s="191">
        <f t="shared" si="76"/>
        <v>0.01</v>
      </c>
      <c r="O332" s="208" t="str">
        <f t="shared" si="76"/>
        <v>% of construction cost</v>
      </c>
      <c r="P332" s="187" t="s">
        <v>745</v>
      </c>
      <c r="Q332" s="208" t="str">
        <f t="shared" si="77"/>
        <v>electricity-sector-main.html#subsidies</v>
      </c>
      <c r="R332" s="192"/>
      <c r="S332" s="212" t="s">
        <v>746</v>
      </c>
      <c r="T332" s="192"/>
      <c r="W332" s="183" t="str" cm="1">
        <f t="array" ref="W332">IFERROR(INDEX(A$761:A$954,MATCH(H332,A$761:A$954,0),0),"Save")</f>
        <v>Save</v>
      </c>
    </row>
    <row r="333" spans="1:23" s="183" customFormat="1" hidden="1" x14ac:dyDescent="0.35">
      <c r="A333" s="208" t="str">
        <f t="shared" si="75"/>
        <v>Electricity Supply</v>
      </c>
      <c r="B333" s="208" t="str">
        <f t="shared" si="75"/>
        <v>Subsidy for Capacity Construction</v>
      </c>
      <c r="C333" s="208" t="str">
        <f t="shared" si="75"/>
        <v>Perc Subsidy for Elec Capacity Construction</v>
      </c>
      <c r="D333" s="192" t="s">
        <v>608</v>
      </c>
      <c r="E333" s="200"/>
      <c r="F333" s="192" t="s">
        <v>609</v>
      </c>
      <c r="G333" s="192"/>
      <c r="H333" s="184">
        <v>694</v>
      </c>
      <c r="I333" s="192" t="s">
        <v>332</v>
      </c>
      <c r="J333" s="208" t="str">
        <f t="shared" si="76"/>
        <v>Subsidy for Capacity Construction</v>
      </c>
      <c r="K333" s="208" t="str">
        <f t="shared" si="76"/>
        <v>elec capacity construction subsidy</v>
      </c>
      <c r="L333" s="191">
        <f t="shared" si="76"/>
        <v>0</v>
      </c>
      <c r="M333" s="191">
        <f t="shared" si="76"/>
        <v>0.95</v>
      </c>
      <c r="N333" s="191">
        <f t="shared" si="76"/>
        <v>0.01</v>
      </c>
      <c r="O333" s="208" t="str">
        <f t="shared" si="76"/>
        <v>% of construction cost</v>
      </c>
      <c r="P333" s="187"/>
      <c r="Q333" s="208" t="str">
        <f t="shared" si="77"/>
        <v>electricity-sector-main.html#subsidies</v>
      </c>
      <c r="R333" s="192"/>
      <c r="S333" s="213"/>
      <c r="T333" s="192"/>
      <c r="W333" s="183" t="str" cm="1">
        <f t="array" ref="W333">IFERROR(INDEX(A$761:A$954,MATCH(H333,A$761:A$954,0),0),"Save")</f>
        <v>Save</v>
      </c>
    </row>
    <row r="334" spans="1:23" s="183" customFormat="1" hidden="1" x14ac:dyDescent="0.35">
      <c r="A334" s="208" t="str">
        <f t="shared" si="75"/>
        <v>Electricity Supply</v>
      </c>
      <c r="B334" s="208" t="str">
        <f t="shared" si="75"/>
        <v>Subsidy for Capacity Construction</v>
      </c>
      <c r="C334" s="208" t="str">
        <f t="shared" si="75"/>
        <v>Perc Subsidy for Elec Capacity Construction</v>
      </c>
      <c r="D334" s="192" t="s">
        <v>611</v>
      </c>
      <c r="E334" s="200"/>
      <c r="F334" s="192" t="s">
        <v>612</v>
      </c>
      <c r="G334" s="192"/>
      <c r="H334" s="184">
        <v>522</v>
      </c>
      <c r="I334" s="192" t="s">
        <v>310</v>
      </c>
      <c r="J334" s="208" t="str">
        <f t="shared" si="76"/>
        <v>Subsidy for Capacity Construction</v>
      </c>
      <c r="K334" s="208" t="str">
        <f t="shared" si="76"/>
        <v>elec capacity construction subsidy</v>
      </c>
      <c r="L334" s="191">
        <f t="shared" si="76"/>
        <v>0</v>
      </c>
      <c r="M334" s="191">
        <f t="shared" si="76"/>
        <v>0.95</v>
      </c>
      <c r="N334" s="191">
        <f t="shared" si="76"/>
        <v>0.01</v>
      </c>
      <c r="O334" s="208" t="str">
        <f t="shared" si="76"/>
        <v>% of construction cost</v>
      </c>
      <c r="P334" s="194"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offshore wind. However, the Investment Tax Credit, a similar program for solar power, covers 30% of system costs through 2019, with declining amounts thereafter.</v>
      </c>
      <c r="Q334" s="208" t="str">
        <f t="shared" si="77"/>
        <v>electricity-sector-main.html#subsidies</v>
      </c>
      <c r="R334" s="192"/>
      <c r="S334" s="212" t="s">
        <v>744</v>
      </c>
      <c r="T334" s="192"/>
      <c r="W334" s="183" t="str" cm="1">
        <f t="array" ref="W334">IFERROR(INDEX(A$761:A$954,MATCH(H334,A$761:A$954,0),0),"Save")</f>
        <v>Save</v>
      </c>
    </row>
    <row r="335" spans="1:23" s="183" customFormat="1" hidden="1" x14ac:dyDescent="0.35">
      <c r="A335" s="208" t="str">
        <f t="shared" si="75"/>
        <v>Electricity Supply</v>
      </c>
      <c r="B335" s="208" t="str">
        <f t="shared" si="75"/>
        <v>Subsidy for Capacity Construction</v>
      </c>
      <c r="C335" s="208" t="str">
        <f t="shared" si="75"/>
        <v>Perc Subsidy for Elec Capacity Construction</v>
      </c>
      <c r="D335" s="192" t="s">
        <v>613</v>
      </c>
      <c r="E335" s="185"/>
      <c r="F335" s="192" t="s">
        <v>614</v>
      </c>
      <c r="G335" s="192"/>
      <c r="H335" s="184">
        <v>695</v>
      </c>
      <c r="I335" s="192" t="s">
        <v>332</v>
      </c>
      <c r="J335" s="208" t="str">
        <f t="shared" si="76"/>
        <v>Subsidy for Capacity Construction</v>
      </c>
      <c r="K335" s="208" t="str">
        <f t="shared" si="76"/>
        <v>elec capacity construction subsidy</v>
      </c>
      <c r="L335" s="191">
        <f t="shared" si="76"/>
        <v>0</v>
      </c>
      <c r="M335" s="191">
        <f t="shared" si="76"/>
        <v>0.95</v>
      </c>
      <c r="N335" s="191">
        <f t="shared" si="76"/>
        <v>0.01</v>
      </c>
      <c r="O335" s="208" t="str">
        <f t="shared" si="76"/>
        <v>% of construction cost</v>
      </c>
      <c r="P335" s="187"/>
      <c r="Q335" s="208" t="str">
        <f t="shared" si="77"/>
        <v>electricity-sector-main.html#subsidies</v>
      </c>
      <c r="R335" s="192"/>
      <c r="S335" s="213"/>
      <c r="T335" s="192"/>
      <c r="W335" s="183" t="str" cm="1">
        <f t="array" ref="W335">IFERROR(INDEX(A$761:A$954,MATCH(H335,A$761:A$954,0),0),"Save")</f>
        <v>Save</v>
      </c>
    </row>
    <row r="336" spans="1:23" s="183" customFormat="1" hidden="1" x14ac:dyDescent="0.35">
      <c r="A336" s="208" t="str">
        <f t="shared" si="75"/>
        <v>Electricity Supply</v>
      </c>
      <c r="B336" s="208" t="str">
        <f t="shared" si="75"/>
        <v>Subsidy for Capacity Construction</v>
      </c>
      <c r="C336" s="208" t="str">
        <f t="shared" si="75"/>
        <v>Perc Subsidy for Elec Capacity Construction</v>
      </c>
      <c r="D336" s="192" t="s">
        <v>615</v>
      </c>
      <c r="E336" s="185"/>
      <c r="F336" s="192" t="s">
        <v>616</v>
      </c>
      <c r="G336" s="192"/>
      <c r="H336" s="184">
        <v>696</v>
      </c>
      <c r="I336" s="192" t="s">
        <v>332</v>
      </c>
      <c r="J336" s="208" t="str">
        <f t="shared" si="76"/>
        <v>Subsidy for Capacity Construction</v>
      </c>
      <c r="K336" s="208" t="str">
        <f t="shared" si="76"/>
        <v>elec capacity construction subsidy</v>
      </c>
      <c r="L336" s="191">
        <f t="shared" si="76"/>
        <v>0</v>
      </c>
      <c r="M336" s="191">
        <f t="shared" si="76"/>
        <v>0.95</v>
      </c>
      <c r="N336" s="191">
        <f t="shared" si="76"/>
        <v>0.01</v>
      </c>
      <c r="O336" s="208" t="str">
        <f t="shared" si="76"/>
        <v>% of construction cost</v>
      </c>
      <c r="P336" s="187"/>
      <c r="Q336" s="208" t="str">
        <f t="shared" si="77"/>
        <v>electricity-sector-main.html#subsidies</v>
      </c>
      <c r="R336" s="192"/>
      <c r="S336" s="213"/>
      <c r="T336" s="192"/>
      <c r="W336" s="183" t="str" cm="1">
        <f t="array" ref="W336">IFERROR(INDEX(A$761:A$954,MATCH(H336,A$761:A$954,0),0),"Save")</f>
        <v>Save</v>
      </c>
    </row>
    <row r="337" spans="1:23" s="183" customFormat="1" hidden="1" x14ac:dyDescent="0.35">
      <c r="A337" s="208" t="str">
        <f t="shared" si="75"/>
        <v>Electricity Supply</v>
      </c>
      <c r="B337" s="208" t="str">
        <f t="shared" si="75"/>
        <v>Subsidy for Capacity Construction</v>
      </c>
      <c r="C337" s="208" t="str">
        <f t="shared" si="75"/>
        <v>Perc Subsidy for Elec Capacity Construction</v>
      </c>
      <c r="D337" s="192" t="s">
        <v>617</v>
      </c>
      <c r="E337" s="185"/>
      <c r="F337" s="192" t="s">
        <v>618</v>
      </c>
      <c r="G337" s="192"/>
      <c r="H337" s="184">
        <v>697</v>
      </c>
      <c r="I337" s="192" t="s">
        <v>332</v>
      </c>
      <c r="J337" s="208" t="str">
        <f t="shared" si="76"/>
        <v>Subsidy for Capacity Construction</v>
      </c>
      <c r="K337" s="208" t="str">
        <f t="shared" si="76"/>
        <v>elec capacity construction subsidy</v>
      </c>
      <c r="L337" s="191">
        <f t="shared" si="76"/>
        <v>0</v>
      </c>
      <c r="M337" s="191">
        <f t="shared" si="76"/>
        <v>0.95</v>
      </c>
      <c r="N337" s="191">
        <f t="shared" si="76"/>
        <v>0.01</v>
      </c>
      <c r="O337" s="208" t="str">
        <f t="shared" si="76"/>
        <v>% of construction cost</v>
      </c>
      <c r="P337" s="187"/>
      <c r="Q337" s="208" t="str">
        <f t="shared" si="77"/>
        <v>electricity-sector-main.html#subsidies</v>
      </c>
      <c r="R337" s="192"/>
      <c r="S337" s="213"/>
      <c r="T337" s="192"/>
      <c r="W337" s="183" t="str" cm="1">
        <f t="array" ref="W337">IFERROR(INDEX(A$761:A$954,MATCH(H337,A$761:A$954,0),0),"Save")</f>
        <v>Save</v>
      </c>
    </row>
    <row r="338" spans="1:23" s="190" customFormat="1" hidden="1" x14ac:dyDescent="0.35">
      <c r="A338" s="182" t="s">
        <v>575</v>
      </c>
      <c r="B338" s="182" t="s">
        <v>747</v>
      </c>
      <c r="C338" s="182" t="s">
        <v>748</v>
      </c>
      <c r="D338" s="185" t="s">
        <v>578</v>
      </c>
      <c r="E338" s="185"/>
      <c r="F338" s="192" t="s">
        <v>579</v>
      </c>
      <c r="G338" s="185"/>
      <c r="H338" s="184">
        <v>698</v>
      </c>
      <c r="I338" s="192" t="s">
        <v>332</v>
      </c>
      <c r="J338" s="182" t="s">
        <v>747</v>
      </c>
      <c r="K338" s="182" t="s">
        <v>749</v>
      </c>
      <c r="L338" s="182"/>
      <c r="M338" s="182"/>
      <c r="N338" s="182"/>
      <c r="O338" s="185"/>
      <c r="P338" s="187"/>
      <c r="Q338" s="200"/>
      <c r="R338" s="192"/>
      <c r="S338" s="213"/>
      <c r="T338" s="200"/>
      <c r="W338" s="183" t="str" cm="1">
        <f t="array" ref="W338">IFERROR(INDEX(A$761:A$954,MATCH(H338,A$761:A$954,0),0),"Save")</f>
        <v>Save</v>
      </c>
    </row>
    <row r="339" spans="1:23" s="190" customFormat="1" hidden="1" x14ac:dyDescent="0.35">
      <c r="A339" s="190" t="str">
        <f t="shared" ref="A339:C350" si="78">A$338</f>
        <v>Electricity Supply</v>
      </c>
      <c r="B339" s="190" t="str">
        <f t="shared" si="78"/>
        <v>Subsidy for Electricity Production</v>
      </c>
      <c r="C339" s="190" t="str">
        <f t="shared" si="78"/>
        <v>Subsidy for Elec Production by Fuel</v>
      </c>
      <c r="D339" s="192" t="s">
        <v>740</v>
      </c>
      <c r="E339" s="200"/>
      <c r="F339" s="192" t="s">
        <v>741</v>
      </c>
      <c r="G339" s="200"/>
      <c r="H339" s="184">
        <v>699</v>
      </c>
      <c r="I339" s="192" t="s">
        <v>332</v>
      </c>
      <c r="J339" s="190" t="str">
        <f t="shared" ref="J339:K350" si="79">J$338</f>
        <v>Subsidy for Electricity Production</v>
      </c>
      <c r="K339" s="190" t="str">
        <f t="shared" si="79"/>
        <v>elec generation subsidy</v>
      </c>
      <c r="O339" s="200"/>
      <c r="P339" s="187"/>
      <c r="Q339" s="200"/>
      <c r="R339" s="192"/>
      <c r="S339" s="213"/>
      <c r="T339" s="200"/>
      <c r="W339" s="183" t="str" cm="1">
        <f t="array" ref="W339">IFERROR(INDEX(A$761:A$954,MATCH(H339,A$761:A$954,0),0),"Save")</f>
        <v>Save</v>
      </c>
    </row>
    <row r="340" spans="1:23" s="190" customFormat="1" hidden="1" x14ac:dyDescent="0.35">
      <c r="A340" s="190" t="str">
        <f t="shared" si="78"/>
        <v>Electricity Supply</v>
      </c>
      <c r="B340" s="190" t="str">
        <f t="shared" si="78"/>
        <v>Subsidy for Electricity Production</v>
      </c>
      <c r="C340" s="190" t="str">
        <f t="shared" si="78"/>
        <v>Subsidy for Elec Production by Fuel</v>
      </c>
      <c r="D340" s="192" t="s">
        <v>588</v>
      </c>
      <c r="E340" s="200"/>
      <c r="F340" s="192" t="s">
        <v>589</v>
      </c>
      <c r="G340" s="200"/>
      <c r="H340" s="43">
        <v>37</v>
      </c>
      <c r="I340" s="192" t="s">
        <v>310</v>
      </c>
      <c r="J340" s="190" t="str">
        <f t="shared" si="79"/>
        <v>Subsidy for Electricity Production</v>
      </c>
      <c r="K340" s="190" t="str">
        <f t="shared" si="79"/>
        <v>elec generation subsidy</v>
      </c>
      <c r="L340" s="183">
        <v>0</v>
      </c>
      <c r="M340" s="183">
        <v>60</v>
      </c>
      <c r="N340" s="183">
        <v>1</v>
      </c>
      <c r="O340" s="232" t="str">
        <f>UnitControlCenter!B45</f>
        <v>$/MWh</v>
      </c>
      <c r="P340" s="219"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5" t="s">
        <v>739</v>
      </c>
      <c r="R340" s="192" t="s">
        <v>750</v>
      </c>
      <c r="S340" s="206" t="s">
        <v>751</v>
      </c>
      <c r="T340" s="185"/>
      <c r="U340" s="190" t="s">
        <v>752</v>
      </c>
      <c r="W340" s="183" t="str" cm="1">
        <f t="array" ref="W340">IFERROR(INDEX(A$761:A$954,MATCH(H340,A$761:A$954,0),0),"Save")</f>
        <v>Save</v>
      </c>
    </row>
    <row r="341" spans="1:23" s="190" customFormat="1" hidden="1" x14ac:dyDescent="0.35">
      <c r="A341" s="190" t="str">
        <f t="shared" si="78"/>
        <v>Electricity Supply</v>
      </c>
      <c r="B341" s="190" t="str">
        <f t="shared" si="78"/>
        <v>Subsidy for Electricity Production</v>
      </c>
      <c r="C341" s="190" t="str">
        <f t="shared" si="78"/>
        <v>Subsidy for Elec Production by Fuel</v>
      </c>
      <c r="D341" s="192" t="s">
        <v>591</v>
      </c>
      <c r="E341" s="200"/>
      <c r="F341" s="192" t="s">
        <v>592</v>
      </c>
      <c r="G341" s="200"/>
      <c r="H341" s="43">
        <v>700</v>
      </c>
      <c r="I341" s="192" t="s">
        <v>332</v>
      </c>
      <c r="J341" s="190" t="str">
        <f t="shared" si="79"/>
        <v>Subsidy for Electricity Production</v>
      </c>
      <c r="K341" s="190" t="str">
        <f t="shared" si="79"/>
        <v>elec generation subsidy</v>
      </c>
      <c r="O341" s="200"/>
      <c r="P341" s="219"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0"/>
      <c r="R341" s="192"/>
      <c r="S341" s="220"/>
      <c r="T341" s="200"/>
      <c r="W341" s="183" t="str" cm="1">
        <f t="array" ref="W341">IFERROR(INDEX(A$761:A$954,MATCH(H341,A$761:A$954,0),0),"Save")</f>
        <v>Save</v>
      </c>
    </row>
    <row r="342" spans="1:23" hidden="1" x14ac:dyDescent="0.35">
      <c r="A342" s="190" t="str">
        <f t="shared" si="78"/>
        <v>Electricity Supply</v>
      </c>
      <c r="B342" s="190" t="str">
        <f t="shared" si="78"/>
        <v>Subsidy for Electricity Production</v>
      </c>
      <c r="C342" s="190" t="str">
        <f t="shared" si="78"/>
        <v>Subsidy for Elec Production by Fuel</v>
      </c>
      <c r="D342" s="192" t="s">
        <v>594</v>
      </c>
      <c r="E342" s="200"/>
      <c r="F342" s="192" t="s">
        <v>595</v>
      </c>
      <c r="G342" s="200"/>
      <c r="H342" s="43">
        <v>39</v>
      </c>
      <c r="I342" s="192" t="s">
        <v>310</v>
      </c>
      <c r="J342" s="190" t="str">
        <f t="shared" si="79"/>
        <v>Subsidy for Electricity Production</v>
      </c>
      <c r="K342" s="190" t="str">
        <f t="shared" si="79"/>
        <v>elec generation subsidy</v>
      </c>
      <c r="L342" s="190">
        <f t="shared" ref="L342:O345" si="80">L$340</f>
        <v>0</v>
      </c>
      <c r="M342" s="190">
        <f t="shared" si="80"/>
        <v>60</v>
      </c>
      <c r="N342" s="190">
        <f t="shared" si="80"/>
        <v>1</v>
      </c>
      <c r="O342" s="200" t="str">
        <f t="shared" si="80"/>
        <v>$/MWh</v>
      </c>
      <c r="P342" s="219"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5" t="s">
        <v>739</v>
      </c>
      <c r="R342" s="192" t="s">
        <v>750</v>
      </c>
      <c r="S342"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5"/>
      <c r="W342" s="183" t="str" cm="1">
        <f t="array" ref="W342">IFERROR(INDEX(A$761:A$954,MATCH(H342,A$761:A$954,0),0),"Save")</f>
        <v>Save</v>
      </c>
    </row>
    <row r="343" spans="1:23" hidden="1" x14ac:dyDescent="0.35">
      <c r="A343" s="190" t="str">
        <f t="shared" si="78"/>
        <v>Electricity Supply</v>
      </c>
      <c r="B343" s="190" t="str">
        <f t="shared" si="78"/>
        <v>Subsidy for Electricity Production</v>
      </c>
      <c r="C343" s="190" t="str">
        <f t="shared" si="78"/>
        <v>Subsidy for Elec Production by Fuel</v>
      </c>
      <c r="D343" s="192" t="s">
        <v>596</v>
      </c>
      <c r="E343" s="200"/>
      <c r="F343" s="192" t="s">
        <v>597</v>
      </c>
      <c r="G343" s="200"/>
      <c r="H343" s="43">
        <v>40</v>
      </c>
      <c r="I343" s="192" t="s">
        <v>310</v>
      </c>
      <c r="J343" s="190" t="str">
        <f t="shared" si="79"/>
        <v>Subsidy for Electricity Production</v>
      </c>
      <c r="K343" s="190" t="str">
        <f t="shared" si="79"/>
        <v>elec generation subsidy</v>
      </c>
      <c r="L343" s="190">
        <f t="shared" si="80"/>
        <v>0</v>
      </c>
      <c r="M343" s="190">
        <f t="shared" si="80"/>
        <v>60</v>
      </c>
      <c r="N343" s="190">
        <f t="shared" si="80"/>
        <v>1</v>
      </c>
      <c r="O343" s="200" t="str">
        <f t="shared" si="80"/>
        <v>$/MWh</v>
      </c>
      <c r="P343" s="219"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5" t="s">
        <v>739</v>
      </c>
      <c r="R343" s="192" t="s">
        <v>750</v>
      </c>
      <c r="S343"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5"/>
      <c r="W343" s="183" t="str" cm="1">
        <f t="array" ref="W343">IFERROR(INDEX(A$761:A$954,MATCH(H343,A$761:A$954,0),0),"Save")</f>
        <v>Save</v>
      </c>
    </row>
    <row r="344" spans="1:23" hidden="1" x14ac:dyDescent="0.35">
      <c r="A344" s="190" t="str">
        <f t="shared" si="78"/>
        <v>Electricity Supply</v>
      </c>
      <c r="B344" s="190" t="str">
        <f t="shared" si="78"/>
        <v>Subsidy for Electricity Production</v>
      </c>
      <c r="C344" s="190" t="str">
        <f t="shared" si="78"/>
        <v>Subsidy for Elec Production by Fuel</v>
      </c>
      <c r="D344" s="192" t="s">
        <v>598</v>
      </c>
      <c r="E344" s="200"/>
      <c r="F344" s="192" t="s">
        <v>599</v>
      </c>
      <c r="G344" s="200"/>
      <c r="H344" s="43">
        <v>41</v>
      </c>
      <c r="I344" s="192" t="s">
        <v>310</v>
      </c>
      <c r="J344" s="190" t="str">
        <f t="shared" si="79"/>
        <v>Subsidy for Electricity Production</v>
      </c>
      <c r="K344" s="190" t="str">
        <f t="shared" si="79"/>
        <v>elec generation subsidy</v>
      </c>
      <c r="L344" s="190">
        <f t="shared" si="80"/>
        <v>0</v>
      </c>
      <c r="M344" s="190">
        <f t="shared" si="80"/>
        <v>60</v>
      </c>
      <c r="N344" s="190">
        <f t="shared" si="80"/>
        <v>1</v>
      </c>
      <c r="O344" s="200" t="str">
        <f t="shared" si="80"/>
        <v>$/MWh</v>
      </c>
      <c r="P344" s="219"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5" t="s">
        <v>739</v>
      </c>
      <c r="R344" s="192" t="s">
        <v>750</v>
      </c>
      <c r="S344"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5"/>
      <c r="W344" s="183" t="str" cm="1">
        <f t="array" ref="W344">IFERROR(INDEX(A$761:A$954,MATCH(H344,A$761:A$954,0),0),"Save")</f>
        <v>Save</v>
      </c>
    </row>
    <row r="345" spans="1:23" hidden="1" x14ac:dyDescent="0.35">
      <c r="A345" s="190" t="str">
        <f t="shared" si="78"/>
        <v>Electricity Supply</v>
      </c>
      <c r="B345" s="190" t="str">
        <f t="shared" si="78"/>
        <v>Subsidy for Electricity Production</v>
      </c>
      <c r="C345" s="190" t="str">
        <f t="shared" si="78"/>
        <v>Subsidy for Elec Production by Fuel</v>
      </c>
      <c r="D345" s="192" t="s">
        <v>600</v>
      </c>
      <c r="E345" s="200"/>
      <c r="F345" s="192" t="s">
        <v>601</v>
      </c>
      <c r="G345" s="200"/>
      <c r="H345" s="43">
        <v>42</v>
      </c>
      <c r="I345" s="192" t="s">
        <v>310</v>
      </c>
      <c r="J345" s="190" t="str">
        <f t="shared" si="79"/>
        <v>Subsidy for Electricity Production</v>
      </c>
      <c r="K345" s="190" t="str">
        <f t="shared" si="79"/>
        <v>elec generation subsidy</v>
      </c>
      <c r="L345" s="190">
        <f t="shared" si="80"/>
        <v>0</v>
      </c>
      <c r="M345" s="190">
        <f t="shared" si="80"/>
        <v>60</v>
      </c>
      <c r="N345" s="190">
        <f t="shared" si="80"/>
        <v>1</v>
      </c>
      <c r="O345" s="200" t="str">
        <f t="shared" si="80"/>
        <v>$/MWh</v>
      </c>
      <c r="P345" s="219"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5" t="s">
        <v>739</v>
      </c>
      <c r="R345" s="192" t="s">
        <v>750</v>
      </c>
      <c r="S345"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5"/>
      <c r="W345" s="183" t="str" cm="1">
        <f t="array" ref="W345">IFERROR(INDEX(A$761:A$954,MATCH(H345,A$761:A$954,0),0),"Save")</f>
        <v>Save</v>
      </c>
    </row>
    <row r="346" spans="1:23" hidden="1" x14ac:dyDescent="0.35">
      <c r="A346" s="190" t="str">
        <f t="shared" si="78"/>
        <v>Electricity Supply</v>
      </c>
      <c r="B346" s="190" t="str">
        <f t="shared" si="78"/>
        <v>Subsidy for Electricity Production</v>
      </c>
      <c r="C346" s="190" t="str">
        <f t="shared" si="78"/>
        <v>Subsidy for Elec Production by Fuel</v>
      </c>
      <c r="D346" s="192" t="s">
        <v>608</v>
      </c>
      <c r="E346" s="200"/>
      <c r="F346" s="192" t="s">
        <v>609</v>
      </c>
      <c r="G346" s="200"/>
      <c r="H346" s="43">
        <v>701</v>
      </c>
      <c r="I346" s="192" t="s">
        <v>332</v>
      </c>
      <c r="J346" s="190" t="str">
        <f t="shared" si="79"/>
        <v>Subsidy for Electricity Production</v>
      </c>
      <c r="K346" s="190" t="str">
        <f t="shared" si="79"/>
        <v>elec generation subsidy</v>
      </c>
      <c r="L346" s="191"/>
      <c r="M346" s="191"/>
      <c r="N346" s="191"/>
      <c r="O346" s="200"/>
      <c r="Q346" s="185"/>
      <c r="R346" s="192"/>
      <c r="S346" s="220"/>
      <c r="T346" s="185"/>
      <c r="W346" s="183" t="str" cm="1">
        <f t="array" ref="W346">IFERROR(INDEX(A$761:A$954,MATCH(H346,A$761:A$954,0),0),"Save")</f>
        <v>Save</v>
      </c>
    </row>
    <row r="347" spans="1:23" hidden="1" x14ac:dyDescent="0.35">
      <c r="A347" s="190" t="str">
        <f t="shared" si="78"/>
        <v>Electricity Supply</v>
      </c>
      <c r="B347" s="190" t="str">
        <f t="shared" si="78"/>
        <v>Subsidy for Electricity Production</v>
      </c>
      <c r="C347" s="190" t="str">
        <f t="shared" si="78"/>
        <v>Subsidy for Elec Production by Fuel</v>
      </c>
      <c r="D347" s="192" t="s">
        <v>611</v>
      </c>
      <c r="E347" s="200"/>
      <c r="F347" s="192" t="s">
        <v>612</v>
      </c>
      <c r="G347" s="200"/>
      <c r="H347" s="43">
        <v>184</v>
      </c>
      <c r="I347" s="192" t="s">
        <v>310</v>
      </c>
      <c r="J347" s="190" t="str">
        <f t="shared" si="79"/>
        <v>Subsidy for Electricity Production</v>
      </c>
      <c r="K347" s="190" t="str">
        <f t="shared" si="79"/>
        <v>elec generation subsidy</v>
      </c>
      <c r="L347" s="190">
        <f>L$340</f>
        <v>0</v>
      </c>
      <c r="M347" s="190">
        <f>M$340</f>
        <v>60</v>
      </c>
      <c r="N347" s="190">
        <f>N$340</f>
        <v>1</v>
      </c>
      <c r="O347" s="200" t="str">
        <f>O$340</f>
        <v>$/MWh</v>
      </c>
      <c r="P347" s="219"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5" t="s">
        <v>739</v>
      </c>
      <c r="R347" s="192" t="s">
        <v>750</v>
      </c>
      <c r="S347"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5"/>
      <c r="W347" s="183" t="str" cm="1">
        <f t="array" ref="W347">IFERROR(INDEX(A$761:A$954,MATCH(H347,A$761:A$954,0),0),"Save")</f>
        <v>Save</v>
      </c>
    </row>
    <row r="348" spans="1:23" hidden="1" x14ac:dyDescent="0.35">
      <c r="A348" s="190" t="str">
        <f t="shared" si="78"/>
        <v>Electricity Supply</v>
      </c>
      <c r="B348" s="190" t="str">
        <f t="shared" si="78"/>
        <v>Subsidy for Electricity Production</v>
      </c>
      <c r="C348" s="190" t="str">
        <f t="shared" si="78"/>
        <v>Subsidy for Elec Production by Fuel</v>
      </c>
      <c r="D348" s="192" t="s">
        <v>613</v>
      </c>
      <c r="E348" s="185"/>
      <c r="F348" s="192" t="s">
        <v>614</v>
      </c>
      <c r="G348" s="200"/>
      <c r="H348" s="43">
        <v>702</v>
      </c>
      <c r="I348" s="192" t="s">
        <v>332</v>
      </c>
      <c r="J348" s="190" t="str">
        <f t="shared" si="79"/>
        <v>Subsidy for Electricity Production</v>
      </c>
      <c r="K348" s="190" t="str">
        <f t="shared" si="79"/>
        <v>elec generation subsidy</v>
      </c>
      <c r="L348" s="190"/>
      <c r="M348" s="190"/>
      <c r="N348" s="190"/>
      <c r="O348" s="200"/>
      <c r="P348" s="187"/>
      <c r="Q348" s="185"/>
      <c r="R348" s="192"/>
      <c r="S348" s="220"/>
      <c r="T348" s="185"/>
      <c r="W348" s="183" t="str" cm="1">
        <f t="array" ref="W348">IFERROR(INDEX(A$761:A$954,MATCH(H348,A$761:A$954,0),0),"Save")</f>
        <v>Save</v>
      </c>
    </row>
    <row r="349" spans="1:23" hidden="1" x14ac:dyDescent="0.35">
      <c r="A349" s="190" t="str">
        <f t="shared" si="78"/>
        <v>Electricity Supply</v>
      </c>
      <c r="B349" s="190" t="str">
        <f t="shared" si="78"/>
        <v>Subsidy for Electricity Production</v>
      </c>
      <c r="C349" s="190" t="str">
        <f t="shared" si="78"/>
        <v>Subsidy for Elec Production by Fuel</v>
      </c>
      <c r="D349" s="192" t="s">
        <v>615</v>
      </c>
      <c r="E349" s="185"/>
      <c r="F349" s="192" t="s">
        <v>616</v>
      </c>
      <c r="G349" s="200"/>
      <c r="H349" s="43">
        <v>703</v>
      </c>
      <c r="I349" s="192" t="s">
        <v>332</v>
      </c>
      <c r="J349" s="190" t="str">
        <f t="shared" si="79"/>
        <v>Subsidy for Electricity Production</v>
      </c>
      <c r="K349" s="190" t="str">
        <f t="shared" si="79"/>
        <v>elec generation subsidy</v>
      </c>
      <c r="L349" s="190"/>
      <c r="M349" s="190"/>
      <c r="N349" s="190"/>
      <c r="O349" s="200"/>
      <c r="P349" s="187"/>
      <c r="Q349" s="185"/>
      <c r="R349" s="192"/>
      <c r="S349" s="220"/>
      <c r="T349" s="185"/>
      <c r="W349" s="183" t="str" cm="1">
        <f t="array" ref="W349">IFERROR(INDEX(A$761:A$954,MATCH(H349,A$761:A$954,0),0),"Save")</f>
        <v>Save</v>
      </c>
    </row>
    <row r="350" spans="1:23" hidden="1" x14ac:dyDescent="0.35">
      <c r="A350" s="190" t="str">
        <f t="shared" si="78"/>
        <v>Electricity Supply</v>
      </c>
      <c r="B350" s="190" t="str">
        <f t="shared" si="78"/>
        <v>Subsidy for Electricity Production</v>
      </c>
      <c r="C350" s="190" t="str">
        <f t="shared" si="78"/>
        <v>Subsidy for Elec Production by Fuel</v>
      </c>
      <c r="D350" s="192" t="s">
        <v>617</v>
      </c>
      <c r="E350" s="185"/>
      <c r="F350" s="192" t="s">
        <v>618</v>
      </c>
      <c r="G350" s="200"/>
      <c r="H350" s="43">
        <v>704</v>
      </c>
      <c r="I350" s="192" t="s">
        <v>332</v>
      </c>
      <c r="J350" s="190" t="str">
        <f t="shared" si="79"/>
        <v>Subsidy for Electricity Production</v>
      </c>
      <c r="K350" s="190" t="str">
        <f t="shared" si="79"/>
        <v>elec generation subsidy</v>
      </c>
      <c r="L350" s="190"/>
      <c r="M350" s="190"/>
      <c r="N350" s="190"/>
      <c r="O350" s="200"/>
      <c r="P350" s="187"/>
      <c r="Q350" s="185"/>
      <c r="R350" s="192"/>
      <c r="S350" s="220"/>
      <c r="T350" s="185"/>
      <c r="W350" s="183" t="str" cm="1">
        <f t="array" ref="W350">IFERROR(INDEX(A$761:A$954,MATCH(H350,A$761:A$954,0),0),"Save")</f>
        <v>Save</v>
      </c>
    </row>
    <row r="351" spans="1:23" x14ac:dyDescent="0.35">
      <c r="A351" s="182" t="s">
        <v>753</v>
      </c>
      <c r="B351" s="182" t="s">
        <v>619</v>
      </c>
      <c r="C351" s="182" t="s">
        <v>754</v>
      </c>
      <c r="D351" s="185" t="s">
        <v>755</v>
      </c>
      <c r="E351" s="192" t="s">
        <v>756</v>
      </c>
      <c r="F351" s="192" t="s">
        <v>757</v>
      </c>
      <c r="G351" s="185" t="s">
        <v>758</v>
      </c>
      <c r="H351" s="43">
        <v>892</v>
      </c>
      <c r="I351" s="185" t="s">
        <v>310</v>
      </c>
      <c r="J351" s="182" t="s">
        <v>759</v>
      </c>
      <c r="K351" s="182" t="s">
        <v>760</v>
      </c>
      <c r="L351" s="204">
        <v>0</v>
      </c>
      <c r="M351" s="205">
        <v>1</v>
      </c>
      <c r="N351" s="205">
        <v>0.01</v>
      </c>
      <c r="O351" s="185" t="s">
        <v>623</v>
      </c>
      <c r="P351" s="185" t="s">
        <v>761</v>
      </c>
      <c r="Q351" s="185" t="s">
        <v>625</v>
      </c>
      <c r="R351" s="192" t="s">
        <v>626</v>
      </c>
      <c r="S351" s="206"/>
      <c r="T351" s="185"/>
      <c r="W351" s="183" cm="1">
        <f t="array" ref="W351">IFERROR(INDEX(A$761:A$954,MATCH(H351,A$761:A$954,0),0),"Save")</f>
        <v>892</v>
      </c>
    </row>
    <row r="352" spans="1:23" x14ac:dyDescent="0.35">
      <c r="A352" s="190" t="str">
        <f t="shared" ref="A352:C366" si="81">A$351</f>
        <v>Industry</v>
      </c>
      <c r="B352" s="190" t="str">
        <f t="shared" si="81"/>
        <v>Carbon Capture and Sequestration</v>
      </c>
      <c r="C352" s="190" t="str">
        <f t="shared" si="81"/>
        <v>Industry Sector Fraction of Potential Additional CCS Achieved</v>
      </c>
      <c r="D352" s="185" t="s">
        <v>755</v>
      </c>
      <c r="E352" s="192" t="s">
        <v>762</v>
      </c>
      <c r="F352" s="192" t="s">
        <v>757</v>
      </c>
      <c r="G352" s="185" t="s">
        <v>763</v>
      </c>
      <c r="H352" s="43">
        <v>893</v>
      </c>
      <c r="I352" s="185" t="s">
        <v>310</v>
      </c>
      <c r="J352" s="190" t="str">
        <f t="shared" ref="J352:R358" si="82">J$351</f>
        <v>Industry CCS</v>
      </c>
      <c r="K352" s="190" t="str">
        <f t="shared" si="82"/>
        <v>indst CCS</v>
      </c>
      <c r="L352" s="198">
        <f t="shared" si="82"/>
        <v>0</v>
      </c>
      <c r="M352" s="198">
        <f t="shared" si="82"/>
        <v>1</v>
      </c>
      <c r="N352" s="198">
        <f t="shared" si="82"/>
        <v>0.01</v>
      </c>
      <c r="O352" s="190" t="str">
        <f t="shared" si="82"/>
        <v>% of CO2 captured</v>
      </c>
      <c r="P352"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0" t="str">
        <f t="shared" si="82"/>
        <v>ccs.html#ccs</v>
      </c>
      <c r="R352" s="190" t="str">
        <f t="shared" si="82"/>
        <v>carbon-capture-and-sequestration.html</v>
      </c>
      <c r="S352" s="206"/>
      <c r="T352" s="185"/>
      <c r="W352" s="183" cm="1">
        <f t="array" ref="W352">IFERROR(INDEX(A$761:A$954,MATCH(H352,A$761:A$954,0),0),"Save")</f>
        <v>893</v>
      </c>
    </row>
    <row r="353" spans="1:23" x14ac:dyDescent="0.35">
      <c r="A353" s="190" t="str">
        <f t="shared" si="81"/>
        <v>Industry</v>
      </c>
      <c r="B353" s="190" t="str">
        <f t="shared" si="81"/>
        <v>Carbon Capture and Sequestration</v>
      </c>
      <c r="C353" s="190" t="str">
        <f t="shared" si="81"/>
        <v>Industry Sector Fraction of Potential Additional CCS Achieved</v>
      </c>
      <c r="D353" s="192" t="s">
        <v>764</v>
      </c>
      <c r="E353" s="192" t="s">
        <v>756</v>
      </c>
      <c r="F353" s="192" t="s">
        <v>765</v>
      </c>
      <c r="G353" s="185" t="s">
        <v>758</v>
      </c>
      <c r="H353" s="43">
        <v>894</v>
      </c>
      <c r="I353" s="185" t="s">
        <v>310</v>
      </c>
      <c r="J353" s="190" t="str">
        <f t="shared" si="82"/>
        <v>Industry CCS</v>
      </c>
      <c r="K353" s="190" t="str">
        <f t="shared" si="82"/>
        <v>indst CCS</v>
      </c>
      <c r="L353" s="198">
        <f t="shared" si="82"/>
        <v>0</v>
      </c>
      <c r="M353" s="198">
        <f t="shared" si="82"/>
        <v>1</v>
      </c>
      <c r="N353" s="198">
        <f t="shared" si="82"/>
        <v>0.01</v>
      </c>
      <c r="O353" s="190" t="str">
        <f t="shared" si="82"/>
        <v>% of CO2 captured</v>
      </c>
      <c r="P353"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0" t="str">
        <f t="shared" si="82"/>
        <v>ccs.html#ccs</v>
      </c>
      <c r="R353" s="190" t="str">
        <f t="shared" si="82"/>
        <v>carbon-capture-and-sequestration.html</v>
      </c>
      <c r="S353" s="220"/>
      <c r="T353" s="185"/>
      <c r="W353" s="183" cm="1">
        <f t="array" ref="W353">IFERROR(INDEX(A$761:A$954,MATCH(H353,A$761:A$954,0),0),"Save")</f>
        <v>894</v>
      </c>
    </row>
    <row r="354" spans="1:23" x14ac:dyDescent="0.35">
      <c r="A354" s="190" t="str">
        <f t="shared" si="81"/>
        <v>Industry</v>
      </c>
      <c r="B354" s="190" t="str">
        <f t="shared" si="81"/>
        <v>Carbon Capture and Sequestration</v>
      </c>
      <c r="C354" s="190" t="str">
        <f t="shared" si="81"/>
        <v>Industry Sector Fraction of Potential Additional CCS Achieved</v>
      </c>
      <c r="D354" s="192" t="s">
        <v>764</v>
      </c>
      <c r="E354" s="192" t="s">
        <v>762</v>
      </c>
      <c r="F354" s="192" t="s">
        <v>765</v>
      </c>
      <c r="G354" s="185" t="s">
        <v>763</v>
      </c>
      <c r="H354" s="43">
        <v>895</v>
      </c>
      <c r="I354" s="185" t="s">
        <v>310</v>
      </c>
      <c r="J354" s="190" t="str">
        <f t="shared" si="82"/>
        <v>Industry CCS</v>
      </c>
      <c r="K354" s="190" t="str">
        <f t="shared" si="82"/>
        <v>indst CCS</v>
      </c>
      <c r="L354" s="198">
        <f t="shared" si="82"/>
        <v>0</v>
      </c>
      <c r="M354" s="198">
        <f t="shared" si="82"/>
        <v>1</v>
      </c>
      <c r="N354" s="198">
        <f t="shared" si="82"/>
        <v>0.01</v>
      </c>
      <c r="O354" s="190" t="str">
        <f t="shared" si="82"/>
        <v>% of CO2 captured</v>
      </c>
      <c r="P354"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0" t="str">
        <f t="shared" si="82"/>
        <v>ccs.html#ccs</v>
      </c>
      <c r="R354" s="190" t="str">
        <f t="shared" si="82"/>
        <v>carbon-capture-and-sequestration.html</v>
      </c>
      <c r="S354" s="220"/>
      <c r="T354" s="185"/>
      <c r="W354" s="183" cm="1">
        <f t="array" ref="W354">IFERROR(INDEX(A$761:A$954,MATCH(H354,A$761:A$954,0),0),"Save")</f>
        <v>895</v>
      </c>
    </row>
    <row r="355" spans="1:23" x14ac:dyDescent="0.35">
      <c r="A355" s="190" t="str">
        <f t="shared" si="81"/>
        <v>Industry</v>
      </c>
      <c r="B355" s="190" t="str">
        <f t="shared" si="81"/>
        <v>Carbon Capture and Sequestration</v>
      </c>
      <c r="C355" s="190" t="str">
        <f t="shared" si="81"/>
        <v>Industry Sector Fraction of Potential Additional CCS Achieved</v>
      </c>
      <c r="D355" s="192" t="s">
        <v>766</v>
      </c>
      <c r="E355" s="192" t="s">
        <v>756</v>
      </c>
      <c r="F355" s="192" t="s">
        <v>767</v>
      </c>
      <c r="G355" s="185" t="s">
        <v>758</v>
      </c>
      <c r="H355" s="43">
        <v>896</v>
      </c>
      <c r="I355" s="185" t="s">
        <v>310</v>
      </c>
      <c r="J355" s="190" t="str">
        <f t="shared" si="82"/>
        <v>Industry CCS</v>
      </c>
      <c r="K355" s="190" t="str">
        <f t="shared" si="82"/>
        <v>indst CCS</v>
      </c>
      <c r="L355" s="198">
        <f t="shared" si="82"/>
        <v>0</v>
      </c>
      <c r="M355" s="198">
        <f t="shared" si="82"/>
        <v>1</v>
      </c>
      <c r="N355" s="198">
        <f t="shared" si="82"/>
        <v>0.01</v>
      </c>
      <c r="O355" s="190" t="str">
        <f t="shared" si="82"/>
        <v>% of CO2 captured</v>
      </c>
      <c r="P355"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0" t="str">
        <f t="shared" si="82"/>
        <v>ccs.html#ccs</v>
      </c>
      <c r="R355" s="190" t="str">
        <f t="shared" si="82"/>
        <v>carbon-capture-and-sequestration.html</v>
      </c>
      <c r="S355" s="220"/>
      <c r="T355" s="185"/>
      <c r="W355" s="183" cm="1">
        <f t="array" ref="W355">IFERROR(INDEX(A$761:A$954,MATCH(H355,A$761:A$954,0),0),"Save")</f>
        <v>896</v>
      </c>
    </row>
    <row r="356" spans="1:23" x14ac:dyDescent="0.35">
      <c r="A356" s="190" t="str">
        <f t="shared" si="81"/>
        <v>Industry</v>
      </c>
      <c r="B356" s="190" t="str">
        <f t="shared" si="81"/>
        <v>Carbon Capture and Sequestration</v>
      </c>
      <c r="C356" s="190" t="str">
        <f t="shared" si="81"/>
        <v>Industry Sector Fraction of Potential Additional CCS Achieved</v>
      </c>
      <c r="D356" s="192" t="s">
        <v>766</v>
      </c>
      <c r="E356" s="192" t="s">
        <v>762</v>
      </c>
      <c r="F356" s="192" t="s">
        <v>767</v>
      </c>
      <c r="G356" s="185" t="s">
        <v>763</v>
      </c>
      <c r="H356" s="43">
        <v>897</v>
      </c>
      <c r="I356" s="185" t="s">
        <v>310</v>
      </c>
      <c r="J356" s="190" t="str">
        <f t="shared" si="82"/>
        <v>Industry CCS</v>
      </c>
      <c r="K356" s="190" t="str">
        <f t="shared" si="82"/>
        <v>indst CCS</v>
      </c>
      <c r="L356" s="198">
        <f t="shared" si="82"/>
        <v>0</v>
      </c>
      <c r="M356" s="198">
        <f t="shared" si="82"/>
        <v>1</v>
      </c>
      <c r="N356" s="198">
        <f t="shared" si="82"/>
        <v>0.01</v>
      </c>
      <c r="O356" s="190" t="str">
        <f t="shared" si="82"/>
        <v>% of CO2 captured</v>
      </c>
      <c r="P356"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0" t="str">
        <f t="shared" si="82"/>
        <v>ccs.html#ccs</v>
      </c>
      <c r="R356" s="190" t="str">
        <f t="shared" si="82"/>
        <v>carbon-capture-and-sequestration.html</v>
      </c>
      <c r="S356" s="220"/>
      <c r="T356" s="185"/>
      <c r="W356" s="183" cm="1">
        <f t="array" ref="W356">IFERROR(INDEX(A$761:A$954,MATCH(H356,A$761:A$954,0),0),"Save")</f>
        <v>897</v>
      </c>
    </row>
    <row r="357" spans="1:23" x14ac:dyDescent="0.35">
      <c r="A357" s="190" t="str">
        <f t="shared" si="81"/>
        <v>Industry</v>
      </c>
      <c r="B357" s="190" t="str">
        <f t="shared" si="81"/>
        <v>Carbon Capture and Sequestration</v>
      </c>
      <c r="C357" s="190" t="str">
        <f t="shared" si="81"/>
        <v>Industry Sector Fraction of Potential Additional CCS Achieved</v>
      </c>
      <c r="D357" s="192" t="s">
        <v>768</v>
      </c>
      <c r="E357" s="192" t="s">
        <v>756</v>
      </c>
      <c r="F357" s="192" t="s">
        <v>769</v>
      </c>
      <c r="G357" s="185" t="s">
        <v>758</v>
      </c>
      <c r="H357" s="43">
        <v>898</v>
      </c>
      <c r="I357" s="185" t="s">
        <v>310</v>
      </c>
      <c r="J357" s="190" t="str">
        <f t="shared" si="82"/>
        <v>Industry CCS</v>
      </c>
      <c r="K357" s="190" t="str">
        <f t="shared" si="82"/>
        <v>indst CCS</v>
      </c>
      <c r="L357" s="198">
        <f t="shared" si="82"/>
        <v>0</v>
      </c>
      <c r="M357" s="198">
        <f t="shared" si="82"/>
        <v>1</v>
      </c>
      <c r="N357" s="198">
        <f t="shared" si="82"/>
        <v>0.01</v>
      </c>
      <c r="O357" s="190" t="str">
        <f t="shared" si="82"/>
        <v>% of CO2 captured</v>
      </c>
      <c r="P357"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0" t="str">
        <f t="shared" si="82"/>
        <v>ccs.html#ccs</v>
      </c>
      <c r="R357" s="190" t="str">
        <f t="shared" si="82"/>
        <v>carbon-capture-and-sequestration.html</v>
      </c>
      <c r="S357" s="220"/>
      <c r="T357" s="185"/>
      <c r="W357" s="183" cm="1">
        <f t="array" ref="W357">IFERROR(INDEX(A$761:A$954,MATCH(H357,A$761:A$954,0),0),"Save")</f>
        <v>898</v>
      </c>
    </row>
    <row r="358" spans="1:23" x14ac:dyDescent="0.35">
      <c r="A358" s="190" t="str">
        <f t="shared" si="81"/>
        <v>Industry</v>
      </c>
      <c r="B358" s="190" t="str">
        <f t="shared" si="81"/>
        <v>Carbon Capture and Sequestration</v>
      </c>
      <c r="C358" s="190" t="str">
        <f t="shared" si="81"/>
        <v>Industry Sector Fraction of Potential Additional CCS Achieved</v>
      </c>
      <c r="D358" s="192" t="s">
        <v>768</v>
      </c>
      <c r="E358" s="192" t="s">
        <v>762</v>
      </c>
      <c r="F358" s="192" t="s">
        <v>769</v>
      </c>
      <c r="G358" s="185" t="s">
        <v>763</v>
      </c>
      <c r="H358" s="43">
        <v>899</v>
      </c>
      <c r="I358" s="185" t="s">
        <v>310</v>
      </c>
      <c r="J358" s="190" t="str">
        <f t="shared" si="82"/>
        <v>Industry CCS</v>
      </c>
      <c r="K358" s="190" t="str">
        <f t="shared" si="82"/>
        <v>indst CCS</v>
      </c>
      <c r="L358" s="198">
        <f t="shared" si="82"/>
        <v>0</v>
      </c>
      <c r="M358" s="198">
        <f t="shared" si="82"/>
        <v>1</v>
      </c>
      <c r="N358" s="198">
        <f t="shared" si="82"/>
        <v>0.01</v>
      </c>
      <c r="O358" s="190" t="str">
        <f t="shared" si="82"/>
        <v>% of CO2 captured</v>
      </c>
      <c r="P358"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0" t="str">
        <f t="shared" si="82"/>
        <v>ccs.html#ccs</v>
      </c>
      <c r="R358" s="190" t="str">
        <f t="shared" si="82"/>
        <v>carbon-capture-and-sequestration.html</v>
      </c>
      <c r="S358" s="220"/>
      <c r="T358" s="185"/>
      <c r="W358" s="183" cm="1">
        <f t="array" ref="W358">IFERROR(INDEX(A$761:A$954,MATCH(H358,A$761:A$954,0),0),"Save")</f>
        <v>899</v>
      </c>
    </row>
    <row r="359" spans="1:23" x14ac:dyDescent="0.35">
      <c r="A359" s="190" t="str">
        <f t="shared" si="81"/>
        <v>Industry</v>
      </c>
      <c r="B359" s="190" t="str">
        <f t="shared" si="81"/>
        <v>Carbon Capture and Sequestration</v>
      </c>
      <c r="C359" s="190" t="str">
        <f t="shared" si="81"/>
        <v>Industry Sector Fraction of Potential Additional CCS Achieved</v>
      </c>
      <c r="D359" s="192" t="s">
        <v>770</v>
      </c>
      <c r="E359" s="192" t="s">
        <v>756</v>
      </c>
      <c r="F359" s="185" t="s">
        <v>771</v>
      </c>
      <c r="G359" s="185" t="s">
        <v>758</v>
      </c>
      <c r="H359" s="43">
        <v>900</v>
      </c>
      <c r="I359" s="192" t="s">
        <v>332</v>
      </c>
      <c r="J359" s="190" t="str">
        <f t="shared" ref="J359:K366" si="83">J$351</f>
        <v>Industry CCS</v>
      </c>
      <c r="K359" s="190" t="str">
        <f t="shared" si="83"/>
        <v>indst CCS</v>
      </c>
      <c r="L359" s="198"/>
      <c r="M359" s="198"/>
      <c r="N359" s="198"/>
      <c r="O359" s="190"/>
      <c r="P359" s="190"/>
      <c r="Q359" s="190"/>
      <c r="R359" s="190"/>
      <c r="S359" s="220"/>
      <c r="T359" s="185"/>
      <c r="W359" s="183" cm="1">
        <f t="array" ref="W359">IFERROR(INDEX(A$761:A$954,MATCH(H359,A$761:A$954,0),0),"Save")</f>
        <v>900</v>
      </c>
    </row>
    <row r="360" spans="1:23" x14ac:dyDescent="0.35">
      <c r="A360" s="190" t="str">
        <f t="shared" si="81"/>
        <v>Industry</v>
      </c>
      <c r="B360" s="190" t="str">
        <f t="shared" si="81"/>
        <v>Carbon Capture and Sequestration</v>
      </c>
      <c r="C360" s="190" t="str">
        <f t="shared" si="81"/>
        <v>Industry Sector Fraction of Potential Additional CCS Achieved</v>
      </c>
      <c r="D360" s="192" t="s">
        <v>770</v>
      </c>
      <c r="E360" s="192" t="s">
        <v>762</v>
      </c>
      <c r="F360" s="185" t="s">
        <v>771</v>
      </c>
      <c r="G360" s="185" t="s">
        <v>763</v>
      </c>
      <c r="H360" s="43">
        <v>901</v>
      </c>
      <c r="I360" s="192" t="s">
        <v>332</v>
      </c>
      <c r="J360" s="190" t="str">
        <f t="shared" si="83"/>
        <v>Industry CCS</v>
      </c>
      <c r="K360" s="190" t="str">
        <f t="shared" si="83"/>
        <v>indst CCS</v>
      </c>
      <c r="L360" s="198"/>
      <c r="M360" s="198"/>
      <c r="N360" s="198"/>
      <c r="O360" s="190"/>
      <c r="P360" s="190"/>
      <c r="Q360" s="190"/>
      <c r="R360" s="190"/>
      <c r="S360" s="220"/>
      <c r="T360" s="185"/>
      <c r="W360" s="183" cm="1">
        <f t="array" ref="W360">IFERROR(INDEX(A$761:A$954,MATCH(H360,A$761:A$954,0),0),"Save")</f>
        <v>901</v>
      </c>
    </row>
    <row r="361" spans="1:23" x14ac:dyDescent="0.35">
      <c r="A361" s="190" t="str">
        <f t="shared" si="81"/>
        <v>Industry</v>
      </c>
      <c r="B361" s="190" t="str">
        <f t="shared" si="81"/>
        <v>Carbon Capture and Sequestration</v>
      </c>
      <c r="C361" s="190" t="str">
        <f t="shared" si="81"/>
        <v>Industry Sector Fraction of Potential Additional CCS Achieved</v>
      </c>
      <c r="D361" s="192" t="s">
        <v>772</v>
      </c>
      <c r="E361" s="192" t="s">
        <v>756</v>
      </c>
      <c r="F361" s="192" t="s">
        <v>773</v>
      </c>
      <c r="G361" s="185" t="s">
        <v>758</v>
      </c>
      <c r="H361" s="43">
        <v>902</v>
      </c>
      <c r="I361" s="192" t="s">
        <v>332</v>
      </c>
      <c r="J361" s="190" t="str">
        <f t="shared" si="83"/>
        <v>Industry CCS</v>
      </c>
      <c r="K361" s="190" t="str">
        <f t="shared" si="83"/>
        <v>indst CCS</v>
      </c>
      <c r="L361" s="198"/>
      <c r="M361" s="198"/>
      <c r="N361" s="198"/>
      <c r="O361" s="190"/>
      <c r="P361" s="190"/>
      <c r="Q361" s="190"/>
      <c r="R361" s="190"/>
      <c r="S361" s="220"/>
      <c r="T361" s="185"/>
      <c r="W361" s="183" cm="1">
        <f t="array" ref="W361">IFERROR(INDEX(A$761:A$954,MATCH(H361,A$761:A$954,0),0),"Save")</f>
        <v>902</v>
      </c>
    </row>
    <row r="362" spans="1:23" x14ac:dyDescent="0.35">
      <c r="A362" s="190" t="str">
        <f t="shared" si="81"/>
        <v>Industry</v>
      </c>
      <c r="B362" s="190" t="str">
        <f t="shared" si="81"/>
        <v>Carbon Capture and Sequestration</v>
      </c>
      <c r="C362" s="190" t="str">
        <f t="shared" si="81"/>
        <v>Industry Sector Fraction of Potential Additional CCS Achieved</v>
      </c>
      <c r="D362" s="192" t="s">
        <v>772</v>
      </c>
      <c r="E362" s="192" t="s">
        <v>762</v>
      </c>
      <c r="F362" s="192" t="s">
        <v>773</v>
      </c>
      <c r="G362" s="185" t="s">
        <v>763</v>
      </c>
      <c r="H362" s="43">
        <v>903</v>
      </c>
      <c r="I362" s="192" t="s">
        <v>332</v>
      </c>
      <c r="J362" s="190" t="str">
        <f t="shared" si="83"/>
        <v>Industry CCS</v>
      </c>
      <c r="K362" s="190" t="str">
        <f t="shared" si="83"/>
        <v>indst CCS</v>
      </c>
      <c r="L362" s="198"/>
      <c r="M362" s="198"/>
      <c r="N362" s="198"/>
      <c r="O362" s="190"/>
      <c r="P362" s="190"/>
      <c r="Q362" s="190"/>
      <c r="R362" s="190"/>
      <c r="S362" s="220"/>
      <c r="T362" s="185"/>
      <c r="W362" s="183" cm="1">
        <f t="array" ref="W362">IFERROR(INDEX(A$761:A$954,MATCH(H362,A$761:A$954,0),0),"Save")</f>
        <v>903</v>
      </c>
    </row>
    <row r="363" spans="1:23" x14ac:dyDescent="0.35">
      <c r="A363" s="190" t="str">
        <f t="shared" si="81"/>
        <v>Industry</v>
      </c>
      <c r="B363" s="190" t="str">
        <f t="shared" si="81"/>
        <v>Carbon Capture and Sequestration</v>
      </c>
      <c r="C363" s="190" t="str">
        <f t="shared" si="81"/>
        <v>Industry Sector Fraction of Potential Additional CCS Achieved</v>
      </c>
      <c r="D363" s="192" t="s">
        <v>774</v>
      </c>
      <c r="E363" s="192" t="s">
        <v>756</v>
      </c>
      <c r="F363" s="192" t="s">
        <v>775</v>
      </c>
      <c r="G363" s="185" t="s">
        <v>758</v>
      </c>
      <c r="H363" s="43">
        <v>904</v>
      </c>
      <c r="I363" s="192" t="s">
        <v>332</v>
      </c>
      <c r="J363" s="190" t="str">
        <f t="shared" si="83"/>
        <v>Industry CCS</v>
      </c>
      <c r="K363" s="190" t="str">
        <f t="shared" si="83"/>
        <v>indst CCS</v>
      </c>
      <c r="L363" s="198"/>
      <c r="M363" s="198"/>
      <c r="N363" s="198"/>
      <c r="O363" s="190"/>
      <c r="P363" s="190"/>
      <c r="Q363" s="190"/>
      <c r="R363" s="190"/>
      <c r="S363" s="220"/>
      <c r="T363" s="185"/>
      <c r="W363" s="183" cm="1">
        <f t="array" ref="W363">IFERROR(INDEX(A$761:A$954,MATCH(H363,A$761:A$954,0),0),"Save")</f>
        <v>904</v>
      </c>
    </row>
    <row r="364" spans="1:23" x14ac:dyDescent="0.35">
      <c r="A364" s="190" t="str">
        <f t="shared" si="81"/>
        <v>Industry</v>
      </c>
      <c r="B364" s="190" t="str">
        <f t="shared" si="81"/>
        <v>Carbon Capture and Sequestration</v>
      </c>
      <c r="C364" s="190" t="str">
        <f t="shared" si="81"/>
        <v>Industry Sector Fraction of Potential Additional CCS Achieved</v>
      </c>
      <c r="D364" s="192" t="s">
        <v>774</v>
      </c>
      <c r="E364" s="192" t="s">
        <v>762</v>
      </c>
      <c r="F364" s="192" t="s">
        <v>775</v>
      </c>
      <c r="G364" s="185" t="s">
        <v>763</v>
      </c>
      <c r="H364" s="43">
        <v>905</v>
      </c>
      <c r="I364" s="192" t="s">
        <v>332</v>
      </c>
      <c r="J364" s="190" t="str">
        <f t="shared" si="83"/>
        <v>Industry CCS</v>
      </c>
      <c r="K364" s="190" t="str">
        <f t="shared" si="83"/>
        <v>indst CCS</v>
      </c>
      <c r="L364" s="198"/>
      <c r="M364" s="198"/>
      <c r="N364" s="198"/>
      <c r="O364" s="190"/>
      <c r="P364" s="190"/>
      <c r="Q364" s="190"/>
      <c r="R364" s="190"/>
      <c r="S364" s="220"/>
      <c r="T364" s="185"/>
      <c r="W364" s="183" cm="1">
        <f t="array" ref="W364">IFERROR(INDEX(A$761:A$954,MATCH(H364,A$761:A$954,0),0),"Save")</f>
        <v>905</v>
      </c>
    </row>
    <row r="365" spans="1:23" x14ac:dyDescent="0.35">
      <c r="A365" s="190" t="str">
        <f t="shared" si="81"/>
        <v>Industry</v>
      </c>
      <c r="B365" s="190" t="str">
        <f t="shared" si="81"/>
        <v>Carbon Capture and Sequestration</v>
      </c>
      <c r="C365" s="190" t="str">
        <f t="shared" si="81"/>
        <v>Industry Sector Fraction of Potential Additional CCS Achieved</v>
      </c>
      <c r="D365" s="192" t="s">
        <v>776</v>
      </c>
      <c r="E365" s="192" t="s">
        <v>756</v>
      </c>
      <c r="F365" s="192" t="s">
        <v>777</v>
      </c>
      <c r="G365" s="185" t="s">
        <v>758</v>
      </c>
      <c r="H365" s="43">
        <v>906</v>
      </c>
      <c r="I365" s="185" t="s">
        <v>310</v>
      </c>
      <c r="J365" s="190" t="str">
        <f t="shared" si="83"/>
        <v>Industry CCS</v>
      </c>
      <c r="K365" s="190" t="str">
        <f t="shared" si="83"/>
        <v>indst CCS</v>
      </c>
      <c r="L365" s="198">
        <f t="shared" ref="L365:R366" si="84">L$351</f>
        <v>0</v>
      </c>
      <c r="M365" s="198">
        <f t="shared" si="84"/>
        <v>1</v>
      </c>
      <c r="N365" s="198">
        <f t="shared" si="84"/>
        <v>0.01</v>
      </c>
      <c r="O365" s="190" t="str">
        <f t="shared" si="84"/>
        <v>% of CO2 captured</v>
      </c>
      <c r="P365" s="190"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0" t="str">
        <f t="shared" si="84"/>
        <v>ccs.html#ccs</v>
      </c>
      <c r="R365" s="190" t="str">
        <f t="shared" si="84"/>
        <v>carbon-capture-and-sequestration.html</v>
      </c>
      <c r="S365" s="220"/>
      <c r="T365" s="185"/>
      <c r="W365" s="183" cm="1">
        <f t="array" ref="W365">IFERROR(INDEX(A$761:A$954,MATCH(H365,A$761:A$954,0),0),"Save")</f>
        <v>906</v>
      </c>
    </row>
    <row r="366" spans="1:23" x14ac:dyDescent="0.35">
      <c r="A366" s="190" t="str">
        <f t="shared" si="81"/>
        <v>Industry</v>
      </c>
      <c r="B366" s="190" t="str">
        <f t="shared" si="81"/>
        <v>Carbon Capture and Sequestration</v>
      </c>
      <c r="C366" s="190" t="str">
        <f t="shared" si="81"/>
        <v>Industry Sector Fraction of Potential Additional CCS Achieved</v>
      </c>
      <c r="D366" s="192" t="s">
        <v>776</v>
      </c>
      <c r="E366" s="192" t="s">
        <v>762</v>
      </c>
      <c r="F366" s="192" t="s">
        <v>777</v>
      </c>
      <c r="G366" s="185" t="s">
        <v>763</v>
      </c>
      <c r="H366" s="43">
        <v>907</v>
      </c>
      <c r="I366" s="185" t="s">
        <v>310</v>
      </c>
      <c r="J366" s="190" t="str">
        <f t="shared" si="83"/>
        <v>Industry CCS</v>
      </c>
      <c r="K366" s="190" t="str">
        <f t="shared" si="83"/>
        <v>indst CCS</v>
      </c>
      <c r="L366" s="198">
        <f t="shared" si="84"/>
        <v>0</v>
      </c>
      <c r="M366" s="198">
        <f t="shared" si="84"/>
        <v>1</v>
      </c>
      <c r="N366" s="198">
        <f t="shared" si="84"/>
        <v>0.01</v>
      </c>
      <c r="O366" s="190" t="str">
        <f t="shared" si="84"/>
        <v>% of CO2 captured</v>
      </c>
      <c r="P366" s="200"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0" t="str">
        <f t="shared" si="84"/>
        <v>ccs.html#ccs</v>
      </c>
      <c r="R366" s="190" t="str">
        <f t="shared" si="84"/>
        <v>carbon-capture-and-sequestration.html</v>
      </c>
      <c r="S366" s="220"/>
      <c r="T366" s="185"/>
      <c r="W366" s="183" cm="1">
        <f t="array" ref="W366">IFERROR(INDEX(A$761:A$954,MATCH(H366,A$761:A$954,0),0),"Save")</f>
        <v>907</v>
      </c>
    </row>
    <row r="367" spans="1:23" hidden="1" x14ac:dyDescent="0.35">
      <c r="A367" s="182" t="s">
        <v>753</v>
      </c>
      <c r="B367" s="182" t="s">
        <v>778</v>
      </c>
      <c r="C367" s="182" t="s">
        <v>779</v>
      </c>
      <c r="D367" s="185"/>
      <c r="E367" s="185"/>
      <c r="F367" s="185"/>
      <c r="G367" s="185"/>
      <c r="H367" s="43">
        <v>43</v>
      </c>
      <c r="I367" s="185" t="s">
        <v>310</v>
      </c>
      <c r="J367" s="182" t="s">
        <v>778</v>
      </c>
      <c r="K367" s="182" t="s">
        <v>780</v>
      </c>
      <c r="L367" s="204">
        <v>0</v>
      </c>
      <c r="M367" s="205">
        <v>1</v>
      </c>
      <c r="N367" s="205">
        <v>0.01</v>
      </c>
      <c r="O367" s="185" t="s">
        <v>653</v>
      </c>
      <c r="P367" s="187" t="s">
        <v>781</v>
      </c>
      <c r="Q367" s="185" t="s">
        <v>782</v>
      </c>
      <c r="R367" s="192" t="s">
        <v>783</v>
      </c>
      <c r="S367" s="206" t="s">
        <v>784</v>
      </c>
      <c r="T367" s="185"/>
      <c r="W367" s="183" t="str" cm="1">
        <f t="array" ref="W367">IFERROR(INDEX(A$761:A$954,MATCH(H367,A$761:A$954,0),0),"Save")</f>
        <v>Save</v>
      </c>
    </row>
    <row r="368" spans="1:23" s="190" customFormat="1" hidden="1" x14ac:dyDescent="0.35">
      <c r="A368" s="182" t="s">
        <v>753</v>
      </c>
      <c r="B368" s="182" t="s">
        <v>785</v>
      </c>
      <c r="C368" s="182" t="s">
        <v>786</v>
      </c>
      <c r="D368" s="185"/>
      <c r="E368" s="185"/>
      <c r="F368" s="185"/>
      <c r="G368" s="185"/>
      <c r="H368" s="43">
        <v>44</v>
      </c>
      <c r="I368" s="185" t="s">
        <v>310</v>
      </c>
      <c r="J368" s="182" t="s">
        <v>785</v>
      </c>
      <c r="K368" s="182" t="s">
        <v>787</v>
      </c>
      <c r="L368" s="204">
        <v>0</v>
      </c>
      <c r="M368" s="205">
        <v>1</v>
      </c>
      <c r="N368" s="205">
        <v>0.01</v>
      </c>
      <c r="O368" s="185" t="s">
        <v>653</v>
      </c>
      <c r="P368" s="187" t="s">
        <v>788</v>
      </c>
      <c r="Q368" s="185" t="s">
        <v>789</v>
      </c>
      <c r="R368" s="192" t="s">
        <v>790</v>
      </c>
      <c r="S368" s="206" t="s">
        <v>445</v>
      </c>
      <c r="T368" s="200"/>
      <c r="W368" s="183" t="str" cm="1">
        <f t="array" ref="W368">IFERROR(INDEX(A$761:A$954,MATCH(H368,A$761:A$954,0),0),"Save")</f>
        <v>Save</v>
      </c>
    </row>
    <row r="369" spans="1:23" s="190" customFormat="1" hidden="1" x14ac:dyDescent="0.35">
      <c r="A369" s="182" t="s">
        <v>753</v>
      </c>
      <c r="B369" s="182" t="s">
        <v>791</v>
      </c>
      <c r="C369" s="182" t="s">
        <v>792</v>
      </c>
      <c r="D369" s="185"/>
      <c r="E369" s="185"/>
      <c r="F369" s="185"/>
      <c r="G369" s="185"/>
      <c r="H369" s="43">
        <v>45</v>
      </c>
      <c r="I369" s="185" t="s">
        <v>310</v>
      </c>
      <c r="J369" s="182" t="s">
        <v>791</v>
      </c>
      <c r="K369" s="182" t="s">
        <v>793</v>
      </c>
      <c r="L369" s="204">
        <v>0</v>
      </c>
      <c r="M369" s="205">
        <v>1</v>
      </c>
      <c r="N369" s="205">
        <v>0.01</v>
      </c>
      <c r="O369" s="185" t="s">
        <v>653</v>
      </c>
      <c r="P369" s="187" t="s">
        <v>794</v>
      </c>
      <c r="Q369" s="185" t="s">
        <v>795</v>
      </c>
      <c r="R369" s="192" t="s">
        <v>796</v>
      </c>
      <c r="S369" s="206" t="s">
        <v>445</v>
      </c>
      <c r="T369" s="200"/>
      <c r="W369" s="183" t="str" cm="1">
        <f t="array" ref="W369">IFERROR(INDEX(A$761:A$954,MATCH(H369,A$761:A$954,0),0),"Save")</f>
        <v>Save</v>
      </c>
    </row>
    <row r="370" spans="1:23" s="190" customFormat="1" x14ac:dyDescent="0.35">
      <c r="A370" s="182" t="s">
        <v>753</v>
      </c>
      <c r="B370" s="182" t="s">
        <v>797</v>
      </c>
      <c r="C370" s="182" t="s">
        <v>798</v>
      </c>
      <c r="D370" s="185" t="s">
        <v>755</v>
      </c>
      <c r="E370" s="185" t="s">
        <v>799</v>
      </c>
      <c r="F370" s="192" t="s">
        <v>757</v>
      </c>
      <c r="G370" s="185" t="s">
        <v>800</v>
      </c>
      <c r="H370" s="43">
        <v>756</v>
      </c>
      <c r="I370" s="185" t="s">
        <v>310</v>
      </c>
      <c r="J370" s="182" t="s">
        <v>797</v>
      </c>
      <c r="K370" s="182" t="s">
        <v>801</v>
      </c>
      <c r="L370" s="205">
        <v>0</v>
      </c>
      <c r="M370" s="205">
        <f>ROUND(MaxBoundCalculations!B189,2)</f>
        <v>0.33</v>
      </c>
      <c r="N370" s="205">
        <v>0.01</v>
      </c>
      <c r="O370" s="185" t="s">
        <v>518</v>
      </c>
      <c r="P370" s="214" t="s">
        <v>802</v>
      </c>
      <c r="Q370" s="185" t="s">
        <v>803</v>
      </c>
      <c r="R370" s="192" t="s">
        <v>804</v>
      </c>
      <c r="S370" s="213" t="s">
        <v>805</v>
      </c>
      <c r="T370" s="192" t="s">
        <v>805</v>
      </c>
      <c r="W370" s="183" cm="1">
        <f t="array" ref="W370">IFERROR(INDEX(A$761:A$954,MATCH(H370,A$761:A$954,0),0),"Save")</f>
        <v>756</v>
      </c>
    </row>
    <row r="371" spans="1:23" s="190" customFormat="1" x14ac:dyDescent="0.35">
      <c r="A371" s="190" t="str">
        <f t="shared" ref="A371:C390" si="85">A$370</f>
        <v>Industry</v>
      </c>
      <c r="B371" s="190" t="str">
        <f t="shared" si="85"/>
        <v>Industry Energy Efficiency Standards</v>
      </c>
      <c r="C371" s="190" t="str">
        <f t="shared" si="85"/>
        <v>Percentage Improvement in Eqpt Efficiency Standards above BAU</v>
      </c>
      <c r="D371" s="185" t="s">
        <v>755</v>
      </c>
      <c r="E371" s="185" t="s">
        <v>806</v>
      </c>
      <c r="F371" s="192" t="s">
        <v>757</v>
      </c>
      <c r="G371" s="185" t="s">
        <v>807</v>
      </c>
      <c r="H371" s="43">
        <v>757</v>
      </c>
      <c r="I371" s="185" t="s">
        <v>310</v>
      </c>
      <c r="J371" s="190" t="str">
        <f t="shared" ref="J371:T380" si="86">J$370</f>
        <v>Industry Energy Efficiency Standards</v>
      </c>
      <c r="K371" s="198" t="str">
        <f t="shared" si="86"/>
        <v>indst efficiency standards</v>
      </c>
      <c r="L371" s="198">
        <f t="shared" si="86"/>
        <v>0</v>
      </c>
      <c r="M371" s="198">
        <f t="shared" si="86"/>
        <v>0.33</v>
      </c>
      <c r="N371" s="198">
        <f t="shared" si="86"/>
        <v>0.01</v>
      </c>
      <c r="O371" s="200" t="str">
        <f t="shared" si="86"/>
        <v>% reduction in energy use</v>
      </c>
      <c r="P371"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0" t="str">
        <f t="shared" si="86"/>
        <v>industry-ag-main.html#eff-stds</v>
      </c>
      <c r="R371" s="200" t="str">
        <f t="shared" si="86"/>
        <v>industry-energy-efficiency-standards.html</v>
      </c>
      <c r="S371" s="220" t="str">
        <f t="shared" si="86"/>
        <v>U.S. DOE, 2016, Industrial Energy Efficiency Potential Analysis, https://energy.gov/sites/prod/files/2017/04/f34/energy-savings-by-state-industrial-methodology.pdf</v>
      </c>
      <c r="T371" s="200" t="str">
        <f t="shared" si="86"/>
        <v>U.S. DOE, 2016, Industrial Energy Efficiency Potential Analysis, https://energy.gov/sites/prod/files/2017/04/f34/energy-savings-by-state-industrial-methodology.pdf</v>
      </c>
      <c r="W371" s="183" cm="1">
        <f t="array" ref="W371">IFERROR(INDEX(A$761:A$954,MATCH(H371,A$761:A$954,0),0),"Save")</f>
        <v>757</v>
      </c>
    </row>
    <row r="372" spans="1:23" s="190" customFormat="1" x14ac:dyDescent="0.35">
      <c r="A372" s="190" t="str">
        <f t="shared" si="85"/>
        <v>Industry</v>
      </c>
      <c r="B372" s="190" t="str">
        <f t="shared" si="85"/>
        <v>Industry Energy Efficiency Standards</v>
      </c>
      <c r="C372" s="190" t="str">
        <f t="shared" si="85"/>
        <v>Percentage Improvement in Eqpt Efficiency Standards above BAU</v>
      </c>
      <c r="D372" s="185" t="s">
        <v>755</v>
      </c>
      <c r="E372" s="185" t="s">
        <v>808</v>
      </c>
      <c r="F372" s="192" t="s">
        <v>757</v>
      </c>
      <c r="G372" s="185" t="s">
        <v>809</v>
      </c>
      <c r="H372" s="43">
        <v>758</v>
      </c>
      <c r="I372" s="185" t="s">
        <v>310</v>
      </c>
      <c r="J372" s="190" t="str">
        <f t="shared" si="86"/>
        <v>Industry Energy Efficiency Standards</v>
      </c>
      <c r="K372" s="198" t="str">
        <f t="shared" si="86"/>
        <v>indst efficiency standards</v>
      </c>
      <c r="L372" s="198">
        <f t="shared" si="86"/>
        <v>0</v>
      </c>
      <c r="M372" s="198">
        <f t="shared" si="86"/>
        <v>0.33</v>
      </c>
      <c r="N372" s="198">
        <f t="shared" si="86"/>
        <v>0.01</v>
      </c>
      <c r="O372" s="200" t="str">
        <f t="shared" si="86"/>
        <v>% reduction in energy use</v>
      </c>
      <c r="P372"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0" t="str">
        <f t="shared" si="86"/>
        <v>industry-ag-main.html#eff-stds</v>
      </c>
      <c r="R372" s="200" t="str">
        <f t="shared" si="86"/>
        <v>industry-energy-efficiency-standards.html</v>
      </c>
      <c r="S372" s="220" t="str">
        <f t="shared" si="86"/>
        <v>U.S. DOE, 2016, Industrial Energy Efficiency Potential Analysis, https://energy.gov/sites/prod/files/2017/04/f34/energy-savings-by-state-industrial-methodology.pdf</v>
      </c>
      <c r="T372" s="200" t="str">
        <f t="shared" si="86"/>
        <v>U.S. DOE, 2016, Industrial Energy Efficiency Potential Analysis, https://energy.gov/sites/prod/files/2017/04/f34/energy-savings-by-state-industrial-methodology.pdf</v>
      </c>
      <c r="W372" s="183" cm="1">
        <f t="array" ref="W372">IFERROR(INDEX(A$761:A$954,MATCH(H372,A$761:A$954,0),0),"Save")</f>
        <v>758</v>
      </c>
    </row>
    <row r="373" spans="1:23" s="190" customFormat="1" x14ac:dyDescent="0.35">
      <c r="A373" s="190" t="str">
        <f t="shared" si="85"/>
        <v>Industry</v>
      </c>
      <c r="B373" s="190" t="str">
        <f t="shared" si="85"/>
        <v>Industry Energy Efficiency Standards</v>
      </c>
      <c r="C373" s="190" t="str">
        <f t="shared" si="85"/>
        <v>Percentage Improvement in Eqpt Efficiency Standards above BAU</v>
      </c>
      <c r="D373" s="185" t="s">
        <v>755</v>
      </c>
      <c r="E373" s="185" t="s">
        <v>810</v>
      </c>
      <c r="F373" s="192" t="s">
        <v>757</v>
      </c>
      <c r="G373" s="185" t="s">
        <v>811</v>
      </c>
      <c r="H373" s="43">
        <v>759</v>
      </c>
      <c r="I373" s="185" t="s">
        <v>310</v>
      </c>
      <c r="J373" s="190" t="str">
        <f t="shared" si="86"/>
        <v>Industry Energy Efficiency Standards</v>
      </c>
      <c r="K373" s="198" t="str">
        <f t="shared" si="86"/>
        <v>indst efficiency standards</v>
      </c>
      <c r="L373" s="198">
        <f t="shared" si="86"/>
        <v>0</v>
      </c>
      <c r="M373" s="198">
        <f t="shared" si="86"/>
        <v>0.33</v>
      </c>
      <c r="N373" s="198">
        <f t="shared" si="86"/>
        <v>0.01</v>
      </c>
      <c r="O373" s="200" t="str">
        <f t="shared" si="86"/>
        <v>% reduction in energy use</v>
      </c>
      <c r="P373"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0" t="str">
        <f t="shared" si="86"/>
        <v>industry-ag-main.html#eff-stds</v>
      </c>
      <c r="R373" s="200" t="str">
        <f t="shared" si="86"/>
        <v>industry-energy-efficiency-standards.html</v>
      </c>
      <c r="S373" s="220" t="str">
        <f t="shared" si="86"/>
        <v>U.S. DOE, 2016, Industrial Energy Efficiency Potential Analysis, https://energy.gov/sites/prod/files/2017/04/f34/energy-savings-by-state-industrial-methodology.pdf</v>
      </c>
      <c r="T373" s="200" t="str">
        <f t="shared" si="86"/>
        <v>U.S. DOE, 2016, Industrial Energy Efficiency Potential Analysis, https://energy.gov/sites/prod/files/2017/04/f34/energy-savings-by-state-industrial-methodology.pdf</v>
      </c>
      <c r="W373" s="183" cm="1">
        <f t="array" ref="W373">IFERROR(INDEX(A$761:A$954,MATCH(H373,A$761:A$954,0),0),"Save")</f>
        <v>759</v>
      </c>
    </row>
    <row r="374" spans="1:23" s="190" customFormat="1" x14ac:dyDescent="0.35">
      <c r="A374" s="190" t="str">
        <f t="shared" si="85"/>
        <v>Industry</v>
      </c>
      <c r="B374" s="190" t="str">
        <f t="shared" si="85"/>
        <v>Industry Energy Efficiency Standards</v>
      </c>
      <c r="C374" s="190" t="str">
        <f t="shared" si="85"/>
        <v>Percentage Improvement in Eqpt Efficiency Standards above BAU</v>
      </c>
      <c r="D374" s="185" t="s">
        <v>755</v>
      </c>
      <c r="E374" s="185" t="s">
        <v>812</v>
      </c>
      <c r="F374" s="192" t="s">
        <v>757</v>
      </c>
      <c r="G374" s="185" t="s">
        <v>813</v>
      </c>
      <c r="H374" s="43">
        <v>760</v>
      </c>
      <c r="I374" s="185" t="s">
        <v>310</v>
      </c>
      <c r="J374" s="190" t="str">
        <f t="shared" si="86"/>
        <v>Industry Energy Efficiency Standards</v>
      </c>
      <c r="K374" s="198" t="str">
        <f t="shared" si="86"/>
        <v>indst efficiency standards</v>
      </c>
      <c r="L374" s="198">
        <f t="shared" si="86"/>
        <v>0</v>
      </c>
      <c r="M374" s="198">
        <f t="shared" si="86"/>
        <v>0.33</v>
      </c>
      <c r="N374" s="198">
        <f t="shared" si="86"/>
        <v>0.01</v>
      </c>
      <c r="O374" s="200" t="str">
        <f t="shared" si="86"/>
        <v>% reduction in energy use</v>
      </c>
      <c r="P374"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0" t="str">
        <f t="shared" si="86"/>
        <v>industry-ag-main.html#eff-stds</v>
      </c>
      <c r="R374" s="200" t="str">
        <f t="shared" si="86"/>
        <v>industry-energy-efficiency-standards.html</v>
      </c>
      <c r="S374" s="220" t="str">
        <f t="shared" si="86"/>
        <v>U.S. DOE, 2016, Industrial Energy Efficiency Potential Analysis, https://energy.gov/sites/prod/files/2017/04/f34/energy-savings-by-state-industrial-methodology.pdf</v>
      </c>
      <c r="T374" s="200" t="str">
        <f t="shared" si="86"/>
        <v>U.S. DOE, 2016, Industrial Energy Efficiency Potential Analysis, https://energy.gov/sites/prod/files/2017/04/f34/energy-savings-by-state-industrial-methodology.pdf</v>
      </c>
      <c r="W374" s="183" cm="1">
        <f t="array" ref="W374">IFERROR(INDEX(A$761:A$954,MATCH(H374,A$761:A$954,0),0),"Save")</f>
        <v>760</v>
      </c>
    </row>
    <row r="375" spans="1:23" s="190" customFormat="1" x14ac:dyDescent="0.35">
      <c r="A375" s="190" t="str">
        <f t="shared" si="85"/>
        <v>Industry</v>
      </c>
      <c r="B375" s="190" t="str">
        <f t="shared" si="85"/>
        <v>Industry Energy Efficiency Standards</v>
      </c>
      <c r="C375" s="190" t="str">
        <f t="shared" si="85"/>
        <v>Percentage Improvement in Eqpt Efficiency Standards above BAU</v>
      </c>
      <c r="D375" s="185" t="s">
        <v>755</v>
      </c>
      <c r="E375" s="185" t="s">
        <v>814</v>
      </c>
      <c r="F375" s="192" t="s">
        <v>757</v>
      </c>
      <c r="G375" s="185" t="s">
        <v>815</v>
      </c>
      <c r="H375" s="43">
        <v>761</v>
      </c>
      <c r="I375" s="185" t="s">
        <v>332</v>
      </c>
      <c r="J375" s="190" t="str">
        <f t="shared" si="86"/>
        <v>Industry Energy Efficiency Standards</v>
      </c>
      <c r="K375" s="198" t="str">
        <f t="shared" si="86"/>
        <v>indst efficiency standards</v>
      </c>
      <c r="L375" s="198">
        <f t="shared" si="86"/>
        <v>0</v>
      </c>
      <c r="M375" s="198">
        <f t="shared" si="86"/>
        <v>0.33</v>
      </c>
      <c r="N375" s="198">
        <f t="shared" si="86"/>
        <v>0.01</v>
      </c>
      <c r="O375" s="200" t="str">
        <f t="shared" si="86"/>
        <v>% reduction in energy use</v>
      </c>
      <c r="P375"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0" t="str">
        <f t="shared" si="86"/>
        <v>industry-ag-main.html#eff-stds</v>
      </c>
      <c r="R375" s="200" t="str">
        <f t="shared" si="86"/>
        <v>industry-energy-efficiency-standards.html</v>
      </c>
      <c r="S375" s="220" t="str">
        <f t="shared" si="86"/>
        <v>U.S. DOE, 2016, Industrial Energy Efficiency Potential Analysis, https://energy.gov/sites/prod/files/2017/04/f34/energy-savings-by-state-industrial-methodology.pdf</v>
      </c>
      <c r="T375" s="200" t="str">
        <f t="shared" si="86"/>
        <v>U.S. DOE, 2016, Industrial Energy Efficiency Potential Analysis, https://energy.gov/sites/prod/files/2017/04/f34/energy-savings-by-state-industrial-methodology.pdf</v>
      </c>
      <c r="W375" s="183" cm="1">
        <f t="array" ref="W375">IFERROR(INDEX(A$761:A$954,MATCH(H375,A$761:A$954,0),0),"Save")</f>
        <v>761</v>
      </c>
    </row>
    <row r="376" spans="1:23" x14ac:dyDescent="0.35">
      <c r="A376" s="190" t="str">
        <f t="shared" si="85"/>
        <v>Industry</v>
      </c>
      <c r="B376" s="190" t="str">
        <f t="shared" si="85"/>
        <v>Industry Energy Efficiency Standards</v>
      </c>
      <c r="C376" s="190" t="str">
        <f t="shared" si="85"/>
        <v>Percentage Improvement in Eqpt Efficiency Standards above BAU</v>
      </c>
      <c r="D376" s="185" t="s">
        <v>755</v>
      </c>
      <c r="E376" s="185" t="s">
        <v>816</v>
      </c>
      <c r="F376" s="192" t="s">
        <v>757</v>
      </c>
      <c r="G376" s="185" t="s">
        <v>817</v>
      </c>
      <c r="H376" s="43">
        <v>762</v>
      </c>
      <c r="I376" s="185" t="s">
        <v>332</v>
      </c>
      <c r="J376" s="190" t="str">
        <f t="shared" si="86"/>
        <v>Industry Energy Efficiency Standards</v>
      </c>
      <c r="K376" s="198" t="str">
        <f t="shared" si="86"/>
        <v>indst efficiency standards</v>
      </c>
      <c r="L376" s="198">
        <f t="shared" si="86"/>
        <v>0</v>
      </c>
      <c r="M376" s="198">
        <f t="shared" si="86"/>
        <v>0.33</v>
      </c>
      <c r="N376" s="198">
        <f t="shared" si="86"/>
        <v>0.01</v>
      </c>
      <c r="O376" s="200" t="str">
        <f t="shared" si="86"/>
        <v>% reduction in energy use</v>
      </c>
      <c r="P376"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0" t="str">
        <f t="shared" si="86"/>
        <v>industry-ag-main.html#eff-stds</v>
      </c>
      <c r="R376" s="200" t="str">
        <f t="shared" si="86"/>
        <v>industry-energy-efficiency-standards.html</v>
      </c>
      <c r="S376" s="220" t="str">
        <f t="shared" si="86"/>
        <v>U.S. DOE, 2016, Industrial Energy Efficiency Potential Analysis, https://energy.gov/sites/prod/files/2017/04/f34/energy-savings-by-state-industrial-methodology.pdf</v>
      </c>
      <c r="T376" s="200" t="str">
        <f t="shared" si="86"/>
        <v>U.S. DOE, 2016, Industrial Energy Efficiency Potential Analysis, https://energy.gov/sites/prod/files/2017/04/f34/energy-savings-by-state-industrial-methodology.pdf</v>
      </c>
      <c r="W376" s="183" cm="1">
        <f t="array" ref="W376">IFERROR(INDEX(A$761:A$954,MATCH(H376,A$761:A$954,0),0),"Save")</f>
        <v>762</v>
      </c>
    </row>
    <row r="377" spans="1:23" s="190" customFormat="1" x14ac:dyDescent="0.35">
      <c r="A377" s="190" t="str">
        <f t="shared" si="85"/>
        <v>Industry</v>
      </c>
      <c r="B377" s="190" t="str">
        <f t="shared" si="85"/>
        <v>Industry Energy Efficiency Standards</v>
      </c>
      <c r="C377" s="190" t="str">
        <f t="shared" si="85"/>
        <v>Percentage Improvement in Eqpt Efficiency Standards above BAU</v>
      </c>
      <c r="D377" s="185" t="s">
        <v>755</v>
      </c>
      <c r="E377" s="185" t="s">
        <v>818</v>
      </c>
      <c r="F377" s="192" t="s">
        <v>757</v>
      </c>
      <c r="G377" s="185" t="s">
        <v>819</v>
      </c>
      <c r="H377" s="43">
        <v>763</v>
      </c>
      <c r="I377" s="185" t="s">
        <v>310</v>
      </c>
      <c r="J377" s="190" t="str">
        <f t="shared" si="86"/>
        <v>Industry Energy Efficiency Standards</v>
      </c>
      <c r="K377" s="198" t="str">
        <f t="shared" si="86"/>
        <v>indst efficiency standards</v>
      </c>
      <c r="L377" s="198">
        <f t="shared" si="86"/>
        <v>0</v>
      </c>
      <c r="M377" s="198">
        <f t="shared" si="86"/>
        <v>0.33</v>
      </c>
      <c r="N377" s="198">
        <f t="shared" si="86"/>
        <v>0.01</v>
      </c>
      <c r="O377" s="200" t="str">
        <f t="shared" si="86"/>
        <v>% reduction in energy use</v>
      </c>
      <c r="P377"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0" t="str">
        <f t="shared" si="86"/>
        <v>industry-ag-main.html#eff-stds</v>
      </c>
      <c r="R377" s="200" t="str">
        <f t="shared" si="86"/>
        <v>industry-energy-efficiency-standards.html</v>
      </c>
      <c r="S377" s="220" t="str">
        <f t="shared" si="86"/>
        <v>U.S. DOE, 2016, Industrial Energy Efficiency Potential Analysis, https://energy.gov/sites/prod/files/2017/04/f34/energy-savings-by-state-industrial-methodology.pdf</v>
      </c>
      <c r="T377" s="200" t="str">
        <f t="shared" si="86"/>
        <v>U.S. DOE, 2016, Industrial Energy Efficiency Potential Analysis, https://energy.gov/sites/prod/files/2017/04/f34/energy-savings-by-state-industrial-methodology.pdf</v>
      </c>
      <c r="W377" s="183" cm="1">
        <f t="array" ref="W377">IFERROR(INDEX(A$761:A$954,MATCH(H377,A$761:A$954,0),0),"Save")</f>
        <v>763</v>
      </c>
    </row>
    <row r="378" spans="1:23" s="190" customFormat="1" x14ac:dyDescent="0.35">
      <c r="A378" s="190" t="str">
        <f t="shared" si="85"/>
        <v>Industry</v>
      </c>
      <c r="B378" s="190" t="str">
        <f t="shared" si="85"/>
        <v>Industry Energy Efficiency Standards</v>
      </c>
      <c r="C378" s="190" t="str">
        <f t="shared" si="85"/>
        <v>Percentage Improvement in Eqpt Efficiency Standards above BAU</v>
      </c>
      <c r="D378" s="185" t="s">
        <v>755</v>
      </c>
      <c r="E378" s="185" t="s">
        <v>820</v>
      </c>
      <c r="F378" s="192" t="s">
        <v>757</v>
      </c>
      <c r="G378" s="185" t="s">
        <v>821</v>
      </c>
      <c r="H378" s="43">
        <v>764</v>
      </c>
      <c r="I378" s="185" t="s">
        <v>310</v>
      </c>
      <c r="J378" s="190" t="str">
        <f t="shared" si="86"/>
        <v>Industry Energy Efficiency Standards</v>
      </c>
      <c r="K378" s="198" t="str">
        <f t="shared" si="86"/>
        <v>indst efficiency standards</v>
      </c>
      <c r="L378" s="198">
        <f t="shared" si="86"/>
        <v>0</v>
      </c>
      <c r="M378" s="198">
        <f t="shared" si="86"/>
        <v>0.33</v>
      </c>
      <c r="N378" s="198">
        <f t="shared" si="86"/>
        <v>0.01</v>
      </c>
      <c r="O378" s="200" t="str">
        <f t="shared" si="86"/>
        <v>% reduction in energy use</v>
      </c>
      <c r="P378"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0" t="str">
        <f t="shared" si="86"/>
        <v>industry-ag-main.html#eff-stds</v>
      </c>
      <c r="R378" s="200" t="str">
        <f t="shared" si="86"/>
        <v>industry-energy-efficiency-standards.html</v>
      </c>
      <c r="S378" s="220" t="str">
        <f t="shared" si="86"/>
        <v>U.S. DOE, 2016, Industrial Energy Efficiency Potential Analysis, https://energy.gov/sites/prod/files/2017/04/f34/energy-savings-by-state-industrial-methodology.pdf</v>
      </c>
      <c r="T378" s="200" t="str">
        <f t="shared" si="86"/>
        <v>U.S. DOE, 2016, Industrial Energy Efficiency Potential Analysis, https://energy.gov/sites/prod/files/2017/04/f34/energy-savings-by-state-industrial-methodology.pdf</v>
      </c>
      <c r="W378" s="183" cm="1">
        <f t="array" ref="W378">IFERROR(INDEX(A$761:A$954,MATCH(H378,A$761:A$954,0),0),"Save")</f>
        <v>764</v>
      </c>
    </row>
    <row r="379" spans="1:23" s="190" customFormat="1" x14ac:dyDescent="0.35">
      <c r="A379" s="190" t="str">
        <f t="shared" si="85"/>
        <v>Industry</v>
      </c>
      <c r="B379" s="190" t="str">
        <f t="shared" si="85"/>
        <v>Industry Energy Efficiency Standards</v>
      </c>
      <c r="C379" s="190" t="str">
        <f t="shared" si="85"/>
        <v>Percentage Improvement in Eqpt Efficiency Standards above BAU</v>
      </c>
      <c r="D379" s="185" t="s">
        <v>755</v>
      </c>
      <c r="E379" s="185" t="s">
        <v>822</v>
      </c>
      <c r="F379" s="192" t="s">
        <v>757</v>
      </c>
      <c r="G379" s="185" t="s">
        <v>823</v>
      </c>
      <c r="H379" s="43">
        <v>765</v>
      </c>
      <c r="I379" s="185" t="s">
        <v>332</v>
      </c>
      <c r="J379" s="190" t="str">
        <f t="shared" si="86"/>
        <v>Industry Energy Efficiency Standards</v>
      </c>
      <c r="K379" s="198" t="str">
        <f t="shared" si="86"/>
        <v>indst efficiency standards</v>
      </c>
      <c r="L379" s="198">
        <f t="shared" si="86"/>
        <v>0</v>
      </c>
      <c r="M379" s="198">
        <f t="shared" si="86"/>
        <v>0.33</v>
      </c>
      <c r="N379" s="198">
        <f t="shared" si="86"/>
        <v>0.01</v>
      </c>
      <c r="O379" s="200" t="str">
        <f t="shared" si="86"/>
        <v>% reduction in energy use</v>
      </c>
      <c r="P379"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0" t="str">
        <f t="shared" si="86"/>
        <v>industry-ag-main.html#eff-stds</v>
      </c>
      <c r="R379" s="200" t="str">
        <f t="shared" si="86"/>
        <v>industry-energy-efficiency-standards.html</v>
      </c>
      <c r="S379" s="220" t="str">
        <f t="shared" si="86"/>
        <v>U.S. DOE, 2016, Industrial Energy Efficiency Potential Analysis, https://energy.gov/sites/prod/files/2017/04/f34/energy-savings-by-state-industrial-methodology.pdf</v>
      </c>
      <c r="T379" s="200" t="str">
        <f t="shared" si="86"/>
        <v>U.S. DOE, 2016, Industrial Energy Efficiency Potential Analysis, https://energy.gov/sites/prod/files/2017/04/f34/energy-savings-by-state-industrial-methodology.pdf</v>
      </c>
      <c r="W379" s="183" cm="1">
        <f t="array" ref="W379">IFERROR(INDEX(A$761:A$954,MATCH(H379,A$761:A$954,0),0),"Save")</f>
        <v>765</v>
      </c>
    </row>
    <row r="380" spans="1:23" s="190" customFormat="1" x14ac:dyDescent="0.35">
      <c r="A380" s="190" t="str">
        <f t="shared" si="85"/>
        <v>Industry</v>
      </c>
      <c r="B380" s="190" t="str">
        <f t="shared" si="85"/>
        <v>Industry Energy Efficiency Standards</v>
      </c>
      <c r="C380" s="190" t="str">
        <f t="shared" si="85"/>
        <v>Percentage Improvement in Eqpt Efficiency Standards above BAU</v>
      </c>
      <c r="D380" s="192" t="s">
        <v>764</v>
      </c>
      <c r="E380" s="185" t="s">
        <v>799</v>
      </c>
      <c r="F380" s="192" t="s">
        <v>765</v>
      </c>
      <c r="G380" s="185" t="s">
        <v>800</v>
      </c>
      <c r="H380" s="43">
        <v>766</v>
      </c>
      <c r="I380" s="185" t="s">
        <v>310</v>
      </c>
      <c r="J380" s="190" t="str">
        <f t="shared" si="86"/>
        <v>Industry Energy Efficiency Standards</v>
      </c>
      <c r="K380" s="198" t="str">
        <f t="shared" si="86"/>
        <v>indst efficiency standards</v>
      </c>
      <c r="L380" s="198">
        <f t="shared" si="86"/>
        <v>0</v>
      </c>
      <c r="M380" s="198">
        <f t="shared" si="86"/>
        <v>0.33</v>
      </c>
      <c r="N380" s="198">
        <f t="shared" si="86"/>
        <v>0.01</v>
      </c>
      <c r="O380" s="200" t="str">
        <f t="shared" si="86"/>
        <v>% reduction in energy use</v>
      </c>
      <c r="P380"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0" t="str">
        <f t="shared" si="86"/>
        <v>industry-ag-main.html#eff-stds</v>
      </c>
      <c r="R380" s="200" t="str">
        <f t="shared" si="86"/>
        <v>industry-energy-efficiency-standards.html</v>
      </c>
      <c r="S380" s="220" t="str">
        <f t="shared" si="86"/>
        <v>U.S. DOE, 2016, Industrial Energy Efficiency Potential Analysis, https://energy.gov/sites/prod/files/2017/04/f34/energy-savings-by-state-industrial-methodology.pdf</v>
      </c>
      <c r="T380" s="200" t="str">
        <f t="shared" si="86"/>
        <v>U.S. DOE, 2016, Industrial Energy Efficiency Potential Analysis, https://energy.gov/sites/prod/files/2017/04/f34/energy-savings-by-state-industrial-methodology.pdf</v>
      </c>
      <c r="W380" s="183" cm="1">
        <f t="array" ref="W380">IFERROR(INDEX(A$761:A$954,MATCH(H380,A$761:A$954,0),0),"Save")</f>
        <v>766</v>
      </c>
    </row>
    <row r="381" spans="1:23" s="190" customFormat="1" x14ac:dyDescent="0.35">
      <c r="A381" s="190" t="str">
        <f t="shared" si="85"/>
        <v>Industry</v>
      </c>
      <c r="B381" s="190" t="str">
        <f t="shared" si="85"/>
        <v>Industry Energy Efficiency Standards</v>
      </c>
      <c r="C381" s="190" t="str">
        <f t="shared" si="85"/>
        <v>Percentage Improvement in Eqpt Efficiency Standards above BAU</v>
      </c>
      <c r="D381" s="192" t="s">
        <v>764</v>
      </c>
      <c r="E381" s="185" t="s">
        <v>806</v>
      </c>
      <c r="F381" s="192" t="s">
        <v>765</v>
      </c>
      <c r="G381" s="185" t="s">
        <v>807</v>
      </c>
      <c r="H381" s="43">
        <v>767</v>
      </c>
      <c r="I381" s="185" t="s">
        <v>310</v>
      </c>
      <c r="J381" s="190" t="str">
        <f t="shared" ref="J381:T390" si="87">J$370</f>
        <v>Industry Energy Efficiency Standards</v>
      </c>
      <c r="K381" s="198" t="str">
        <f t="shared" si="87"/>
        <v>indst efficiency standards</v>
      </c>
      <c r="L381" s="198">
        <f t="shared" si="87"/>
        <v>0</v>
      </c>
      <c r="M381" s="198">
        <f t="shared" si="87"/>
        <v>0.33</v>
      </c>
      <c r="N381" s="198">
        <f t="shared" si="87"/>
        <v>0.01</v>
      </c>
      <c r="O381" s="200" t="str">
        <f t="shared" si="87"/>
        <v>% reduction in energy use</v>
      </c>
      <c r="P381"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0" t="str">
        <f t="shared" si="87"/>
        <v>industry-ag-main.html#eff-stds</v>
      </c>
      <c r="R381" s="200" t="str">
        <f t="shared" si="87"/>
        <v>industry-energy-efficiency-standards.html</v>
      </c>
      <c r="S381" s="220" t="str">
        <f t="shared" si="87"/>
        <v>U.S. DOE, 2016, Industrial Energy Efficiency Potential Analysis, https://energy.gov/sites/prod/files/2017/04/f34/energy-savings-by-state-industrial-methodology.pdf</v>
      </c>
      <c r="T381" s="200" t="str">
        <f t="shared" si="87"/>
        <v>U.S. DOE, 2016, Industrial Energy Efficiency Potential Analysis, https://energy.gov/sites/prod/files/2017/04/f34/energy-savings-by-state-industrial-methodology.pdf</v>
      </c>
      <c r="W381" s="183" cm="1">
        <f t="array" ref="W381">IFERROR(INDEX(A$761:A$954,MATCH(H381,A$761:A$954,0),0),"Save")</f>
        <v>767</v>
      </c>
    </row>
    <row r="382" spans="1:23" s="190" customFormat="1" x14ac:dyDescent="0.35">
      <c r="A382" s="190" t="str">
        <f t="shared" si="85"/>
        <v>Industry</v>
      </c>
      <c r="B382" s="190" t="str">
        <f t="shared" si="85"/>
        <v>Industry Energy Efficiency Standards</v>
      </c>
      <c r="C382" s="190" t="str">
        <f t="shared" si="85"/>
        <v>Percentage Improvement in Eqpt Efficiency Standards above BAU</v>
      </c>
      <c r="D382" s="192" t="s">
        <v>764</v>
      </c>
      <c r="E382" s="185" t="s">
        <v>808</v>
      </c>
      <c r="F382" s="192" t="s">
        <v>765</v>
      </c>
      <c r="G382" s="185" t="s">
        <v>809</v>
      </c>
      <c r="H382" s="43">
        <v>768</v>
      </c>
      <c r="I382" s="185" t="s">
        <v>310</v>
      </c>
      <c r="J382" s="190" t="str">
        <f t="shared" si="87"/>
        <v>Industry Energy Efficiency Standards</v>
      </c>
      <c r="K382" s="198" t="str">
        <f t="shared" si="87"/>
        <v>indst efficiency standards</v>
      </c>
      <c r="L382" s="198">
        <f t="shared" si="87"/>
        <v>0</v>
      </c>
      <c r="M382" s="198">
        <f t="shared" si="87"/>
        <v>0.33</v>
      </c>
      <c r="N382" s="198">
        <f t="shared" si="87"/>
        <v>0.01</v>
      </c>
      <c r="O382" s="200" t="str">
        <f t="shared" si="87"/>
        <v>% reduction in energy use</v>
      </c>
      <c r="P382"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0" t="str">
        <f t="shared" si="87"/>
        <v>industry-ag-main.html#eff-stds</v>
      </c>
      <c r="R382" s="200" t="str">
        <f t="shared" si="87"/>
        <v>industry-energy-efficiency-standards.html</v>
      </c>
      <c r="S382" s="220" t="str">
        <f t="shared" si="87"/>
        <v>U.S. DOE, 2016, Industrial Energy Efficiency Potential Analysis, https://energy.gov/sites/prod/files/2017/04/f34/energy-savings-by-state-industrial-methodology.pdf</v>
      </c>
      <c r="T382" s="200" t="str">
        <f t="shared" si="87"/>
        <v>U.S. DOE, 2016, Industrial Energy Efficiency Potential Analysis, https://energy.gov/sites/prod/files/2017/04/f34/energy-savings-by-state-industrial-methodology.pdf</v>
      </c>
      <c r="W382" s="183" cm="1">
        <f t="array" ref="W382">IFERROR(INDEX(A$761:A$954,MATCH(H382,A$761:A$954,0),0),"Save")</f>
        <v>768</v>
      </c>
    </row>
    <row r="383" spans="1:23" s="190" customFormat="1" x14ac:dyDescent="0.35">
      <c r="A383" s="190" t="str">
        <f t="shared" si="85"/>
        <v>Industry</v>
      </c>
      <c r="B383" s="190" t="str">
        <f t="shared" si="85"/>
        <v>Industry Energy Efficiency Standards</v>
      </c>
      <c r="C383" s="190" t="str">
        <f t="shared" si="85"/>
        <v>Percentage Improvement in Eqpt Efficiency Standards above BAU</v>
      </c>
      <c r="D383" s="192" t="s">
        <v>764</v>
      </c>
      <c r="E383" s="185" t="s">
        <v>810</v>
      </c>
      <c r="F383" s="192" t="s">
        <v>765</v>
      </c>
      <c r="G383" s="185" t="s">
        <v>811</v>
      </c>
      <c r="H383" s="43">
        <v>769</v>
      </c>
      <c r="I383" s="185" t="s">
        <v>310</v>
      </c>
      <c r="J383" s="190" t="str">
        <f t="shared" si="87"/>
        <v>Industry Energy Efficiency Standards</v>
      </c>
      <c r="K383" s="198" t="str">
        <f t="shared" si="87"/>
        <v>indst efficiency standards</v>
      </c>
      <c r="L383" s="198">
        <f t="shared" si="87"/>
        <v>0</v>
      </c>
      <c r="M383" s="198">
        <f t="shared" si="87"/>
        <v>0.33</v>
      </c>
      <c r="N383" s="198">
        <f t="shared" si="87"/>
        <v>0.01</v>
      </c>
      <c r="O383" s="200" t="str">
        <f t="shared" si="87"/>
        <v>% reduction in energy use</v>
      </c>
      <c r="P383"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0" t="str">
        <f t="shared" si="87"/>
        <v>industry-ag-main.html#eff-stds</v>
      </c>
      <c r="R383" s="200" t="str">
        <f t="shared" si="87"/>
        <v>industry-energy-efficiency-standards.html</v>
      </c>
      <c r="S383" s="220" t="str">
        <f t="shared" si="87"/>
        <v>U.S. DOE, 2016, Industrial Energy Efficiency Potential Analysis, https://energy.gov/sites/prod/files/2017/04/f34/energy-savings-by-state-industrial-methodology.pdf</v>
      </c>
      <c r="T383" s="200" t="str">
        <f t="shared" si="87"/>
        <v>U.S. DOE, 2016, Industrial Energy Efficiency Potential Analysis, https://energy.gov/sites/prod/files/2017/04/f34/energy-savings-by-state-industrial-methodology.pdf</v>
      </c>
      <c r="W383" s="183" cm="1">
        <f t="array" ref="W383">IFERROR(INDEX(A$761:A$954,MATCH(H383,A$761:A$954,0),0),"Save")</f>
        <v>769</v>
      </c>
    </row>
    <row r="384" spans="1:23" s="190" customFormat="1" x14ac:dyDescent="0.35">
      <c r="A384" s="190" t="str">
        <f t="shared" si="85"/>
        <v>Industry</v>
      </c>
      <c r="B384" s="190" t="str">
        <f t="shared" si="85"/>
        <v>Industry Energy Efficiency Standards</v>
      </c>
      <c r="C384" s="190" t="str">
        <f t="shared" si="85"/>
        <v>Percentage Improvement in Eqpt Efficiency Standards above BAU</v>
      </c>
      <c r="D384" s="192" t="s">
        <v>764</v>
      </c>
      <c r="E384" s="185" t="s">
        <v>812</v>
      </c>
      <c r="F384" s="192" t="s">
        <v>765</v>
      </c>
      <c r="G384" s="185" t="s">
        <v>813</v>
      </c>
      <c r="H384" s="43">
        <v>770</v>
      </c>
      <c r="I384" s="185" t="s">
        <v>332</v>
      </c>
      <c r="J384" s="190" t="str">
        <f t="shared" si="87"/>
        <v>Industry Energy Efficiency Standards</v>
      </c>
      <c r="K384" s="198" t="str">
        <f t="shared" si="87"/>
        <v>indst efficiency standards</v>
      </c>
      <c r="L384" s="198">
        <f t="shared" si="87"/>
        <v>0</v>
      </c>
      <c r="M384" s="198">
        <f t="shared" si="87"/>
        <v>0.33</v>
      </c>
      <c r="N384" s="198">
        <f t="shared" si="87"/>
        <v>0.01</v>
      </c>
      <c r="O384" s="200" t="str">
        <f t="shared" si="87"/>
        <v>% reduction in energy use</v>
      </c>
      <c r="P384"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0" t="str">
        <f t="shared" si="87"/>
        <v>industry-ag-main.html#eff-stds</v>
      </c>
      <c r="R384" s="200" t="str">
        <f t="shared" si="87"/>
        <v>industry-energy-efficiency-standards.html</v>
      </c>
      <c r="S384" s="220" t="str">
        <f t="shared" si="87"/>
        <v>U.S. DOE, 2016, Industrial Energy Efficiency Potential Analysis, https://energy.gov/sites/prod/files/2017/04/f34/energy-savings-by-state-industrial-methodology.pdf</v>
      </c>
      <c r="T384" s="200" t="str">
        <f t="shared" si="87"/>
        <v>U.S. DOE, 2016, Industrial Energy Efficiency Potential Analysis, https://energy.gov/sites/prod/files/2017/04/f34/energy-savings-by-state-industrial-methodology.pdf</v>
      </c>
      <c r="W384" s="183" cm="1">
        <f t="array" ref="W384">IFERROR(INDEX(A$761:A$954,MATCH(H384,A$761:A$954,0),0),"Save")</f>
        <v>770</v>
      </c>
    </row>
    <row r="385" spans="1:23" s="190" customFormat="1" x14ac:dyDescent="0.35">
      <c r="A385" s="190" t="str">
        <f t="shared" si="85"/>
        <v>Industry</v>
      </c>
      <c r="B385" s="190" t="str">
        <f t="shared" si="85"/>
        <v>Industry Energy Efficiency Standards</v>
      </c>
      <c r="C385" s="190" t="str">
        <f t="shared" si="85"/>
        <v>Percentage Improvement in Eqpt Efficiency Standards above BAU</v>
      </c>
      <c r="D385" s="192" t="s">
        <v>764</v>
      </c>
      <c r="E385" s="185" t="s">
        <v>814</v>
      </c>
      <c r="F385" s="192" t="s">
        <v>765</v>
      </c>
      <c r="G385" s="185" t="s">
        <v>815</v>
      </c>
      <c r="H385" s="43">
        <v>771</v>
      </c>
      <c r="I385" s="185" t="s">
        <v>332</v>
      </c>
      <c r="J385" s="190" t="str">
        <f t="shared" si="87"/>
        <v>Industry Energy Efficiency Standards</v>
      </c>
      <c r="K385" s="198" t="str">
        <f t="shared" si="87"/>
        <v>indst efficiency standards</v>
      </c>
      <c r="L385" s="198">
        <f t="shared" si="87"/>
        <v>0</v>
      </c>
      <c r="M385" s="198">
        <f t="shared" si="87"/>
        <v>0.33</v>
      </c>
      <c r="N385" s="198">
        <f t="shared" si="87"/>
        <v>0.01</v>
      </c>
      <c r="O385" s="200" t="str">
        <f t="shared" si="87"/>
        <v>% reduction in energy use</v>
      </c>
      <c r="P385"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0" t="str">
        <f t="shared" si="87"/>
        <v>industry-ag-main.html#eff-stds</v>
      </c>
      <c r="R385" s="200" t="str">
        <f t="shared" si="87"/>
        <v>industry-energy-efficiency-standards.html</v>
      </c>
      <c r="S385" s="220" t="str">
        <f t="shared" si="87"/>
        <v>U.S. DOE, 2016, Industrial Energy Efficiency Potential Analysis, https://energy.gov/sites/prod/files/2017/04/f34/energy-savings-by-state-industrial-methodology.pdf</v>
      </c>
      <c r="T385" s="200" t="str">
        <f t="shared" si="87"/>
        <v>U.S. DOE, 2016, Industrial Energy Efficiency Potential Analysis, https://energy.gov/sites/prod/files/2017/04/f34/energy-savings-by-state-industrial-methodology.pdf</v>
      </c>
      <c r="W385" s="183" cm="1">
        <f t="array" ref="W385">IFERROR(INDEX(A$761:A$954,MATCH(H385,A$761:A$954,0),0),"Save")</f>
        <v>771</v>
      </c>
    </row>
    <row r="386" spans="1:23" s="190" customFormat="1" x14ac:dyDescent="0.35">
      <c r="A386" s="190" t="str">
        <f t="shared" si="85"/>
        <v>Industry</v>
      </c>
      <c r="B386" s="190" t="str">
        <f t="shared" si="85"/>
        <v>Industry Energy Efficiency Standards</v>
      </c>
      <c r="C386" s="190" t="str">
        <f t="shared" si="85"/>
        <v>Percentage Improvement in Eqpt Efficiency Standards above BAU</v>
      </c>
      <c r="D386" s="192" t="s">
        <v>764</v>
      </c>
      <c r="E386" s="185" t="s">
        <v>816</v>
      </c>
      <c r="F386" s="192" t="s">
        <v>765</v>
      </c>
      <c r="G386" s="185" t="s">
        <v>817</v>
      </c>
      <c r="H386" s="43">
        <v>772</v>
      </c>
      <c r="I386" s="185" t="s">
        <v>310</v>
      </c>
      <c r="J386" s="190" t="str">
        <f t="shared" si="87"/>
        <v>Industry Energy Efficiency Standards</v>
      </c>
      <c r="K386" s="198" t="str">
        <f t="shared" si="87"/>
        <v>indst efficiency standards</v>
      </c>
      <c r="L386" s="198">
        <f t="shared" si="87"/>
        <v>0</v>
      </c>
      <c r="M386" s="198">
        <f t="shared" si="87"/>
        <v>0.33</v>
      </c>
      <c r="N386" s="198">
        <f t="shared" si="87"/>
        <v>0.01</v>
      </c>
      <c r="O386" s="200" t="str">
        <f t="shared" si="87"/>
        <v>% reduction in energy use</v>
      </c>
      <c r="P386"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0" t="str">
        <f t="shared" si="87"/>
        <v>industry-ag-main.html#eff-stds</v>
      </c>
      <c r="R386" s="200" t="str">
        <f t="shared" si="87"/>
        <v>industry-energy-efficiency-standards.html</v>
      </c>
      <c r="S386" s="220" t="str">
        <f t="shared" si="87"/>
        <v>U.S. DOE, 2016, Industrial Energy Efficiency Potential Analysis, https://energy.gov/sites/prod/files/2017/04/f34/energy-savings-by-state-industrial-methodology.pdf</v>
      </c>
      <c r="T386" s="200" t="str">
        <f t="shared" si="87"/>
        <v>U.S. DOE, 2016, Industrial Energy Efficiency Potential Analysis, https://energy.gov/sites/prod/files/2017/04/f34/energy-savings-by-state-industrial-methodology.pdf</v>
      </c>
      <c r="W386" s="183" cm="1">
        <f t="array" ref="W386">IFERROR(INDEX(A$761:A$954,MATCH(H386,A$761:A$954,0),0),"Save")</f>
        <v>772</v>
      </c>
    </row>
    <row r="387" spans="1:23" s="190" customFormat="1" x14ac:dyDescent="0.35">
      <c r="A387" s="190" t="str">
        <f t="shared" si="85"/>
        <v>Industry</v>
      </c>
      <c r="B387" s="190" t="str">
        <f t="shared" si="85"/>
        <v>Industry Energy Efficiency Standards</v>
      </c>
      <c r="C387" s="190" t="str">
        <f t="shared" si="85"/>
        <v>Percentage Improvement in Eqpt Efficiency Standards above BAU</v>
      </c>
      <c r="D387" s="192" t="s">
        <v>764</v>
      </c>
      <c r="E387" s="185" t="s">
        <v>818</v>
      </c>
      <c r="F387" s="192" t="s">
        <v>765</v>
      </c>
      <c r="G387" s="185" t="s">
        <v>819</v>
      </c>
      <c r="H387" s="43">
        <v>773</v>
      </c>
      <c r="I387" s="185" t="s">
        <v>332</v>
      </c>
      <c r="J387" s="190" t="str">
        <f t="shared" si="87"/>
        <v>Industry Energy Efficiency Standards</v>
      </c>
      <c r="K387" s="198" t="str">
        <f t="shared" si="87"/>
        <v>indst efficiency standards</v>
      </c>
      <c r="L387" s="198">
        <f t="shared" si="87"/>
        <v>0</v>
      </c>
      <c r="M387" s="198">
        <f t="shared" si="87"/>
        <v>0.33</v>
      </c>
      <c r="N387" s="198">
        <f t="shared" si="87"/>
        <v>0.01</v>
      </c>
      <c r="O387" s="200" t="str">
        <f t="shared" si="87"/>
        <v>% reduction in energy use</v>
      </c>
      <c r="P387"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0" t="str">
        <f t="shared" si="87"/>
        <v>industry-ag-main.html#eff-stds</v>
      </c>
      <c r="R387" s="200" t="str">
        <f t="shared" si="87"/>
        <v>industry-energy-efficiency-standards.html</v>
      </c>
      <c r="S387" s="220" t="str">
        <f t="shared" si="87"/>
        <v>U.S. DOE, 2016, Industrial Energy Efficiency Potential Analysis, https://energy.gov/sites/prod/files/2017/04/f34/energy-savings-by-state-industrial-methodology.pdf</v>
      </c>
      <c r="T387" s="200" t="str">
        <f t="shared" si="87"/>
        <v>U.S. DOE, 2016, Industrial Energy Efficiency Potential Analysis, https://energy.gov/sites/prod/files/2017/04/f34/energy-savings-by-state-industrial-methodology.pdf</v>
      </c>
      <c r="W387" s="183" cm="1">
        <f t="array" ref="W387">IFERROR(INDEX(A$761:A$954,MATCH(H387,A$761:A$954,0),0),"Save")</f>
        <v>773</v>
      </c>
    </row>
    <row r="388" spans="1:23" s="190" customFormat="1" x14ac:dyDescent="0.35">
      <c r="A388" s="190" t="str">
        <f t="shared" si="85"/>
        <v>Industry</v>
      </c>
      <c r="B388" s="190" t="str">
        <f t="shared" si="85"/>
        <v>Industry Energy Efficiency Standards</v>
      </c>
      <c r="C388" s="190" t="str">
        <f t="shared" si="85"/>
        <v>Percentage Improvement in Eqpt Efficiency Standards above BAU</v>
      </c>
      <c r="D388" s="192" t="s">
        <v>764</v>
      </c>
      <c r="E388" s="185" t="s">
        <v>820</v>
      </c>
      <c r="F388" s="192" t="s">
        <v>765</v>
      </c>
      <c r="G388" s="185" t="s">
        <v>821</v>
      </c>
      <c r="H388" s="43">
        <v>774</v>
      </c>
      <c r="I388" s="185" t="s">
        <v>332</v>
      </c>
      <c r="J388" s="190" t="str">
        <f t="shared" si="87"/>
        <v>Industry Energy Efficiency Standards</v>
      </c>
      <c r="K388" s="198" t="str">
        <f t="shared" si="87"/>
        <v>indst efficiency standards</v>
      </c>
      <c r="L388" s="198">
        <f t="shared" si="87"/>
        <v>0</v>
      </c>
      <c r="M388" s="198">
        <f t="shared" si="87"/>
        <v>0.33</v>
      </c>
      <c r="N388" s="198">
        <f t="shared" si="87"/>
        <v>0.01</v>
      </c>
      <c r="O388" s="200" t="str">
        <f t="shared" si="87"/>
        <v>% reduction in energy use</v>
      </c>
      <c r="P388"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0" t="str">
        <f t="shared" si="87"/>
        <v>industry-ag-main.html#eff-stds</v>
      </c>
      <c r="R388" s="200" t="str">
        <f t="shared" si="87"/>
        <v>industry-energy-efficiency-standards.html</v>
      </c>
      <c r="S388" s="220" t="str">
        <f t="shared" si="87"/>
        <v>U.S. DOE, 2016, Industrial Energy Efficiency Potential Analysis, https://energy.gov/sites/prod/files/2017/04/f34/energy-savings-by-state-industrial-methodology.pdf</v>
      </c>
      <c r="T388" s="200" t="str">
        <f t="shared" si="87"/>
        <v>U.S. DOE, 2016, Industrial Energy Efficiency Potential Analysis, https://energy.gov/sites/prod/files/2017/04/f34/energy-savings-by-state-industrial-methodology.pdf</v>
      </c>
      <c r="W388" s="183" cm="1">
        <f t="array" ref="W388">IFERROR(INDEX(A$761:A$954,MATCH(H388,A$761:A$954,0),0),"Save")</f>
        <v>774</v>
      </c>
    </row>
    <row r="389" spans="1:23" s="190" customFormat="1" x14ac:dyDescent="0.35">
      <c r="A389" s="190" t="str">
        <f t="shared" si="85"/>
        <v>Industry</v>
      </c>
      <c r="B389" s="190" t="str">
        <f t="shared" si="85"/>
        <v>Industry Energy Efficiency Standards</v>
      </c>
      <c r="C389" s="190" t="str">
        <f t="shared" si="85"/>
        <v>Percentage Improvement in Eqpt Efficiency Standards above BAU</v>
      </c>
      <c r="D389" s="192" t="s">
        <v>764</v>
      </c>
      <c r="E389" s="185" t="s">
        <v>822</v>
      </c>
      <c r="F389" s="192" t="s">
        <v>765</v>
      </c>
      <c r="G389" s="185" t="s">
        <v>823</v>
      </c>
      <c r="H389" s="43">
        <v>775</v>
      </c>
      <c r="I389" s="185" t="s">
        <v>332</v>
      </c>
      <c r="J389" s="190" t="str">
        <f t="shared" si="87"/>
        <v>Industry Energy Efficiency Standards</v>
      </c>
      <c r="K389" s="198" t="str">
        <f t="shared" si="87"/>
        <v>indst efficiency standards</v>
      </c>
      <c r="L389" s="198">
        <f t="shared" si="87"/>
        <v>0</v>
      </c>
      <c r="M389" s="198">
        <f t="shared" si="87"/>
        <v>0.33</v>
      </c>
      <c r="N389" s="198">
        <f t="shared" si="87"/>
        <v>0.01</v>
      </c>
      <c r="O389" s="200" t="str">
        <f t="shared" si="87"/>
        <v>% reduction in energy use</v>
      </c>
      <c r="P389"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0" t="str">
        <f t="shared" si="87"/>
        <v>industry-ag-main.html#eff-stds</v>
      </c>
      <c r="R389" s="200" t="str">
        <f t="shared" si="87"/>
        <v>industry-energy-efficiency-standards.html</v>
      </c>
      <c r="S389" s="220" t="str">
        <f t="shared" si="87"/>
        <v>U.S. DOE, 2016, Industrial Energy Efficiency Potential Analysis, https://energy.gov/sites/prod/files/2017/04/f34/energy-savings-by-state-industrial-methodology.pdf</v>
      </c>
      <c r="T389" s="200" t="str">
        <f t="shared" si="87"/>
        <v>U.S. DOE, 2016, Industrial Energy Efficiency Potential Analysis, https://energy.gov/sites/prod/files/2017/04/f34/energy-savings-by-state-industrial-methodology.pdf</v>
      </c>
      <c r="W389" s="183" cm="1">
        <f t="array" ref="W389">IFERROR(INDEX(A$761:A$954,MATCH(H389,A$761:A$954,0),0),"Save")</f>
        <v>775</v>
      </c>
    </row>
    <row r="390" spans="1:23" s="190" customFormat="1" x14ac:dyDescent="0.35">
      <c r="A390" s="190" t="str">
        <f t="shared" si="85"/>
        <v>Industry</v>
      </c>
      <c r="B390" s="190" t="str">
        <f t="shared" si="85"/>
        <v>Industry Energy Efficiency Standards</v>
      </c>
      <c r="C390" s="190" t="str">
        <f t="shared" si="85"/>
        <v>Percentage Improvement in Eqpt Efficiency Standards above BAU</v>
      </c>
      <c r="D390" s="192" t="s">
        <v>766</v>
      </c>
      <c r="E390" s="185" t="s">
        <v>799</v>
      </c>
      <c r="F390" s="192" t="s">
        <v>767</v>
      </c>
      <c r="G390" s="185" t="s">
        <v>800</v>
      </c>
      <c r="H390" s="43">
        <v>776</v>
      </c>
      <c r="I390" s="185" t="s">
        <v>310</v>
      </c>
      <c r="J390" s="190" t="str">
        <f t="shared" si="87"/>
        <v>Industry Energy Efficiency Standards</v>
      </c>
      <c r="K390" s="198" t="str">
        <f t="shared" si="87"/>
        <v>indst efficiency standards</v>
      </c>
      <c r="L390" s="198">
        <f t="shared" si="87"/>
        <v>0</v>
      </c>
      <c r="M390" s="198">
        <f t="shared" si="87"/>
        <v>0.33</v>
      </c>
      <c r="N390" s="198">
        <f t="shared" si="87"/>
        <v>0.01</v>
      </c>
      <c r="O390" s="200" t="str">
        <f t="shared" si="87"/>
        <v>% reduction in energy use</v>
      </c>
      <c r="P390"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0" t="str">
        <f t="shared" si="87"/>
        <v>industry-ag-main.html#eff-stds</v>
      </c>
      <c r="R390" s="200" t="str">
        <f t="shared" si="87"/>
        <v>industry-energy-efficiency-standards.html</v>
      </c>
      <c r="S390" s="220" t="str">
        <f t="shared" si="87"/>
        <v>U.S. DOE, 2016, Industrial Energy Efficiency Potential Analysis, https://energy.gov/sites/prod/files/2017/04/f34/energy-savings-by-state-industrial-methodology.pdf</v>
      </c>
      <c r="T390" s="200" t="str">
        <f t="shared" si="87"/>
        <v>U.S. DOE, 2016, Industrial Energy Efficiency Potential Analysis, https://energy.gov/sites/prod/files/2017/04/f34/energy-savings-by-state-industrial-methodology.pdf</v>
      </c>
      <c r="W390" s="183" cm="1">
        <f t="array" ref="W390">IFERROR(INDEX(A$761:A$954,MATCH(H390,A$761:A$954,0),0),"Save")</f>
        <v>776</v>
      </c>
    </row>
    <row r="391" spans="1:23" s="190" customFormat="1" x14ac:dyDescent="0.35">
      <c r="A391" s="190" t="str">
        <f t="shared" ref="A391:C410" si="88">A$370</f>
        <v>Industry</v>
      </c>
      <c r="B391" s="190" t="str">
        <f t="shared" si="88"/>
        <v>Industry Energy Efficiency Standards</v>
      </c>
      <c r="C391" s="190" t="str">
        <f t="shared" si="88"/>
        <v>Percentage Improvement in Eqpt Efficiency Standards above BAU</v>
      </c>
      <c r="D391" s="192" t="s">
        <v>766</v>
      </c>
      <c r="E391" s="185" t="s">
        <v>806</v>
      </c>
      <c r="F391" s="192" t="s">
        <v>767</v>
      </c>
      <c r="G391" s="185" t="s">
        <v>807</v>
      </c>
      <c r="H391" s="43">
        <v>777</v>
      </c>
      <c r="I391" s="185" t="s">
        <v>310</v>
      </c>
      <c r="J391" s="190" t="str">
        <f t="shared" ref="J391:T400" si="89">J$370</f>
        <v>Industry Energy Efficiency Standards</v>
      </c>
      <c r="K391" s="198" t="str">
        <f t="shared" si="89"/>
        <v>indst efficiency standards</v>
      </c>
      <c r="L391" s="198">
        <f t="shared" si="89"/>
        <v>0</v>
      </c>
      <c r="M391" s="198">
        <f t="shared" si="89"/>
        <v>0.33</v>
      </c>
      <c r="N391" s="198">
        <f t="shared" si="89"/>
        <v>0.01</v>
      </c>
      <c r="O391" s="200" t="str">
        <f t="shared" si="89"/>
        <v>% reduction in energy use</v>
      </c>
      <c r="P391"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0" t="str">
        <f t="shared" si="89"/>
        <v>industry-ag-main.html#eff-stds</v>
      </c>
      <c r="R391" s="200" t="str">
        <f t="shared" si="89"/>
        <v>industry-energy-efficiency-standards.html</v>
      </c>
      <c r="S391" s="220" t="str">
        <f t="shared" si="89"/>
        <v>U.S. DOE, 2016, Industrial Energy Efficiency Potential Analysis, https://energy.gov/sites/prod/files/2017/04/f34/energy-savings-by-state-industrial-methodology.pdf</v>
      </c>
      <c r="T391" s="200" t="str">
        <f t="shared" si="89"/>
        <v>U.S. DOE, 2016, Industrial Energy Efficiency Potential Analysis, https://energy.gov/sites/prod/files/2017/04/f34/energy-savings-by-state-industrial-methodology.pdf</v>
      </c>
      <c r="W391" s="183" cm="1">
        <f t="array" ref="W391">IFERROR(INDEX(A$761:A$954,MATCH(H391,A$761:A$954,0),0),"Save")</f>
        <v>777</v>
      </c>
    </row>
    <row r="392" spans="1:23" s="190" customFormat="1" x14ac:dyDescent="0.35">
      <c r="A392" s="190" t="str">
        <f t="shared" si="88"/>
        <v>Industry</v>
      </c>
      <c r="B392" s="190" t="str">
        <f t="shared" si="88"/>
        <v>Industry Energy Efficiency Standards</v>
      </c>
      <c r="C392" s="190" t="str">
        <f t="shared" si="88"/>
        <v>Percentage Improvement in Eqpt Efficiency Standards above BAU</v>
      </c>
      <c r="D392" s="192" t="s">
        <v>766</v>
      </c>
      <c r="E392" s="185" t="s">
        <v>808</v>
      </c>
      <c r="F392" s="192" t="s">
        <v>767</v>
      </c>
      <c r="G392" s="185" t="s">
        <v>809</v>
      </c>
      <c r="H392" s="43">
        <v>778</v>
      </c>
      <c r="I392" s="185" t="s">
        <v>310</v>
      </c>
      <c r="J392" s="190" t="str">
        <f t="shared" si="89"/>
        <v>Industry Energy Efficiency Standards</v>
      </c>
      <c r="K392" s="198" t="str">
        <f t="shared" si="89"/>
        <v>indst efficiency standards</v>
      </c>
      <c r="L392" s="198">
        <f t="shared" si="89"/>
        <v>0</v>
      </c>
      <c r="M392" s="198">
        <f t="shared" si="89"/>
        <v>0.33</v>
      </c>
      <c r="N392" s="198">
        <f t="shared" si="89"/>
        <v>0.01</v>
      </c>
      <c r="O392" s="200" t="str">
        <f t="shared" si="89"/>
        <v>% reduction in energy use</v>
      </c>
      <c r="P392"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0" t="str">
        <f t="shared" si="89"/>
        <v>industry-ag-main.html#eff-stds</v>
      </c>
      <c r="R392" s="200" t="str">
        <f t="shared" si="89"/>
        <v>industry-energy-efficiency-standards.html</v>
      </c>
      <c r="S392" s="220" t="str">
        <f t="shared" si="89"/>
        <v>U.S. DOE, 2016, Industrial Energy Efficiency Potential Analysis, https://energy.gov/sites/prod/files/2017/04/f34/energy-savings-by-state-industrial-methodology.pdf</v>
      </c>
      <c r="T392" s="200" t="str">
        <f t="shared" si="89"/>
        <v>U.S. DOE, 2016, Industrial Energy Efficiency Potential Analysis, https://energy.gov/sites/prod/files/2017/04/f34/energy-savings-by-state-industrial-methodology.pdf</v>
      </c>
      <c r="W392" s="183" cm="1">
        <f t="array" ref="W392">IFERROR(INDEX(A$761:A$954,MATCH(H392,A$761:A$954,0),0),"Save")</f>
        <v>778</v>
      </c>
    </row>
    <row r="393" spans="1:23" s="190" customFormat="1" x14ac:dyDescent="0.35">
      <c r="A393" s="190" t="str">
        <f t="shared" si="88"/>
        <v>Industry</v>
      </c>
      <c r="B393" s="190" t="str">
        <f t="shared" si="88"/>
        <v>Industry Energy Efficiency Standards</v>
      </c>
      <c r="C393" s="190" t="str">
        <f t="shared" si="88"/>
        <v>Percentage Improvement in Eqpt Efficiency Standards above BAU</v>
      </c>
      <c r="D393" s="192" t="s">
        <v>766</v>
      </c>
      <c r="E393" s="185" t="s">
        <v>810</v>
      </c>
      <c r="F393" s="192" t="s">
        <v>767</v>
      </c>
      <c r="G393" s="185" t="s">
        <v>811</v>
      </c>
      <c r="H393" s="43">
        <v>779</v>
      </c>
      <c r="I393" s="185" t="s">
        <v>332</v>
      </c>
      <c r="J393" s="190" t="str">
        <f t="shared" si="89"/>
        <v>Industry Energy Efficiency Standards</v>
      </c>
      <c r="K393" s="198" t="str">
        <f t="shared" si="89"/>
        <v>indst efficiency standards</v>
      </c>
      <c r="L393" s="198">
        <f t="shared" si="89"/>
        <v>0</v>
      </c>
      <c r="M393" s="198">
        <f t="shared" si="89"/>
        <v>0.33</v>
      </c>
      <c r="N393" s="198">
        <f t="shared" si="89"/>
        <v>0.01</v>
      </c>
      <c r="O393" s="200" t="str">
        <f t="shared" si="89"/>
        <v>% reduction in energy use</v>
      </c>
      <c r="P393"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0" t="str">
        <f t="shared" si="89"/>
        <v>industry-ag-main.html#eff-stds</v>
      </c>
      <c r="R393" s="200" t="str">
        <f t="shared" si="89"/>
        <v>industry-energy-efficiency-standards.html</v>
      </c>
      <c r="S393" s="220" t="str">
        <f t="shared" si="89"/>
        <v>U.S. DOE, 2016, Industrial Energy Efficiency Potential Analysis, https://energy.gov/sites/prod/files/2017/04/f34/energy-savings-by-state-industrial-methodology.pdf</v>
      </c>
      <c r="T393" s="200" t="str">
        <f t="shared" si="89"/>
        <v>U.S. DOE, 2016, Industrial Energy Efficiency Potential Analysis, https://energy.gov/sites/prod/files/2017/04/f34/energy-savings-by-state-industrial-methodology.pdf</v>
      </c>
      <c r="W393" s="183" cm="1">
        <f t="array" ref="W393">IFERROR(INDEX(A$761:A$954,MATCH(H393,A$761:A$954,0),0),"Save")</f>
        <v>779</v>
      </c>
    </row>
    <row r="394" spans="1:23" s="190" customFormat="1" x14ac:dyDescent="0.35">
      <c r="A394" s="190" t="str">
        <f t="shared" si="88"/>
        <v>Industry</v>
      </c>
      <c r="B394" s="190" t="str">
        <f t="shared" si="88"/>
        <v>Industry Energy Efficiency Standards</v>
      </c>
      <c r="C394" s="190" t="str">
        <f t="shared" si="88"/>
        <v>Percentage Improvement in Eqpt Efficiency Standards above BAU</v>
      </c>
      <c r="D394" s="192" t="s">
        <v>766</v>
      </c>
      <c r="E394" s="185" t="s">
        <v>812</v>
      </c>
      <c r="F394" s="192" t="s">
        <v>767</v>
      </c>
      <c r="G394" s="185" t="s">
        <v>813</v>
      </c>
      <c r="H394" s="43">
        <v>780</v>
      </c>
      <c r="I394" s="185" t="s">
        <v>310</v>
      </c>
      <c r="J394" s="190" t="str">
        <f t="shared" si="89"/>
        <v>Industry Energy Efficiency Standards</v>
      </c>
      <c r="K394" s="198" t="str">
        <f t="shared" si="89"/>
        <v>indst efficiency standards</v>
      </c>
      <c r="L394" s="198">
        <f t="shared" si="89"/>
        <v>0</v>
      </c>
      <c r="M394" s="198">
        <f t="shared" si="89"/>
        <v>0.33</v>
      </c>
      <c r="N394" s="198">
        <f t="shared" si="89"/>
        <v>0.01</v>
      </c>
      <c r="O394" s="200" t="str">
        <f t="shared" si="89"/>
        <v>% reduction in energy use</v>
      </c>
      <c r="P394"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0" t="str">
        <f t="shared" si="89"/>
        <v>industry-ag-main.html#eff-stds</v>
      </c>
      <c r="R394" s="200" t="str">
        <f t="shared" si="89"/>
        <v>industry-energy-efficiency-standards.html</v>
      </c>
      <c r="S394" s="220" t="str">
        <f t="shared" si="89"/>
        <v>U.S. DOE, 2016, Industrial Energy Efficiency Potential Analysis, https://energy.gov/sites/prod/files/2017/04/f34/energy-savings-by-state-industrial-methodology.pdf</v>
      </c>
      <c r="T394" s="200" t="str">
        <f t="shared" si="89"/>
        <v>U.S. DOE, 2016, Industrial Energy Efficiency Potential Analysis, https://energy.gov/sites/prod/files/2017/04/f34/energy-savings-by-state-industrial-methodology.pdf</v>
      </c>
      <c r="W394" s="183" cm="1">
        <f t="array" ref="W394">IFERROR(INDEX(A$761:A$954,MATCH(H394,A$761:A$954,0),0),"Save")</f>
        <v>780</v>
      </c>
    </row>
    <row r="395" spans="1:23" s="190" customFormat="1" x14ac:dyDescent="0.35">
      <c r="A395" s="190" t="str">
        <f t="shared" si="88"/>
        <v>Industry</v>
      </c>
      <c r="B395" s="190" t="str">
        <f t="shared" si="88"/>
        <v>Industry Energy Efficiency Standards</v>
      </c>
      <c r="C395" s="190" t="str">
        <f t="shared" si="88"/>
        <v>Percentage Improvement in Eqpt Efficiency Standards above BAU</v>
      </c>
      <c r="D395" s="192" t="s">
        <v>766</v>
      </c>
      <c r="E395" s="185" t="s">
        <v>814</v>
      </c>
      <c r="F395" s="192" t="s">
        <v>767</v>
      </c>
      <c r="G395" s="185" t="s">
        <v>815</v>
      </c>
      <c r="H395" s="43">
        <v>781</v>
      </c>
      <c r="I395" s="185" t="s">
        <v>332</v>
      </c>
      <c r="J395" s="190" t="str">
        <f t="shared" si="89"/>
        <v>Industry Energy Efficiency Standards</v>
      </c>
      <c r="K395" s="198" t="str">
        <f t="shared" si="89"/>
        <v>indst efficiency standards</v>
      </c>
      <c r="L395" s="198">
        <f t="shared" si="89"/>
        <v>0</v>
      </c>
      <c r="M395" s="198">
        <f t="shared" si="89"/>
        <v>0.33</v>
      </c>
      <c r="N395" s="198">
        <f t="shared" si="89"/>
        <v>0.01</v>
      </c>
      <c r="O395" s="200" t="str">
        <f t="shared" si="89"/>
        <v>% reduction in energy use</v>
      </c>
      <c r="P395"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0" t="str">
        <f t="shared" si="89"/>
        <v>industry-ag-main.html#eff-stds</v>
      </c>
      <c r="R395" s="200" t="str">
        <f t="shared" si="89"/>
        <v>industry-energy-efficiency-standards.html</v>
      </c>
      <c r="S395" s="220" t="str">
        <f t="shared" si="89"/>
        <v>U.S. DOE, 2016, Industrial Energy Efficiency Potential Analysis, https://energy.gov/sites/prod/files/2017/04/f34/energy-savings-by-state-industrial-methodology.pdf</v>
      </c>
      <c r="T395" s="200" t="str">
        <f t="shared" si="89"/>
        <v>U.S. DOE, 2016, Industrial Energy Efficiency Potential Analysis, https://energy.gov/sites/prod/files/2017/04/f34/energy-savings-by-state-industrial-methodology.pdf</v>
      </c>
      <c r="W395" s="183" cm="1">
        <f t="array" ref="W395">IFERROR(INDEX(A$761:A$954,MATCH(H395,A$761:A$954,0),0),"Save")</f>
        <v>781</v>
      </c>
    </row>
    <row r="396" spans="1:23" s="190" customFormat="1" x14ac:dyDescent="0.35">
      <c r="A396" s="190" t="str">
        <f t="shared" si="88"/>
        <v>Industry</v>
      </c>
      <c r="B396" s="190" t="str">
        <f t="shared" si="88"/>
        <v>Industry Energy Efficiency Standards</v>
      </c>
      <c r="C396" s="190" t="str">
        <f t="shared" si="88"/>
        <v>Percentage Improvement in Eqpt Efficiency Standards above BAU</v>
      </c>
      <c r="D396" s="192" t="s">
        <v>766</v>
      </c>
      <c r="E396" s="185" t="s">
        <v>816</v>
      </c>
      <c r="F396" s="192" t="s">
        <v>767</v>
      </c>
      <c r="G396" s="185" t="s">
        <v>817</v>
      </c>
      <c r="H396" s="43">
        <v>782</v>
      </c>
      <c r="I396" s="185" t="s">
        <v>332</v>
      </c>
      <c r="J396" s="190" t="str">
        <f t="shared" si="89"/>
        <v>Industry Energy Efficiency Standards</v>
      </c>
      <c r="K396" s="198" t="str">
        <f t="shared" si="89"/>
        <v>indst efficiency standards</v>
      </c>
      <c r="L396" s="198">
        <f t="shared" si="89"/>
        <v>0</v>
      </c>
      <c r="M396" s="198">
        <f t="shared" si="89"/>
        <v>0.33</v>
      </c>
      <c r="N396" s="198">
        <f t="shared" si="89"/>
        <v>0.01</v>
      </c>
      <c r="O396" s="200" t="str">
        <f t="shared" si="89"/>
        <v>% reduction in energy use</v>
      </c>
      <c r="P396"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0" t="str">
        <f t="shared" si="89"/>
        <v>industry-ag-main.html#eff-stds</v>
      </c>
      <c r="R396" s="200" t="str">
        <f t="shared" si="89"/>
        <v>industry-energy-efficiency-standards.html</v>
      </c>
      <c r="S396" s="220" t="str">
        <f t="shared" si="89"/>
        <v>U.S. DOE, 2016, Industrial Energy Efficiency Potential Analysis, https://energy.gov/sites/prod/files/2017/04/f34/energy-savings-by-state-industrial-methodology.pdf</v>
      </c>
      <c r="T396" s="200" t="str">
        <f t="shared" si="89"/>
        <v>U.S. DOE, 2016, Industrial Energy Efficiency Potential Analysis, https://energy.gov/sites/prod/files/2017/04/f34/energy-savings-by-state-industrial-methodology.pdf</v>
      </c>
      <c r="W396" s="183" cm="1">
        <f t="array" ref="W396">IFERROR(INDEX(A$761:A$954,MATCH(H396,A$761:A$954,0),0),"Save")</f>
        <v>782</v>
      </c>
    </row>
    <row r="397" spans="1:23" s="190" customFormat="1" x14ac:dyDescent="0.35">
      <c r="A397" s="190" t="str">
        <f t="shared" si="88"/>
        <v>Industry</v>
      </c>
      <c r="B397" s="190" t="str">
        <f t="shared" si="88"/>
        <v>Industry Energy Efficiency Standards</v>
      </c>
      <c r="C397" s="190" t="str">
        <f t="shared" si="88"/>
        <v>Percentage Improvement in Eqpt Efficiency Standards above BAU</v>
      </c>
      <c r="D397" s="192" t="s">
        <v>766</v>
      </c>
      <c r="E397" s="185" t="s">
        <v>818</v>
      </c>
      <c r="F397" s="192" t="s">
        <v>767</v>
      </c>
      <c r="G397" s="185" t="s">
        <v>819</v>
      </c>
      <c r="H397" s="43">
        <v>783</v>
      </c>
      <c r="I397" s="185" t="s">
        <v>310</v>
      </c>
      <c r="J397" s="190" t="str">
        <f t="shared" si="89"/>
        <v>Industry Energy Efficiency Standards</v>
      </c>
      <c r="K397" s="198" t="str">
        <f t="shared" si="89"/>
        <v>indst efficiency standards</v>
      </c>
      <c r="L397" s="198">
        <f t="shared" si="89"/>
        <v>0</v>
      </c>
      <c r="M397" s="198">
        <f t="shared" si="89"/>
        <v>0.33</v>
      </c>
      <c r="N397" s="198">
        <f t="shared" si="89"/>
        <v>0.01</v>
      </c>
      <c r="O397" s="200" t="str">
        <f t="shared" si="89"/>
        <v>% reduction in energy use</v>
      </c>
      <c r="P397"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0" t="str">
        <f t="shared" si="89"/>
        <v>industry-ag-main.html#eff-stds</v>
      </c>
      <c r="R397" s="200" t="str">
        <f t="shared" si="89"/>
        <v>industry-energy-efficiency-standards.html</v>
      </c>
      <c r="S397" s="220" t="str">
        <f t="shared" si="89"/>
        <v>U.S. DOE, 2016, Industrial Energy Efficiency Potential Analysis, https://energy.gov/sites/prod/files/2017/04/f34/energy-savings-by-state-industrial-methodology.pdf</v>
      </c>
      <c r="T397" s="200" t="str">
        <f t="shared" si="89"/>
        <v>U.S. DOE, 2016, Industrial Energy Efficiency Potential Analysis, https://energy.gov/sites/prod/files/2017/04/f34/energy-savings-by-state-industrial-methodology.pdf</v>
      </c>
      <c r="W397" s="183" cm="1">
        <f t="array" ref="W397">IFERROR(INDEX(A$761:A$954,MATCH(H397,A$761:A$954,0),0),"Save")</f>
        <v>783</v>
      </c>
    </row>
    <row r="398" spans="1:23" s="190" customFormat="1" x14ac:dyDescent="0.35">
      <c r="A398" s="190" t="str">
        <f t="shared" si="88"/>
        <v>Industry</v>
      </c>
      <c r="B398" s="190" t="str">
        <f t="shared" si="88"/>
        <v>Industry Energy Efficiency Standards</v>
      </c>
      <c r="C398" s="190" t="str">
        <f t="shared" si="88"/>
        <v>Percentage Improvement in Eqpt Efficiency Standards above BAU</v>
      </c>
      <c r="D398" s="192" t="s">
        <v>766</v>
      </c>
      <c r="E398" s="185" t="s">
        <v>820</v>
      </c>
      <c r="F398" s="192" t="s">
        <v>767</v>
      </c>
      <c r="G398" s="185" t="s">
        <v>821</v>
      </c>
      <c r="H398" s="43">
        <v>784</v>
      </c>
      <c r="I398" s="185" t="s">
        <v>310</v>
      </c>
      <c r="J398" s="190" t="str">
        <f t="shared" si="89"/>
        <v>Industry Energy Efficiency Standards</v>
      </c>
      <c r="K398" s="198" t="str">
        <f t="shared" si="89"/>
        <v>indst efficiency standards</v>
      </c>
      <c r="L398" s="198">
        <f t="shared" si="89"/>
        <v>0</v>
      </c>
      <c r="M398" s="198">
        <f t="shared" si="89"/>
        <v>0.33</v>
      </c>
      <c r="N398" s="198">
        <f t="shared" si="89"/>
        <v>0.01</v>
      </c>
      <c r="O398" s="200" t="str">
        <f t="shared" si="89"/>
        <v>% reduction in energy use</v>
      </c>
      <c r="P398"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0" t="str">
        <f t="shared" si="89"/>
        <v>industry-ag-main.html#eff-stds</v>
      </c>
      <c r="R398" s="200" t="str">
        <f t="shared" si="89"/>
        <v>industry-energy-efficiency-standards.html</v>
      </c>
      <c r="S398" s="220" t="str">
        <f t="shared" si="89"/>
        <v>U.S. DOE, 2016, Industrial Energy Efficiency Potential Analysis, https://energy.gov/sites/prod/files/2017/04/f34/energy-savings-by-state-industrial-methodology.pdf</v>
      </c>
      <c r="T398" s="200" t="str">
        <f t="shared" si="89"/>
        <v>U.S. DOE, 2016, Industrial Energy Efficiency Potential Analysis, https://energy.gov/sites/prod/files/2017/04/f34/energy-savings-by-state-industrial-methodology.pdf</v>
      </c>
      <c r="W398" s="183" cm="1">
        <f t="array" ref="W398">IFERROR(INDEX(A$761:A$954,MATCH(H398,A$761:A$954,0),0),"Save")</f>
        <v>784</v>
      </c>
    </row>
    <row r="399" spans="1:23" s="190" customFormat="1" x14ac:dyDescent="0.35">
      <c r="A399" s="190" t="str">
        <f t="shared" si="88"/>
        <v>Industry</v>
      </c>
      <c r="B399" s="190" t="str">
        <f t="shared" si="88"/>
        <v>Industry Energy Efficiency Standards</v>
      </c>
      <c r="C399" s="190" t="str">
        <f t="shared" si="88"/>
        <v>Percentage Improvement in Eqpt Efficiency Standards above BAU</v>
      </c>
      <c r="D399" s="192" t="s">
        <v>766</v>
      </c>
      <c r="E399" s="185" t="s">
        <v>822</v>
      </c>
      <c r="F399" s="192" t="s">
        <v>767</v>
      </c>
      <c r="G399" s="185" t="s">
        <v>823</v>
      </c>
      <c r="H399" s="43">
        <v>785</v>
      </c>
      <c r="I399" s="185" t="s">
        <v>332</v>
      </c>
      <c r="J399" s="190" t="str">
        <f t="shared" si="89"/>
        <v>Industry Energy Efficiency Standards</v>
      </c>
      <c r="K399" s="198" t="str">
        <f t="shared" si="89"/>
        <v>indst efficiency standards</v>
      </c>
      <c r="L399" s="198">
        <f t="shared" si="89"/>
        <v>0</v>
      </c>
      <c r="M399" s="198">
        <f t="shared" si="89"/>
        <v>0.33</v>
      </c>
      <c r="N399" s="198">
        <f t="shared" si="89"/>
        <v>0.01</v>
      </c>
      <c r="O399" s="200" t="str">
        <f t="shared" si="89"/>
        <v>% reduction in energy use</v>
      </c>
      <c r="P399"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0" t="str">
        <f t="shared" si="89"/>
        <v>industry-ag-main.html#eff-stds</v>
      </c>
      <c r="R399" s="200" t="str">
        <f t="shared" si="89"/>
        <v>industry-energy-efficiency-standards.html</v>
      </c>
      <c r="S399" s="220" t="str">
        <f t="shared" si="89"/>
        <v>U.S. DOE, 2016, Industrial Energy Efficiency Potential Analysis, https://energy.gov/sites/prod/files/2017/04/f34/energy-savings-by-state-industrial-methodology.pdf</v>
      </c>
      <c r="T399" s="200" t="str">
        <f t="shared" si="89"/>
        <v>U.S. DOE, 2016, Industrial Energy Efficiency Potential Analysis, https://energy.gov/sites/prod/files/2017/04/f34/energy-savings-by-state-industrial-methodology.pdf</v>
      </c>
      <c r="W399" s="183" cm="1">
        <f t="array" ref="W399">IFERROR(INDEX(A$761:A$954,MATCH(H399,A$761:A$954,0),0),"Save")</f>
        <v>785</v>
      </c>
    </row>
    <row r="400" spans="1:23" s="190" customFormat="1" x14ac:dyDescent="0.35">
      <c r="A400" s="190" t="str">
        <f t="shared" si="88"/>
        <v>Industry</v>
      </c>
      <c r="B400" s="190" t="str">
        <f t="shared" si="88"/>
        <v>Industry Energy Efficiency Standards</v>
      </c>
      <c r="C400" s="190" t="str">
        <f t="shared" si="88"/>
        <v>Percentage Improvement in Eqpt Efficiency Standards above BAU</v>
      </c>
      <c r="D400" s="192" t="s">
        <v>768</v>
      </c>
      <c r="E400" s="185" t="s">
        <v>799</v>
      </c>
      <c r="F400" s="192" t="s">
        <v>769</v>
      </c>
      <c r="G400" s="185" t="s">
        <v>800</v>
      </c>
      <c r="H400" s="43">
        <v>786</v>
      </c>
      <c r="I400" s="185" t="s">
        <v>310</v>
      </c>
      <c r="J400" s="190" t="str">
        <f t="shared" si="89"/>
        <v>Industry Energy Efficiency Standards</v>
      </c>
      <c r="K400" s="198" t="str">
        <f t="shared" si="89"/>
        <v>indst efficiency standards</v>
      </c>
      <c r="L400" s="198">
        <f t="shared" si="89"/>
        <v>0</v>
      </c>
      <c r="M400" s="198">
        <f t="shared" si="89"/>
        <v>0.33</v>
      </c>
      <c r="N400" s="198">
        <f t="shared" si="89"/>
        <v>0.01</v>
      </c>
      <c r="O400" s="200" t="str">
        <f t="shared" si="89"/>
        <v>% reduction in energy use</v>
      </c>
      <c r="P400"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0" t="str">
        <f t="shared" si="89"/>
        <v>industry-ag-main.html#eff-stds</v>
      </c>
      <c r="R400" s="200" t="str">
        <f t="shared" si="89"/>
        <v>industry-energy-efficiency-standards.html</v>
      </c>
      <c r="S400" s="220" t="str">
        <f t="shared" si="89"/>
        <v>U.S. DOE, 2016, Industrial Energy Efficiency Potential Analysis, https://energy.gov/sites/prod/files/2017/04/f34/energy-savings-by-state-industrial-methodology.pdf</v>
      </c>
      <c r="T400" s="200" t="str">
        <f t="shared" si="89"/>
        <v>U.S. DOE, 2016, Industrial Energy Efficiency Potential Analysis, https://energy.gov/sites/prod/files/2017/04/f34/energy-savings-by-state-industrial-methodology.pdf</v>
      </c>
      <c r="W400" s="183" cm="1">
        <f t="array" ref="W400">IFERROR(INDEX(A$761:A$954,MATCH(H400,A$761:A$954,0),0),"Save")</f>
        <v>786</v>
      </c>
    </row>
    <row r="401" spans="1:23" s="190" customFormat="1" x14ac:dyDescent="0.35">
      <c r="A401" s="190" t="str">
        <f t="shared" si="88"/>
        <v>Industry</v>
      </c>
      <c r="B401" s="190" t="str">
        <f t="shared" si="88"/>
        <v>Industry Energy Efficiency Standards</v>
      </c>
      <c r="C401" s="190" t="str">
        <f t="shared" si="88"/>
        <v>Percentage Improvement in Eqpt Efficiency Standards above BAU</v>
      </c>
      <c r="D401" s="192" t="s">
        <v>768</v>
      </c>
      <c r="E401" s="185" t="s">
        <v>806</v>
      </c>
      <c r="F401" s="192" t="s">
        <v>769</v>
      </c>
      <c r="G401" s="185" t="s">
        <v>807</v>
      </c>
      <c r="H401" s="43">
        <v>787</v>
      </c>
      <c r="I401" s="185" t="s">
        <v>310</v>
      </c>
      <c r="J401" s="190" t="str">
        <f t="shared" ref="J401:T410" si="90">J$370</f>
        <v>Industry Energy Efficiency Standards</v>
      </c>
      <c r="K401" s="198" t="str">
        <f t="shared" si="90"/>
        <v>indst efficiency standards</v>
      </c>
      <c r="L401" s="198">
        <f t="shared" si="90"/>
        <v>0</v>
      </c>
      <c r="M401" s="198">
        <f t="shared" si="90"/>
        <v>0.33</v>
      </c>
      <c r="N401" s="198">
        <f t="shared" si="90"/>
        <v>0.01</v>
      </c>
      <c r="O401" s="200" t="str">
        <f t="shared" si="90"/>
        <v>% reduction in energy use</v>
      </c>
      <c r="P401"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0" t="str">
        <f t="shared" si="90"/>
        <v>industry-ag-main.html#eff-stds</v>
      </c>
      <c r="R401" s="200" t="str">
        <f t="shared" si="90"/>
        <v>industry-energy-efficiency-standards.html</v>
      </c>
      <c r="S401" s="220" t="str">
        <f t="shared" si="90"/>
        <v>U.S. DOE, 2016, Industrial Energy Efficiency Potential Analysis, https://energy.gov/sites/prod/files/2017/04/f34/energy-savings-by-state-industrial-methodology.pdf</v>
      </c>
      <c r="T401" s="200" t="str">
        <f t="shared" si="90"/>
        <v>U.S. DOE, 2016, Industrial Energy Efficiency Potential Analysis, https://energy.gov/sites/prod/files/2017/04/f34/energy-savings-by-state-industrial-methodology.pdf</v>
      </c>
      <c r="W401" s="183" cm="1">
        <f t="array" ref="W401">IFERROR(INDEX(A$761:A$954,MATCH(H401,A$761:A$954,0),0),"Save")</f>
        <v>787</v>
      </c>
    </row>
    <row r="402" spans="1:23" s="190" customFormat="1" x14ac:dyDescent="0.35">
      <c r="A402" s="190" t="str">
        <f t="shared" si="88"/>
        <v>Industry</v>
      </c>
      <c r="B402" s="190" t="str">
        <f t="shared" si="88"/>
        <v>Industry Energy Efficiency Standards</v>
      </c>
      <c r="C402" s="190" t="str">
        <f t="shared" si="88"/>
        <v>Percentage Improvement in Eqpt Efficiency Standards above BAU</v>
      </c>
      <c r="D402" s="192" t="s">
        <v>768</v>
      </c>
      <c r="E402" s="185" t="s">
        <v>808</v>
      </c>
      <c r="F402" s="192" t="s">
        <v>769</v>
      </c>
      <c r="G402" s="185" t="s">
        <v>809</v>
      </c>
      <c r="H402" s="43">
        <v>788</v>
      </c>
      <c r="I402" s="185" t="s">
        <v>310</v>
      </c>
      <c r="J402" s="190" t="str">
        <f t="shared" si="90"/>
        <v>Industry Energy Efficiency Standards</v>
      </c>
      <c r="K402" s="198" t="str">
        <f t="shared" si="90"/>
        <v>indst efficiency standards</v>
      </c>
      <c r="L402" s="198">
        <f t="shared" si="90"/>
        <v>0</v>
      </c>
      <c r="M402" s="198">
        <f t="shared" si="90"/>
        <v>0.33</v>
      </c>
      <c r="N402" s="198">
        <f t="shared" si="90"/>
        <v>0.01</v>
      </c>
      <c r="O402" s="200" t="str">
        <f t="shared" si="90"/>
        <v>% reduction in energy use</v>
      </c>
      <c r="P402"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0" t="str">
        <f t="shared" si="90"/>
        <v>industry-ag-main.html#eff-stds</v>
      </c>
      <c r="R402" s="200" t="str">
        <f t="shared" si="90"/>
        <v>industry-energy-efficiency-standards.html</v>
      </c>
      <c r="S402" s="220" t="str">
        <f t="shared" si="90"/>
        <v>U.S. DOE, 2016, Industrial Energy Efficiency Potential Analysis, https://energy.gov/sites/prod/files/2017/04/f34/energy-savings-by-state-industrial-methodology.pdf</v>
      </c>
      <c r="T402" s="200" t="str">
        <f t="shared" si="90"/>
        <v>U.S. DOE, 2016, Industrial Energy Efficiency Potential Analysis, https://energy.gov/sites/prod/files/2017/04/f34/energy-savings-by-state-industrial-methodology.pdf</v>
      </c>
      <c r="W402" s="183" cm="1">
        <f t="array" ref="W402">IFERROR(INDEX(A$761:A$954,MATCH(H402,A$761:A$954,0),0),"Save")</f>
        <v>788</v>
      </c>
    </row>
    <row r="403" spans="1:23" s="190" customFormat="1" x14ac:dyDescent="0.35">
      <c r="A403" s="190" t="str">
        <f t="shared" si="88"/>
        <v>Industry</v>
      </c>
      <c r="B403" s="190" t="str">
        <f t="shared" si="88"/>
        <v>Industry Energy Efficiency Standards</v>
      </c>
      <c r="C403" s="190" t="str">
        <f t="shared" si="88"/>
        <v>Percentage Improvement in Eqpt Efficiency Standards above BAU</v>
      </c>
      <c r="D403" s="192" t="s">
        <v>768</v>
      </c>
      <c r="E403" s="185" t="s">
        <v>810</v>
      </c>
      <c r="F403" s="192" t="s">
        <v>769</v>
      </c>
      <c r="G403" s="185" t="s">
        <v>811</v>
      </c>
      <c r="H403" s="43">
        <v>789</v>
      </c>
      <c r="I403" s="185" t="s">
        <v>332</v>
      </c>
      <c r="J403" s="190" t="str">
        <f t="shared" si="90"/>
        <v>Industry Energy Efficiency Standards</v>
      </c>
      <c r="K403" s="198" t="str">
        <f t="shared" si="90"/>
        <v>indst efficiency standards</v>
      </c>
      <c r="L403" s="198">
        <f t="shared" si="90"/>
        <v>0</v>
      </c>
      <c r="M403" s="198">
        <f t="shared" si="90"/>
        <v>0.33</v>
      </c>
      <c r="N403" s="198">
        <f t="shared" si="90"/>
        <v>0.01</v>
      </c>
      <c r="O403" s="200" t="str">
        <f t="shared" si="90"/>
        <v>% reduction in energy use</v>
      </c>
      <c r="P403"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0" t="str">
        <f t="shared" si="90"/>
        <v>industry-ag-main.html#eff-stds</v>
      </c>
      <c r="R403" s="200" t="str">
        <f t="shared" si="90"/>
        <v>industry-energy-efficiency-standards.html</v>
      </c>
      <c r="S403" s="220" t="str">
        <f t="shared" si="90"/>
        <v>U.S. DOE, 2016, Industrial Energy Efficiency Potential Analysis, https://energy.gov/sites/prod/files/2017/04/f34/energy-savings-by-state-industrial-methodology.pdf</v>
      </c>
      <c r="T403" s="200" t="str">
        <f t="shared" si="90"/>
        <v>U.S. DOE, 2016, Industrial Energy Efficiency Potential Analysis, https://energy.gov/sites/prod/files/2017/04/f34/energy-savings-by-state-industrial-methodology.pdf</v>
      </c>
      <c r="W403" s="183" cm="1">
        <f t="array" ref="W403">IFERROR(INDEX(A$761:A$954,MATCH(H403,A$761:A$954,0),0),"Save")</f>
        <v>789</v>
      </c>
    </row>
    <row r="404" spans="1:23" s="190" customFormat="1" x14ac:dyDescent="0.35">
      <c r="A404" s="190" t="str">
        <f t="shared" si="88"/>
        <v>Industry</v>
      </c>
      <c r="B404" s="190" t="str">
        <f t="shared" si="88"/>
        <v>Industry Energy Efficiency Standards</v>
      </c>
      <c r="C404" s="190" t="str">
        <f t="shared" si="88"/>
        <v>Percentage Improvement in Eqpt Efficiency Standards above BAU</v>
      </c>
      <c r="D404" s="192" t="s">
        <v>768</v>
      </c>
      <c r="E404" s="185" t="s">
        <v>812</v>
      </c>
      <c r="F404" s="192" t="s">
        <v>769</v>
      </c>
      <c r="G404" s="185" t="s">
        <v>813</v>
      </c>
      <c r="H404" s="43">
        <v>790</v>
      </c>
      <c r="I404" s="185" t="s">
        <v>310</v>
      </c>
      <c r="J404" s="190" t="str">
        <f t="shared" si="90"/>
        <v>Industry Energy Efficiency Standards</v>
      </c>
      <c r="K404" s="198" t="str">
        <f t="shared" si="90"/>
        <v>indst efficiency standards</v>
      </c>
      <c r="L404" s="198">
        <f t="shared" si="90"/>
        <v>0</v>
      </c>
      <c r="M404" s="198">
        <f t="shared" si="90"/>
        <v>0.33</v>
      </c>
      <c r="N404" s="198">
        <f t="shared" si="90"/>
        <v>0.01</v>
      </c>
      <c r="O404" s="200" t="str">
        <f t="shared" si="90"/>
        <v>% reduction in energy use</v>
      </c>
      <c r="P404"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0" t="str">
        <f t="shared" si="90"/>
        <v>industry-ag-main.html#eff-stds</v>
      </c>
      <c r="R404" s="200" t="str">
        <f t="shared" si="90"/>
        <v>industry-energy-efficiency-standards.html</v>
      </c>
      <c r="S404" s="220" t="str">
        <f t="shared" si="90"/>
        <v>U.S. DOE, 2016, Industrial Energy Efficiency Potential Analysis, https://energy.gov/sites/prod/files/2017/04/f34/energy-savings-by-state-industrial-methodology.pdf</v>
      </c>
      <c r="T404" s="200" t="str">
        <f t="shared" si="90"/>
        <v>U.S. DOE, 2016, Industrial Energy Efficiency Potential Analysis, https://energy.gov/sites/prod/files/2017/04/f34/energy-savings-by-state-industrial-methodology.pdf</v>
      </c>
      <c r="W404" s="183" cm="1">
        <f t="array" ref="W404">IFERROR(INDEX(A$761:A$954,MATCH(H404,A$761:A$954,0),0),"Save")</f>
        <v>790</v>
      </c>
    </row>
    <row r="405" spans="1:23" s="190" customFormat="1" x14ac:dyDescent="0.35">
      <c r="A405" s="190" t="str">
        <f t="shared" si="88"/>
        <v>Industry</v>
      </c>
      <c r="B405" s="190" t="str">
        <f t="shared" si="88"/>
        <v>Industry Energy Efficiency Standards</v>
      </c>
      <c r="C405" s="190" t="str">
        <f t="shared" si="88"/>
        <v>Percentage Improvement in Eqpt Efficiency Standards above BAU</v>
      </c>
      <c r="D405" s="192" t="s">
        <v>768</v>
      </c>
      <c r="E405" s="185" t="s">
        <v>814</v>
      </c>
      <c r="F405" s="192" t="s">
        <v>769</v>
      </c>
      <c r="G405" s="185" t="s">
        <v>815</v>
      </c>
      <c r="H405" s="43">
        <v>791</v>
      </c>
      <c r="I405" s="185" t="s">
        <v>332</v>
      </c>
      <c r="J405" s="190" t="str">
        <f t="shared" si="90"/>
        <v>Industry Energy Efficiency Standards</v>
      </c>
      <c r="K405" s="198" t="str">
        <f t="shared" si="90"/>
        <v>indst efficiency standards</v>
      </c>
      <c r="L405" s="198">
        <f t="shared" si="90"/>
        <v>0</v>
      </c>
      <c r="M405" s="198">
        <f t="shared" si="90"/>
        <v>0.33</v>
      </c>
      <c r="N405" s="198">
        <f t="shared" si="90"/>
        <v>0.01</v>
      </c>
      <c r="O405" s="200" t="str">
        <f t="shared" si="90"/>
        <v>% reduction in energy use</v>
      </c>
      <c r="P405"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0" t="str">
        <f t="shared" si="90"/>
        <v>industry-ag-main.html#eff-stds</v>
      </c>
      <c r="R405" s="200" t="str">
        <f t="shared" si="90"/>
        <v>industry-energy-efficiency-standards.html</v>
      </c>
      <c r="S405" s="220" t="str">
        <f t="shared" si="90"/>
        <v>U.S. DOE, 2016, Industrial Energy Efficiency Potential Analysis, https://energy.gov/sites/prod/files/2017/04/f34/energy-savings-by-state-industrial-methodology.pdf</v>
      </c>
      <c r="T405" s="200" t="str">
        <f t="shared" si="90"/>
        <v>U.S. DOE, 2016, Industrial Energy Efficiency Potential Analysis, https://energy.gov/sites/prod/files/2017/04/f34/energy-savings-by-state-industrial-methodology.pdf</v>
      </c>
      <c r="W405" s="183" cm="1">
        <f t="array" ref="W405">IFERROR(INDEX(A$761:A$954,MATCH(H405,A$761:A$954,0),0),"Save")</f>
        <v>791</v>
      </c>
    </row>
    <row r="406" spans="1:23" s="190" customFormat="1" x14ac:dyDescent="0.35">
      <c r="A406" s="190" t="str">
        <f t="shared" si="88"/>
        <v>Industry</v>
      </c>
      <c r="B406" s="190" t="str">
        <f t="shared" si="88"/>
        <v>Industry Energy Efficiency Standards</v>
      </c>
      <c r="C406" s="190" t="str">
        <f t="shared" si="88"/>
        <v>Percentage Improvement in Eqpt Efficiency Standards above BAU</v>
      </c>
      <c r="D406" s="192" t="s">
        <v>768</v>
      </c>
      <c r="E406" s="185" t="s">
        <v>816</v>
      </c>
      <c r="F406" s="192" t="s">
        <v>769</v>
      </c>
      <c r="G406" s="185" t="s">
        <v>817</v>
      </c>
      <c r="H406" s="43">
        <v>792</v>
      </c>
      <c r="I406" s="185" t="s">
        <v>332</v>
      </c>
      <c r="J406" s="190" t="str">
        <f t="shared" si="90"/>
        <v>Industry Energy Efficiency Standards</v>
      </c>
      <c r="K406" s="198" t="str">
        <f t="shared" si="90"/>
        <v>indst efficiency standards</v>
      </c>
      <c r="L406" s="198">
        <f t="shared" si="90"/>
        <v>0</v>
      </c>
      <c r="M406" s="198">
        <f t="shared" si="90"/>
        <v>0.33</v>
      </c>
      <c r="N406" s="198">
        <f t="shared" si="90"/>
        <v>0.01</v>
      </c>
      <c r="O406" s="200" t="str">
        <f t="shared" si="90"/>
        <v>% reduction in energy use</v>
      </c>
      <c r="P406"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0" t="str">
        <f t="shared" si="90"/>
        <v>industry-ag-main.html#eff-stds</v>
      </c>
      <c r="R406" s="200" t="str">
        <f t="shared" si="90"/>
        <v>industry-energy-efficiency-standards.html</v>
      </c>
      <c r="S406" s="220" t="str">
        <f t="shared" si="90"/>
        <v>U.S. DOE, 2016, Industrial Energy Efficiency Potential Analysis, https://energy.gov/sites/prod/files/2017/04/f34/energy-savings-by-state-industrial-methodology.pdf</v>
      </c>
      <c r="T406" s="200" t="str">
        <f t="shared" si="90"/>
        <v>U.S. DOE, 2016, Industrial Energy Efficiency Potential Analysis, https://energy.gov/sites/prod/files/2017/04/f34/energy-savings-by-state-industrial-methodology.pdf</v>
      </c>
      <c r="W406" s="183" cm="1">
        <f t="array" ref="W406">IFERROR(INDEX(A$761:A$954,MATCH(H406,A$761:A$954,0),0),"Save")</f>
        <v>792</v>
      </c>
    </row>
    <row r="407" spans="1:23" s="190" customFormat="1" x14ac:dyDescent="0.35">
      <c r="A407" s="190" t="str">
        <f t="shared" si="88"/>
        <v>Industry</v>
      </c>
      <c r="B407" s="190" t="str">
        <f t="shared" si="88"/>
        <v>Industry Energy Efficiency Standards</v>
      </c>
      <c r="C407" s="190" t="str">
        <f t="shared" si="88"/>
        <v>Percentage Improvement in Eqpt Efficiency Standards above BAU</v>
      </c>
      <c r="D407" s="192" t="s">
        <v>768</v>
      </c>
      <c r="E407" s="185" t="s">
        <v>818</v>
      </c>
      <c r="F407" s="192" t="s">
        <v>769</v>
      </c>
      <c r="G407" s="185" t="s">
        <v>819</v>
      </c>
      <c r="H407" s="43">
        <v>793</v>
      </c>
      <c r="I407" s="185" t="s">
        <v>310</v>
      </c>
      <c r="J407" s="190" t="str">
        <f t="shared" si="90"/>
        <v>Industry Energy Efficiency Standards</v>
      </c>
      <c r="K407" s="198" t="str">
        <f t="shared" si="90"/>
        <v>indst efficiency standards</v>
      </c>
      <c r="L407" s="198">
        <f t="shared" si="90"/>
        <v>0</v>
      </c>
      <c r="M407" s="198">
        <f t="shared" si="90"/>
        <v>0.33</v>
      </c>
      <c r="N407" s="198">
        <f t="shared" si="90"/>
        <v>0.01</v>
      </c>
      <c r="O407" s="200" t="str">
        <f t="shared" si="90"/>
        <v>% reduction in energy use</v>
      </c>
      <c r="P407"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0" t="str">
        <f t="shared" si="90"/>
        <v>industry-ag-main.html#eff-stds</v>
      </c>
      <c r="R407" s="200" t="str">
        <f t="shared" si="90"/>
        <v>industry-energy-efficiency-standards.html</v>
      </c>
      <c r="S407" s="220" t="str">
        <f t="shared" si="90"/>
        <v>U.S. DOE, 2016, Industrial Energy Efficiency Potential Analysis, https://energy.gov/sites/prod/files/2017/04/f34/energy-savings-by-state-industrial-methodology.pdf</v>
      </c>
      <c r="T407" s="200" t="str">
        <f t="shared" si="90"/>
        <v>U.S. DOE, 2016, Industrial Energy Efficiency Potential Analysis, https://energy.gov/sites/prod/files/2017/04/f34/energy-savings-by-state-industrial-methodology.pdf</v>
      </c>
      <c r="W407" s="183" cm="1">
        <f t="array" ref="W407">IFERROR(INDEX(A$761:A$954,MATCH(H407,A$761:A$954,0),0),"Save")</f>
        <v>793</v>
      </c>
    </row>
    <row r="408" spans="1:23" s="190" customFormat="1" x14ac:dyDescent="0.35">
      <c r="A408" s="190" t="str">
        <f t="shared" si="88"/>
        <v>Industry</v>
      </c>
      <c r="B408" s="190" t="str">
        <f t="shared" si="88"/>
        <v>Industry Energy Efficiency Standards</v>
      </c>
      <c r="C408" s="190" t="str">
        <f t="shared" si="88"/>
        <v>Percentage Improvement in Eqpt Efficiency Standards above BAU</v>
      </c>
      <c r="D408" s="192" t="s">
        <v>768</v>
      </c>
      <c r="E408" s="185" t="s">
        <v>820</v>
      </c>
      <c r="F408" s="192" t="s">
        <v>769</v>
      </c>
      <c r="G408" s="185" t="s">
        <v>821</v>
      </c>
      <c r="H408" s="43">
        <v>794</v>
      </c>
      <c r="I408" s="185" t="s">
        <v>310</v>
      </c>
      <c r="J408" s="190" t="str">
        <f t="shared" si="90"/>
        <v>Industry Energy Efficiency Standards</v>
      </c>
      <c r="K408" s="198" t="str">
        <f t="shared" si="90"/>
        <v>indst efficiency standards</v>
      </c>
      <c r="L408" s="198">
        <f t="shared" si="90"/>
        <v>0</v>
      </c>
      <c r="M408" s="198">
        <f t="shared" si="90"/>
        <v>0.33</v>
      </c>
      <c r="N408" s="198">
        <f t="shared" si="90"/>
        <v>0.01</v>
      </c>
      <c r="O408" s="200" t="str">
        <f t="shared" si="90"/>
        <v>% reduction in energy use</v>
      </c>
      <c r="P408"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0" t="str">
        <f t="shared" si="90"/>
        <v>industry-ag-main.html#eff-stds</v>
      </c>
      <c r="R408" s="200" t="str">
        <f t="shared" si="90"/>
        <v>industry-energy-efficiency-standards.html</v>
      </c>
      <c r="S408" s="220" t="str">
        <f t="shared" si="90"/>
        <v>U.S. DOE, 2016, Industrial Energy Efficiency Potential Analysis, https://energy.gov/sites/prod/files/2017/04/f34/energy-savings-by-state-industrial-methodology.pdf</v>
      </c>
      <c r="T408" s="200" t="str">
        <f t="shared" si="90"/>
        <v>U.S. DOE, 2016, Industrial Energy Efficiency Potential Analysis, https://energy.gov/sites/prod/files/2017/04/f34/energy-savings-by-state-industrial-methodology.pdf</v>
      </c>
      <c r="W408" s="183" cm="1">
        <f t="array" ref="W408">IFERROR(INDEX(A$761:A$954,MATCH(H408,A$761:A$954,0),0),"Save")</f>
        <v>794</v>
      </c>
    </row>
    <row r="409" spans="1:23" s="190" customFormat="1" x14ac:dyDescent="0.35">
      <c r="A409" s="190" t="str">
        <f t="shared" si="88"/>
        <v>Industry</v>
      </c>
      <c r="B409" s="190" t="str">
        <f t="shared" si="88"/>
        <v>Industry Energy Efficiency Standards</v>
      </c>
      <c r="C409" s="190" t="str">
        <f t="shared" si="88"/>
        <v>Percentage Improvement in Eqpt Efficiency Standards above BAU</v>
      </c>
      <c r="D409" s="192" t="s">
        <v>768</v>
      </c>
      <c r="E409" s="185" t="s">
        <v>822</v>
      </c>
      <c r="F409" s="192" t="s">
        <v>769</v>
      </c>
      <c r="G409" s="185" t="s">
        <v>823</v>
      </c>
      <c r="H409" s="43">
        <v>795</v>
      </c>
      <c r="I409" s="185" t="s">
        <v>332</v>
      </c>
      <c r="J409" s="190" t="str">
        <f t="shared" si="90"/>
        <v>Industry Energy Efficiency Standards</v>
      </c>
      <c r="K409" s="198" t="str">
        <f t="shared" si="90"/>
        <v>indst efficiency standards</v>
      </c>
      <c r="L409" s="198">
        <f t="shared" si="90"/>
        <v>0</v>
      </c>
      <c r="M409" s="198">
        <f t="shared" si="90"/>
        <v>0.33</v>
      </c>
      <c r="N409" s="198">
        <f t="shared" si="90"/>
        <v>0.01</v>
      </c>
      <c r="O409" s="200" t="str">
        <f t="shared" si="90"/>
        <v>% reduction in energy use</v>
      </c>
      <c r="P409"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0" t="str">
        <f t="shared" si="90"/>
        <v>industry-ag-main.html#eff-stds</v>
      </c>
      <c r="R409" s="200" t="str">
        <f t="shared" si="90"/>
        <v>industry-energy-efficiency-standards.html</v>
      </c>
      <c r="S409" s="220" t="str">
        <f t="shared" si="90"/>
        <v>U.S. DOE, 2016, Industrial Energy Efficiency Potential Analysis, https://energy.gov/sites/prod/files/2017/04/f34/energy-savings-by-state-industrial-methodology.pdf</v>
      </c>
      <c r="T409" s="200" t="str">
        <f t="shared" si="90"/>
        <v>U.S. DOE, 2016, Industrial Energy Efficiency Potential Analysis, https://energy.gov/sites/prod/files/2017/04/f34/energy-savings-by-state-industrial-methodology.pdf</v>
      </c>
      <c r="W409" s="183" cm="1">
        <f t="array" ref="W409">IFERROR(INDEX(A$761:A$954,MATCH(H409,A$761:A$954,0),0),"Save")</f>
        <v>795</v>
      </c>
    </row>
    <row r="410" spans="1:23" s="190" customFormat="1" x14ac:dyDescent="0.35">
      <c r="A410" s="190" t="str">
        <f t="shared" si="88"/>
        <v>Industry</v>
      </c>
      <c r="B410" s="190" t="str">
        <f t="shared" si="88"/>
        <v>Industry Energy Efficiency Standards</v>
      </c>
      <c r="C410" s="190" t="str">
        <f t="shared" si="88"/>
        <v>Percentage Improvement in Eqpt Efficiency Standards above BAU</v>
      </c>
      <c r="D410" s="192" t="s">
        <v>770</v>
      </c>
      <c r="E410" s="185" t="s">
        <v>799</v>
      </c>
      <c r="F410" s="185" t="s">
        <v>771</v>
      </c>
      <c r="G410" s="185" t="s">
        <v>800</v>
      </c>
      <c r="H410" s="43">
        <v>796</v>
      </c>
      <c r="I410" s="185" t="s">
        <v>310</v>
      </c>
      <c r="J410" s="190" t="str">
        <f t="shared" si="90"/>
        <v>Industry Energy Efficiency Standards</v>
      </c>
      <c r="K410" s="198" t="str">
        <f t="shared" si="90"/>
        <v>indst efficiency standards</v>
      </c>
      <c r="L410" s="198">
        <f t="shared" si="90"/>
        <v>0</v>
      </c>
      <c r="M410" s="198">
        <f t="shared" si="90"/>
        <v>0.33</v>
      </c>
      <c r="N410" s="198">
        <f t="shared" si="90"/>
        <v>0.01</v>
      </c>
      <c r="O410" s="200" t="str">
        <f t="shared" si="90"/>
        <v>% reduction in energy use</v>
      </c>
      <c r="P410"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0" t="str">
        <f t="shared" si="90"/>
        <v>industry-ag-main.html#eff-stds</v>
      </c>
      <c r="R410" s="200" t="str">
        <f t="shared" si="90"/>
        <v>industry-energy-efficiency-standards.html</v>
      </c>
      <c r="S410" s="220" t="str">
        <f t="shared" si="90"/>
        <v>U.S. DOE, 2016, Industrial Energy Efficiency Potential Analysis, https://energy.gov/sites/prod/files/2017/04/f34/energy-savings-by-state-industrial-methodology.pdf</v>
      </c>
      <c r="T410" s="200" t="str">
        <f t="shared" si="90"/>
        <v>U.S. DOE, 2016, Industrial Energy Efficiency Potential Analysis, https://energy.gov/sites/prod/files/2017/04/f34/energy-savings-by-state-industrial-methodology.pdf</v>
      </c>
      <c r="W410" s="183" cm="1">
        <f t="array" ref="W410">IFERROR(INDEX(A$761:A$954,MATCH(H410,A$761:A$954,0),0),"Save")</f>
        <v>796</v>
      </c>
    </row>
    <row r="411" spans="1:23" s="190" customFormat="1" x14ac:dyDescent="0.35">
      <c r="A411" s="190" t="str">
        <f t="shared" ref="A411:C430" si="91">A$370</f>
        <v>Industry</v>
      </c>
      <c r="B411" s="190" t="str">
        <f t="shared" si="91"/>
        <v>Industry Energy Efficiency Standards</v>
      </c>
      <c r="C411" s="190" t="str">
        <f t="shared" si="91"/>
        <v>Percentage Improvement in Eqpt Efficiency Standards above BAU</v>
      </c>
      <c r="D411" s="192" t="s">
        <v>770</v>
      </c>
      <c r="E411" s="185" t="s">
        <v>806</v>
      </c>
      <c r="F411" s="185" t="s">
        <v>771</v>
      </c>
      <c r="G411" s="185" t="s">
        <v>807</v>
      </c>
      <c r="H411" s="43">
        <v>797</v>
      </c>
      <c r="I411" s="185" t="s">
        <v>310</v>
      </c>
      <c r="J411" s="190" t="str">
        <f t="shared" ref="J411:T420" si="92">J$370</f>
        <v>Industry Energy Efficiency Standards</v>
      </c>
      <c r="K411" s="198" t="str">
        <f t="shared" si="92"/>
        <v>indst efficiency standards</v>
      </c>
      <c r="L411" s="198">
        <f t="shared" si="92"/>
        <v>0</v>
      </c>
      <c r="M411" s="198">
        <f t="shared" si="92"/>
        <v>0.33</v>
      </c>
      <c r="N411" s="198">
        <f t="shared" si="92"/>
        <v>0.01</v>
      </c>
      <c r="O411" s="200" t="str">
        <f t="shared" si="92"/>
        <v>% reduction in energy use</v>
      </c>
      <c r="P411"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0" t="str">
        <f t="shared" si="92"/>
        <v>industry-ag-main.html#eff-stds</v>
      </c>
      <c r="R411" s="200" t="str">
        <f t="shared" si="92"/>
        <v>industry-energy-efficiency-standards.html</v>
      </c>
      <c r="S411" s="220" t="str">
        <f t="shared" si="92"/>
        <v>U.S. DOE, 2016, Industrial Energy Efficiency Potential Analysis, https://energy.gov/sites/prod/files/2017/04/f34/energy-savings-by-state-industrial-methodology.pdf</v>
      </c>
      <c r="T411" s="200" t="str">
        <f t="shared" si="92"/>
        <v>U.S. DOE, 2016, Industrial Energy Efficiency Potential Analysis, https://energy.gov/sites/prod/files/2017/04/f34/energy-savings-by-state-industrial-methodology.pdf</v>
      </c>
      <c r="W411" s="183" cm="1">
        <f t="array" ref="W411">IFERROR(INDEX(A$761:A$954,MATCH(H411,A$761:A$954,0),0),"Save")</f>
        <v>797</v>
      </c>
    </row>
    <row r="412" spans="1:23" s="190" customFormat="1" x14ac:dyDescent="0.35">
      <c r="A412" s="190" t="str">
        <f t="shared" si="91"/>
        <v>Industry</v>
      </c>
      <c r="B412" s="190" t="str">
        <f t="shared" si="91"/>
        <v>Industry Energy Efficiency Standards</v>
      </c>
      <c r="C412" s="190" t="str">
        <f t="shared" si="91"/>
        <v>Percentage Improvement in Eqpt Efficiency Standards above BAU</v>
      </c>
      <c r="D412" s="192" t="s">
        <v>770</v>
      </c>
      <c r="E412" s="185" t="s">
        <v>808</v>
      </c>
      <c r="F412" s="185" t="s">
        <v>771</v>
      </c>
      <c r="G412" s="185" t="s">
        <v>809</v>
      </c>
      <c r="H412" s="43">
        <v>798</v>
      </c>
      <c r="I412" s="185" t="s">
        <v>310</v>
      </c>
      <c r="J412" s="190" t="str">
        <f t="shared" si="92"/>
        <v>Industry Energy Efficiency Standards</v>
      </c>
      <c r="K412" s="198" t="str">
        <f t="shared" si="92"/>
        <v>indst efficiency standards</v>
      </c>
      <c r="L412" s="198">
        <f t="shared" si="92"/>
        <v>0</v>
      </c>
      <c r="M412" s="198">
        <f t="shared" si="92"/>
        <v>0.33</v>
      </c>
      <c r="N412" s="198">
        <f t="shared" si="92"/>
        <v>0.01</v>
      </c>
      <c r="O412" s="200" t="str">
        <f t="shared" si="92"/>
        <v>% reduction in energy use</v>
      </c>
      <c r="P412"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0" t="str">
        <f t="shared" si="92"/>
        <v>industry-ag-main.html#eff-stds</v>
      </c>
      <c r="R412" s="200" t="str">
        <f t="shared" si="92"/>
        <v>industry-energy-efficiency-standards.html</v>
      </c>
      <c r="S412" s="220" t="str">
        <f t="shared" si="92"/>
        <v>U.S. DOE, 2016, Industrial Energy Efficiency Potential Analysis, https://energy.gov/sites/prod/files/2017/04/f34/energy-savings-by-state-industrial-methodology.pdf</v>
      </c>
      <c r="T412" s="200" t="str">
        <f t="shared" si="92"/>
        <v>U.S. DOE, 2016, Industrial Energy Efficiency Potential Analysis, https://energy.gov/sites/prod/files/2017/04/f34/energy-savings-by-state-industrial-methodology.pdf</v>
      </c>
      <c r="W412" s="183" cm="1">
        <f t="array" ref="W412">IFERROR(INDEX(A$761:A$954,MATCH(H412,A$761:A$954,0),0),"Save")</f>
        <v>798</v>
      </c>
    </row>
    <row r="413" spans="1:23" s="190" customFormat="1" x14ac:dyDescent="0.35">
      <c r="A413" s="190" t="str">
        <f t="shared" si="91"/>
        <v>Industry</v>
      </c>
      <c r="B413" s="190" t="str">
        <f t="shared" si="91"/>
        <v>Industry Energy Efficiency Standards</v>
      </c>
      <c r="C413" s="190" t="str">
        <f t="shared" si="91"/>
        <v>Percentage Improvement in Eqpt Efficiency Standards above BAU</v>
      </c>
      <c r="D413" s="192" t="s">
        <v>770</v>
      </c>
      <c r="E413" s="185" t="s">
        <v>810</v>
      </c>
      <c r="F413" s="185" t="s">
        <v>771</v>
      </c>
      <c r="G413" s="185" t="s">
        <v>811</v>
      </c>
      <c r="H413" s="43">
        <v>799</v>
      </c>
      <c r="I413" s="185" t="s">
        <v>332</v>
      </c>
      <c r="J413" s="190" t="str">
        <f t="shared" si="92"/>
        <v>Industry Energy Efficiency Standards</v>
      </c>
      <c r="K413" s="198" t="str">
        <f t="shared" si="92"/>
        <v>indst efficiency standards</v>
      </c>
      <c r="L413" s="198">
        <f t="shared" si="92"/>
        <v>0</v>
      </c>
      <c r="M413" s="198">
        <f t="shared" si="92"/>
        <v>0.33</v>
      </c>
      <c r="N413" s="198">
        <f t="shared" si="92"/>
        <v>0.01</v>
      </c>
      <c r="O413" s="200" t="str">
        <f t="shared" si="92"/>
        <v>% reduction in energy use</v>
      </c>
      <c r="P413"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0" t="str">
        <f t="shared" si="92"/>
        <v>industry-ag-main.html#eff-stds</v>
      </c>
      <c r="R413" s="200" t="str">
        <f t="shared" si="92"/>
        <v>industry-energy-efficiency-standards.html</v>
      </c>
      <c r="S413" s="220" t="str">
        <f t="shared" si="92"/>
        <v>U.S. DOE, 2016, Industrial Energy Efficiency Potential Analysis, https://energy.gov/sites/prod/files/2017/04/f34/energy-savings-by-state-industrial-methodology.pdf</v>
      </c>
      <c r="T413" s="200" t="str">
        <f t="shared" si="92"/>
        <v>U.S. DOE, 2016, Industrial Energy Efficiency Potential Analysis, https://energy.gov/sites/prod/files/2017/04/f34/energy-savings-by-state-industrial-methodology.pdf</v>
      </c>
      <c r="W413" s="183" cm="1">
        <f t="array" ref="W413">IFERROR(INDEX(A$761:A$954,MATCH(H413,A$761:A$954,0),0),"Save")</f>
        <v>799</v>
      </c>
    </row>
    <row r="414" spans="1:23" s="190" customFormat="1" x14ac:dyDescent="0.35">
      <c r="A414" s="190" t="str">
        <f t="shared" si="91"/>
        <v>Industry</v>
      </c>
      <c r="B414" s="190" t="str">
        <f t="shared" si="91"/>
        <v>Industry Energy Efficiency Standards</v>
      </c>
      <c r="C414" s="190" t="str">
        <f t="shared" si="91"/>
        <v>Percentage Improvement in Eqpt Efficiency Standards above BAU</v>
      </c>
      <c r="D414" s="192" t="s">
        <v>770</v>
      </c>
      <c r="E414" s="185" t="s">
        <v>812</v>
      </c>
      <c r="F414" s="185" t="s">
        <v>771</v>
      </c>
      <c r="G414" s="185" t="s">
        <v>813</v>
      </c>
      <c r="H414" s="43">
        <v>800</v>
      </c>
      <c r="I414" s="185" t="s">
        <v>310</v>
      </c>
      <c r="J414" s="190" t="str">
        <f t="shared" si="92"/>
        <v>Industry Energy Efficiency Standards</v>
      </c>
      <c r="K414" s="198" t="str">
        <f t="shared" si="92"/>
        <v>indst efficiency standards</v>
      </c>
      <c r="L414" s="198">
        <f t="shared" si="92"/>
        <v>0</v>
      </c>
      <c r="M414" s="198">
        <f t="shared" si="92"/>
        <v>0.33</v>
      </c>
      <c r="N414" s="198">
        <f t="shared" si="92"/>
        <v>0.01</v>
      </c>
      <c r="O414" s="200" t="str">
        <f t="shared" si="92"/>
        <v>% reduction in energy use</v>
      </c>
      <c r="P414"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0" t="str">
        <f t="shared" si="92"/>
        <v>industry-ag-main.html#eff-stds</v>
      </c>
      <c r="R414" s="200" t="str">
        <f t="shared" si="92"/>
        <v>industry-energy-efficiency-standards.html</v>
      </c>
      <c r="S414" s="220" t="str">
        <f t="shared" si="92"/>
        <v>U.S. DOE, 2016, Industrial Energy Efficiency Potential Analysis, https://energy.gov/sites/prod/files/2017/04/f34/energy-savings-by-state-industrial-methodology.pdf</v>
      </c>
      <c r="T414" s="200" t="str">
        <f t="shared" si="92"/>
        <v>U.S. DOE, 2016, Industrial Energy Efficiency Potential Analysis, https://energy.gov/sites/prod/files/2017/04/f34/energy-savings-by-state-industrial-methodology.pdf</v>
      </c>
      <c r="W414" s="183" cm="1">
        <f t="array" ref="W414">IFERROR(INDEX(A$761:A$954,MATCH(H414,A$761:A$954,0),0),"Save")</f>
        <v>800</v>
      </c>
    </row>
    <row r="415" spans="1:23" s="190" customFormat="1" x14ac:dyDescent="0.35">
      <c r="A415" s="190" t="str">
        <f t="shared" si="91"/>
        <v>Industry</v>
      </c>
      <c r="B415" s="190" t="str">
        <f t="shared" si="91"/>
        <v>Industry Energy Efficiency Standards</v>
      </c>
      <c r="C415" s="190" t="str">
        <f t="shared" si="91"/>
        <v>Percentage Improvement in Eqpt Efficiency Standards above BAU</v>
      </c>
      <c r="D415" s="192" t="s">
        <v>770</v>
      </c>
      <c r="E415" s="185" t="s">
        <v>814</v>
      </c>
      <c r="F415" s="185" t="s">
        <v>771</v>
      </c>
      <c r="G415" s="185" t="s">
        <v>815</v>
      </c>
      <c r="H415" s="43">
        <v>801</v>
      </c>
      <c r="I415" s="185" t="s">
        <v>332</v>
      </c>
      <c r="J415" s="190" t="str">
        <f t="shared" si="92"/>
        <v>Industry Energy Efficiency Standards</v>
      </c>
      <c r="K415" s="198" t="str">
        <f t="shared" si="92"/>
        <v>indst efficiency standards</v>
      </c>
      <c r="L415" s="198">
        <f t="shared" si="92"/>
        <v>0</v>
      </c>
      <c r="M415" s="198">
        <f t="shared" si="92"/>
        <v>0.33</v>
      </c>
      <c r="N415" s="198">
        <f t="shared" si="92"/>
        <v>0.01</v>
      </c>
      <c r="O415" s="200" t="str">
        <f t="shared" si="92"/>
        <v>% reduction in energy use</v>
      </c>
      <c r="P415"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0" t="str">
        <f t="shared" si="92"/>
        <v>industry-ag-main.html#eff-stds</v>
      </c>
      <c r="R415" s="200" t="str">
        <f t="shared" si="92"/>
        <v>industry-energy-efficiency-standards.html</v>
      </c>
      <c r="S415" s="220" t="str">
        <f t="shared" si="92"/>
        <v>U.S. DOE, 2016, Industrial Energy Efficiency Potential Analysis, https://energy.gov/sites/prod/files/2017/04/f34/energy-savings-by-state-industrial-methodology.pdf</v>
      </c>
      <c r="T415" s="200" t="str">
        <f t="shared" si="92"/>
        <v>U.S. DOE, 2016, Industrial Energy Efficiency Potential Analysis, https://energy.gov/sites/prod/files/2017/04/f34/energy-savings-by-state-industrial-methodology.pdf</v>
      </c>
      <c r="W415" s="183" cm="1">
        <f t="array" ref="W415">IFERROR(INDEX(A$761:A$954,MATCH(H415,A$761:A$954,0),0),"Save")</f>
        <v>801</v>
      </c>
    </row>
    <row r="416" spans="1:23" s="190" customFormat="1" x14ac:dyDescent="0.35">
      <c r="A416" s="190" t="str">
        <f t="shared" si="91"/>
        <v>Industry</v>
      </c>
      <c r="B416" s="190" t="str">
        <f t="shared" si="91"/>
        <v>Industry Energy Efficiency Standards</v>
      </c>
      <c r="C416" s="190" t="str">
        <f t="shared" si="91"/>
        <v>Percentage Improvement in Eqpt Efficiency Standards above BAU</v>
      </c>
      <c r="D416" s="192" t="s">
        <v>770</v>
      </c>
      <c r="E416" s="185" t="s">
        <v>816</v>
      </c>
      <c r="F416" s="185" t="s">
        <v>771</v>
      </c>
      <c r="G416" s="185" t="s">
        <v>817</v>
      </c>
      <c r="H416" s="43">
        <v>802</v>
      </c>
      <c r="I416" s="185" t="s">
        <v>332</v>
      </c>
      <c r="J416" s="190" t="str">
        <f t="shared" si="92"/>
        <v>Industry Energy Efficiency Standards</v>
      </c>
      <c r="K416" s="198" t="str">
        <f t="shared" si="92"/>
        <v>indst efficiency standards</v>
      </c>
      <c r="L416" s="198">
        <f t="shared" si="92"/>
        <v>0</v>
      </c>
      <c r="M416" s="198">
        <f t="shared" si="92"/>
        <v>0.33</v>
      </c>
      <c r="N416" s="198">
        <f t="shared" si="92"/>
        <v>0.01</v>
      </c>
      <c r="O416" s="200" t="str">
        <f t="shared" si="92"/>
        <v>% reduction in energy use</v>
      </c>
      <c r="P416"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0" t="str">
        <f t="shared" si="92"/>
        <v>industry-ag-main.html#eff-stds</v>
      </c>
      <c r="R416" s="200" t="str">
        <f t="shared" si="92"/>
        <v>industry-energy-efficiency-standards.html</v>
      </c>
      <c r="S416" s="220" t="str">
        <f t="shared" si="92"/>
        <v>U.S. DOE, 2016, Industrial Energy Efficiency Potential Analysis, https://energy.gov/sites/prod/files/2017/04/f34/energy-savings-by-state-industrial-methodology.pdf</v>
      </c>
      <c r="T416" s="200" t="str">
        <f t="shared" si="92"/>
        <v>U.S. DOE, 2016, Industrial Energy Efficiency Potential Analysis, https://energy.gov/sites/prod/files/2017/04/f34/energy-savings-by-state-industrial-methodology.pdf</v>
      </c>
      <c r="W416" s="183" cm="1">
        <f t="array" ref="W416">IFERROR(INDEX(A$761:A$954,MATCH(H416,A$761:A$954,0),0),"Save")</f>
        <v>802</v>
      </c>
    </row>
    <row r="417" spans="1:23" s="190" customFormat="1" x14ac:dyDescent="0.35">
      <c r="A417" s="190" t="str">
        <f t="shared" si="91"/>
        <v>Industry</v>
      </c>
      <c r="B417" s="190" t="str">
        <f t="shared" si="91"/>
        <v>Industry Energy Efficiency Standards</v>
      </c>
      <c r="C417" s="190" t="str">
        <f t="shared" si="91"/>
        <v>Percentage Improvement in Eqpt Efficiency Standards above BAU</v>
      </c>
      <c r="D417" s="192" t="s">
        <v>770</v>
      </c>
      <c r="E417" s="185" t="s">
        <v>818</v>
      </c>
      <c r="F417" s="185" t="s">
        <v>771</v>
      </c>
      <c r="G417" s="185" t="s">
        <v>819</v>
      </c>
      <c r="H417" s="43">
        <v>803</v>
      </c>
      <c r="I417" s="185" t="s">
        <v>310</v>
      </c>
      <c r="J417" s="190" t="str">
        <f t="shared" si="92"/>
        <v>Industry Energy Efficiency Standards</v>
      </c>
      <c r="K417" s="198" t="str">
        <f t="shared" si="92"/>
        <v>indst efficiency standards</v>
      </c>
      <c r="L417" s="198">
        <f t="shared" si="92"/>
        <v>0</v>
      </c>
      <c r="M417" s="198">
        <f t="shared" si="92"/>
        <v>0.33</v>
      </c>
      <c r="N417" s="198">
        <f t="shared" si="92"/>
        <v>0.01</v>
      </c>
      <c r="O417" s="200" t="str">
        <f t="shared" si="92"/>
        <v>% reduction in energy use</v>
      </c>
      <c r="P417"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0" t="str">
        <f t="shared" si="92"/>
        <v>industry-ag-main.html#eff-stds</v>
      </c>
      <c r="R417" s="200" t="str">
        <f t="shared" si="92"/>
        <v>industry-energy-efficiency-standards.html</v>
      </c>
      <c r="S417" s="220" t="str">
        <f t="shared" si="92"/>
        <v>U.S. DOE, 2016, Industrial Energy Efficiency Potential Analysis, https://energy.gov/sites/prod/files/2017/04/f34/energy-savings-by-state-industrial-methodology.pdf</v>
      </c>
      <c r="T417" s="200" t="str">
        <f t="shared" si="92"/>
        <v>U.S. DOE, 2016, Industrial Energy Efficiency Potential Analysis, https://energy.gov/sites/prod/files/2017/04/f34/energy-savings-by-state-industrial-methodology.pdf</v>
      </c>
      <c r="W417" s="183" cm="1">
        <f t="array" ref="W417">IFERROR(INDEX(A$761:A$954,MATCH(H417,A$761:A$954,0),0),"Save")</f>
        <v>803</v>
      </c>
    </row>
    <row r="418" spans="1:23" s="190" customFormat="1" x14ac:dyDescent="0.35">
      <c r="A418" s="190" t="str">
        <f t="shared" si="91"/>
        <v>Industry</v>
      </c>
      <c r="B418" s="190" t="str">
        <f t="shared" si="91"/>
        <v>Industry Energy Efficiency Standards</v>
      </c>
      <c r="C418" s="190" t="str">
        <f t="shared" si="91"/>
        <v>Percentage Improvement in Eqpt Efficiency Standards above BAU</v>
      </c>
      <c r="D418" s="192" t="s">
        <v>770</v>
      </c>
      <c r="E418" s="185" t="s">
        <v>820</v>
      </c>
      <c r="F418" s="185" t="s">
        <v>771</v>
      </c>
      <c r="G418" s="185" t="s">
        <v>821</v>
      </c>
      <c r="H418" s="43">
        <v>804</v>
      </c>
      <c r="I418" s="185" t="s">
        <v>332</v>
      </c>
      <c r="J418" s="190" t="str">
        <f t="shared" si="92"/>
        <v>Industry Energy Efficiency Standards</v>
      </c>
      <c r="K418" s="198" t="str">
        <f t="shared" si="92"/>
        <v>indst efficiency standards</v>
      </c>
      <c r="L418" s="198">
        <f t="shared" si="92"/>
        <v>0</v>
      </c>
      <c r="M418" s="198">
        <f t="shared" si="92"/>
        <v>0.33</v>
      </c>
      <c r="N418" s="198">
        <f t="shared" si="92"/>
        <v>0.01</v>
      </c>
      <c r="O418" s="200" t="str">
        <f t="shared" si="92"/>
        <v>% reduction in energy use</v>
      </c>
      <c r="P418"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0" t="str">
        <f t="shared" si="92"/>
        <v>industry-ag-main.html#eff-stds</v>
      </c>
      <c r="R418" s="200" t="str">
        <f t="shared" si="92"/>
        <v>industry-energy-efficiency-standards.html</v>
      </c>
      <c r="S418" s="220" t="str">
        <f t="shared" si="92"/>
        <v>U.S. DOE, 2016, Industrial Energy Efficiency Potential Analysis, https://energy.gov/sites/prod/files/2017/04/f34/energy-savings-by-state-industrial-methodology.pdf</v>
      </c>
      <c r="T418" s="200" t="str">
        <f t="shared" si="92"/>
        <v>U.S. DOE, 2016, Industrial Energy Efficiency Potential Analysis, https://energy.gov/sites/prod/files/2017/04/f34/energy-savings-by-state-industrial-methodology.pdf</v>
      </c>
      <c r="W418" s="183" cm="1">
        <f t="array" ref="W418">IFERROR(INDEX(A$761:A$954,MATCH(H418,A$761:A$954,0),0),"Save")</f>
        <v>804</v>
      </c>
    </row>
    <row r="419" spans="1:23" s="190" customFormat="1" x14ac:dyDescent="0.35">
      <c r="A419" s="190" t="str">
        <f t="shared" si="91"/>
        <v>Industry</v>
      </c>
      <c r="B419" s="190" t="str">
        <f t="shared" si="91"/>
        <v>Industry Energy Efficiency Standards</v>
      </c>
      <c r="C419" s="190" t="str">
        <f t="shared" si="91"/>
        <v>Percentage Improvement in Eqpt Efficiency Standards above BAU</v>
      </c>
      <c r="D419" s="192" t="s">
        <v>770</v>
      </c>
      <c r="E419" s="185" t="s">
        <v>822</v>
      </c>
      <c r="F419" s="185" t="s">
        <v>771</v>
      </c>
      <c r="G419" s="185" t="s">
        <v>823</v>
      </c>
      <c r="H419" s="43">
        <v>805</v>
      </c>
      <c r="I419" s="185" t="s">
        <v>332</v>
      </c>
      <c r="J419" s="190" t="str">
        <f t="shared" si="92"/>
        <v>Industry Energy Efficiency Standards</v>
      </c>
      <c r="K419" s="198" t="str">
        <f t="shared" si="92"/>
        <v>indst efficiency standards</v>
      </c>
      <c r="L419" s="198">
        <f t="shared" si="92"/>
        <v>0</v>
      </c>
      <c r="M419" s="198">
        <f t="shared" si="92"/>
        <v>0.33</v>
      </c>
      <c r="N419" s="198">
        <f t="shared" si="92"/>
        <v>0.01</v>
      </c>
      <c r="O419" s="200" t="str">
        <f t="shared" si="92"/>
        <v>% reduction in energy use</v>
      </c>
      <c r="P419"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0" t="str">
        <f t="shared" si="92"/>
        <v>industry-ag-main.html#eff-stds</v>
      </c>
      <c r="R419" s="200" t="str">
        <f t="shared" si="92"/>
        <v>industry-energy-efficiency-standards.html</v>
      </c>
      <c r="S419" s="220" t="str">
        <f t="shared" si="92"/>
        <v>U.S. DOE, 2016, Industrial Energy Efficiency Potential Analysis, https://energy.gov/sites/prod/files/2017/04/f34/energy-savings-by-state-industrial-methodology.pdf</v>
      </c>
      <c r="T419" s="200" t="str">
        <f t="shared" si="92"/>
        <v>U.S. DOE, 2016, Industrial Energy Efficiency Potential Analysis, https://energy.gov/sites/prod/files/2017/04/f34/energy-savings-by-state-industrial-methodology.pdf</v>
      </c>
      <c r="W419" s="183" cm="1">
        <f t="array" ref="W419">IFERROR(INDEX(A$761:A$954,MATCH(H419,A$761:A$954,0),0),"Save")</f>
        <v>805</v>
      </c>
    </row>
    <row r="420" spans="1:23" s="190" customFormat="1" x14ac:dyDescent="0.35">
      <c r="A420" s="190" t="str">
        <f t="shared" si="91"/>
        <v>Industry</v>
      </c>
      <c r="B420" s="190" t="str">
        <f t="shared" si="91"/>
        <v>Industry Energy Efficiency Standards</v>
      </c>
      <c r="C420" s="190" t="str">
        <f t="shared" si="91"/>
        <v>Percentage Improvement in Eqpt Efficiency Standards above BAU</v>
      </c>
      <c r="D420" s="192" t="s">
        <v>772</v>
      </c>
      <c r="E420" s="185" t="s">
        <v>799</v>
      </c>
      <c r="F420" s="192" t="s">
        <v>773</v>
      </c>
      <c r="G420" s="185" t="s">
        <v>800</v>
      </c>
      <c r="H420" s="43">
        <v>806</v>
      </c>
      <c r="I420" s="185" t="s">
        <v>310</v>
      </c>
      <c r="J420" s="190" t="str">
        <f t="shared" si="92"/>
        <v>Industry Energy Efficiency Standards</v>
      </c>
      <c r="K420" s="198" t="str">
        <f t="shared" si="92"/>
        <v>indst efficiency standards</v>
      </c>
      <c r="L420" s="198">
        <f t="shared" si="92"/>
        <v>0</v>
      </c>
      <c r="M420" s="198">
        <f t="shared" si="92"/>
        <v>0.33</v>
      </c>
      <c r="N420" s="198">
        <f t="shared" si="92"/>
        <v>0.01</v>
      </c>
      <c r="O420" s="200" t="str">
        <f t="shared" si="92"/>
        <v>% reduction in energy use</v>
      </c>
      <c r="P420"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0" t="str">
        <f t="shared" si="92"/>
        <v>industry-ag-main.html#eff-stds</v>
      </c>
      <c r="R420" s="200" t="str">
        <f t="shared" si="92"/>
        <v>industry-energy-efficiency-standards.html</v>
      </c>
      <c r="S420" s="220" t="str">
        <f t="shared" si="92"/>
        <v>U.S. DOE, 2016, Industrial Energy Efficiency Potential Analysis, https://energy.gov/sites/prod/files/2017/04/f34/energy-savings-by-state-industrial-methodology.pdf</v>
      </c>
      <c r="T420" s="200" t="str">
        <f t="shared" si="92"/>
        <v>U.S. DOE, 2016, Industrial Energy Efficiency Potential Analysis, https://energy.gov/sites/prod/files/2017/04/f34/energy-savings-by-state-industrial-methodology.pdf</v>
      </c>
      <c r="W420" s="183" cm="1">
        <f t="array" ref="W420">IFERROR(INDEX(A$761:A$954,MATCH(H420,A$761:A$954,0),0),"Save")</f>
        <v>806</v>
      </c>
    </row>
    <row r="421" spans="1:23" s="190" customFormat="1" x14ac:dyDescent="0.35">
      <c r="A421" s="190" t="str">
        <f t="shared" si="91"/>
        <v>Industry</v>
      </c>
      <c r="B421" s="190" t="str">
        <f t="shared" si="91"/>
        <v>Industry Energy Efficiency Standards</v>
      </c>
      <c r="C421" s="190" t="str">
        <f t="shared" si="91"/>
        <v>Percentage Improvement in Eqpt Efficiency Standards above BAU</v>
      </c>
      <c r="D421" s="192" t="s">
        <v>772</v>
      </c>
      <c r="E421" s="185" t="s">
        <v>806</v>
      </c>
      <c r="F421" s="192" t="s">
        <v>773</v>
      </c>
      <c r="G421" s="185" t="s">
        <v>807</v>
      </c>
      <c r="H421" s="43">
        <v>807</v>
      </c>
      <c r="I421" s="185" t="s">
        <v>332</v>
      </c>
      <c r="J421" s="190" t="str">
        <f t="shared" ref="J421:T430" si="93">J$370</f>
        <v>Industry Energy Efficiency Standards</v>
      </c>
      <c r="K421" s="198" t="str">
        <f t="shared" si="93"/>
        <v>indst efficiency standards</v>
      </c>
      <c r="L421" s="198">
        <f t="shared" si="93"/>
        <v>0</v>
      </c>
      <c r="M421" s="198">
        <f t="shared" si="93"/>
        <v>0.33</v>
      </c>
      <c r="N421" s="198">
        <f t="shared" si="93"/>
        <v>0.01</v>
      </c>
      <c r="O421" s="200" t="str">
        <f t="shared" si="93"/>
        <v>% reduction in energy use</v>
      </c>
      <c r="P421"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0" t="str">
        <f t="shared" si="93"/>
        <v>industry-ag-main.html#eff-stds</v>
      </c>
      <c r="R421" s="200" t="str">
        <f t="shared" si="93"/>
        <v>industry-energy-efficiency-standards.html</v>
      </c>
      <c r="S421" s="220" t="str">
        <f t="shared" si="93"/>
        <v>U.S. DOE, 2016, Industrial Energy Efficiency Potential Analysis, https://energy.gov/sites/prod/files/2017/04/f34/energy-savings-by-state-industrial-methodology.pdf</v>
      </c>
      <c r="T421" s="200" t="str">
        <f t="shared" si="93"/>
        <v>U.S. DOE, 2016, Industrial Energy Efficiency Potential Analysis, https://energy.gov/sites/prod/files/2017/04/f34/energy-savings-by-state-industrial-methodology.pdf</v>
      </c>
      <c r="W421" s="183" cm="1">
        <f t="array" ref="W421">IFERROR(INDEX(A$761:A$954,MATCH(H421,A$761:A$954,0),0),"Save")</f>
        <v>807</v>
      </c>
    </row>
    <row r="422" spans="1:23" s="190" customFormat="1" x14ac:dyDescent="0.35">
      <c r="A422" s="190" t="str">
        <f t="shared" si="91"/>
        <v>Industry</v>
      </c>
      <c r="B422" s="190" t="str">
        <f t="shared" si="91"/>
        <v>Industry Energy Efficiency Standards</v>
      </c>
      <c r="C422" s="190" t="str">
        <f t="shared" si="91"/>
        <v>Percentage Improvement in Eqpt Efficiency Standards above BAU</v>
      </c>
      <c r="D422" s="192" t="s">
        <v>772</v>
      </c>
      <c r="E422" s="185" t="s">
        <v>808</v>
      </c>
      <c r="F422" s="192" t="s">
        <v>773</v>
      </c>
      <c r="G422" s="185" t="s">
        <v>809</v>
      </c>
      <c r="H422" s="43">
        <v>808</v>
      </c>
      <c r="I422" s="185" t="s">
        <v>332</v>
      </c>
      <c r="J422" s="190" t="str">
        <f t="shared" si="93"/>
        <v>Industry Energy Efficiency Standards</v>
      </c>
      <c r="K422" s="198" t="str">
        <f t="shared" si="93"/>
        <v>indst efficiency standards</v>
      </c>
      <c r="L422" s="198">
        <f t="shared" si="93"/>
        <v>0</v>
      </c>
      <c r="M422" s="198">
        <f t="shared" si="93"/>
        <v>0.33</v>
      </c>
      <c r="N422" s="198">
        <f t="shared" si="93"/>
        <v>0.01</v>
      </c>
      <c r="O422" s="200" t="str">
        <f t="shared" si="93"/>
        <v>% reduction in energy use</v>
      </c>
      <c r="P422"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0" t="str">
        <f t="shared" si="93"/>
        <v>industry-ag-main.html#eff-stds</v>
      </c>
      <c r="R422" s="200" t="str">
        <f t="shared" si="93"/>
        <v>industry-energy-efficiency-standards.html</v>
      </c>
      <c r="S422" s="220" t="str">
        <f t="shared" si="93"/>
        <v>U.S. DOE, 2016, Industrial Energy Efficiency Potential Analysis, https://energy.gov/sites/prod/files/2017/04/f34/energy-savings-by-state-industrial-methodology.pdf</v>
      </c>
      <c r="T422" s="200" t="str">
        <f t="shared" si="93"/>
        <v>U.S. DOE, 2016, Industrial Energy Efficiency Potential Analysis, https://energy.gov/sites/prod/files/2017/04/f34/energy-savings-by-state-industrial-methodology.pdf</v>
      </c>
      <c r="W422" s="183" cm="1">
        <f t="array" ref="W422">IFERROR(INDEX(A$761:A$954,MATCH(H422,A$761:A$954,0),0),"Save")</f>
        <v>808</v>
      </c>
    </row>
    <row r="423" spans="1:23" s="190" customFormat="1" x14ac:dyDescent="0.35">
      <c r="A423" s="190" t="str">
        <f t="shared" si="91"/>
        <v>Industry</v>
      </c>
      <c r="B423" s="190" t="str">
        <f t="shared" si="91"/>
        <v>Industry Energy Efficiency Standards</v>
      </c>
      <c r="C423" s="190" t="str">
        <f t="shared" si="91"/>
        <v>Percentage Improvement in Eqpt Efficiency Standards above BAU</v>
      </c>
      <c r="D423" s="192" t="s">
        <v>772</v>
      </c>
      <c r="E423" s="185" t="s">
        <v>810</v>
      </c>
      <c r="F423" s="192" t="s">
        <v>773</v>
      </c>
      <c r="G423" s="185" t="s">
        <v>811</v>
      </c>
      <c r="H423" s="43">
        <v>809</v>
      </c>
      <c r="I423" s="185" t="s">
        <v>332</v>
      </c>
      <c r="J423" s="190" t="str">
        <f t="shared" si="93"/>
        <v>Industry Energy Efficiency Standards</v>
      </c>
      <c r="K423" s="198" t="str">
        <f t="shared" si="93"/>
        <v>indst efficiency standards</v>
      </c>
      <c r="L423" s="198">
        <f t="shared" si="93"/>
        <v>0</v>
      </c>
      <c r="M423" s="198">
        <f t="shared" si="93"/>
        <v>0.33</v>
      </c>
      <c r="N423" s="198">
        <f t="shared" si="93"/>
        <v>0.01</v>
      </c>
      <c r="O423" s="200" t="str">
        <f t="shared" si="93"/>
        <v>% reduction in energy use</v>
      </c>
      <c r="P423"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0" t="str">
        <f t="shared" si="93"/>
        <v>industry-ag-main.html#eff-stds</v>
      </c>
      <c r="R423" s="200" t="str">
        <f t="shared" si="93"/>
        <v>industry-energy-efficiency-standards.html</v>
      </c>
      <c r="S423" s="220" t="str">
        <f t="shared" si="93"/>
        <v>U.S. DOE, 2016, Industrial Energy Efficiency Potential Analysis, https://energy.gov/sites/prod/files/2017/04/f34/energy-savings-by-state-industrial-methodology.pdf</v>
      </c>
      <c r="T423" s="200" t="str">
        <f t="shared" si="93"/>
        <v>U.S. DOE, 2016, Industrial Energy Efficiency Potential Analysis, https://energy.gov/sites/prod/files/2017/04/f34/energy-savings-by-state-industrial-methodology.pdf</v>
      </c>
      <c r="W423" s="183" cm="1">
        <f t="array" ref="W423">IFERROR(INDEX(A$761:A$954,MATCH(H423,A$761:A$954,0),0),"Save")</f>
        <v>809</v>
      </c>
    </row>
    <row r="424" spans="1:23" s="190" customFormat="1" x14ac:dyDescent="0.35">
      <c r="A424" s="190" t="str">
        <f t="shared" si="91"/>
        <v>Industry</v>
      </c>
      <c r="B424" s="190" t="str">
        <f t="shared" si="91"/>
        <v>Industry Energy Efficiency Standards</v>
      </c>
      <c r="C424" s="190" t="str">
        <f t="shared" si="91"/>
        <v>Percentage Improvement in Eqpt Efficiency Standards above BAU</v>
      </c>
      <c r="D424" s="192" t="s">
        <v>772</v>
      </c>
      <c r="E424" s="185" t="s">
        <v>812</v>
      </c>
      <c r="F424" s="192" t="s">
        <v>773</v>
      </c>
      <c r="G424" s="185" t="s">
        <v>813</v>
      </c>
      <c r="H424" s="43">
        <v>810</v>
      </c>
      <c r="I424" s="185" t="s">
        <v>332</v>
      </c>
      <c r="J424" s="190" t="str">
        <f t="shared" si="93"/>
        <v>Industry Energy Efficiency Standards</v>
      </c>
      <c r="K424" s="198" t="str">
        <f t="shared" si="93"/>
        <v>indst efficiency standards</v>
      </c>
      <c r="L424" s="198">
        <f t="shared" si="93"/>
        <v>0</v>
      </c>
      <c r="M424" s="198">
        <f t="shared" si="93"/>
        <v>0.33</v>
      </c>
      <c r="N424" s="198">
        <f t="shared" si="93"/>
        <v>0.01</v>
      </c>
      <c r="O424" s="200" t="str">
        <f t="shared" si="93"/>
        <v>% reduction in energy use</v>
      </c>
      <c r="P424"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0" t="str">
        <f t="shared" si="93"/>
        <v>industry-ag-main.html#eff-stds</v>
      </c>
      <c r="R424" s="200" t="str">
        <f t="shared" si="93"/>
        <v>industry-energy-efficiency-standards.html</v>
      </c>
      <c r="S424" s="220" t="str">
        <f t="shared" si="93"/>
        <v>U.S. DOE, 2016, Industrial Energy Efficiency Potential Analysis, https://energy.gov/sites/prod/files/2017/04/f34/energy-savings-by-state-industrial-methodology.pdf</v>
      </c>
      <c r="T424" s="200" t="str">
        <f t="shared" si="93"/>
        <v>U.S. DOE, 2016, Industrial Energy Efficiency Potential Analysis, https://energy.gov/sites/prod/files/2017/04/f34/energy-savings-by-state-industrial-methodology.pdf</v>
      </c>
      <c r="W424" s="183" cm="1">
        <f t="array" ref="W424">IFERROR(INDEX(A$761:A$954,MATCH(H424,A$761:A$954,0),0),"Save")</f>
        <v>810</v>
      </c>
    </row>
    <row r="425" spans="1:23" s="190" customFormat="1" x14ac:dyDescent="0.35">
      <c r="A425" s="190" t="str">
        <f t="shared" si="91"/>
        <v>Industry</v>
      </c>
      <c r="B425" s="190" t="str">
        <f t="shared" si="91"/>
        <v>Industry Energy Efficiency Standards</v>
      </c>
      <c r="C425" s="190" t="str">
        <f t="shared" si="91"/>
        <v>Percentage Improvement in Eqpt Efficiency Standards above BAU</v>
      </c>
      <c r="D425" s="192" t="s">
        <v>772</v>
      </c>
      <c r="E425" s="185" t="s">
        <v>814</v>
      </c>
      <c r="F425" s="192" t="s">
        <v>773</v>
      </c>
      <c r="G425" s="185" t="s">
        <v>815</v>
      </c>
      <c r="H425" s="43">
        <v>811</v>
      </c>
      <c r="I425" s="185" t="s">
        <v>332</v>
      </c>
      <c r="J425" s="190" t="str">
        <f t="shared" si="93"/>
        <v>Industry Energy Efficiency Standards</v>
      </c>
      <c r="K425" s="198" t="str">
        <f t="shared" si="93"/>
        <v>indst efficiency standards</v>
      </c>
      <c r="L425" s="198">
        <f t="shared" si="93"/>
        <v>0</v>
      </c>
      <c r="M425" s="198">
        <f t="shared" si="93"/>
        <v>0.33</v>
      </c>
      <c r="N425" s="198">
        <f t="shared" si="93"/>
        <v>0.01</v>
      </c>
      <c r="O425" s="200" t="str">
        <f t="shared" si="93"/>
        <v>% reduction in energy use</v>
      </c>
      <c r="P425"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0" t="str">
        <f t="shared" si="93"/>
        <v>industry-ag-main.html#eff-stds</v>
      </c>
      <c r="R425" s="200" t="str">
        <f t="shared" si="93"/>
        <v>industry-energy-efficiency-standards.html</v>
      </c>
      <c r="S425" s="220" t="str">
        <f t="shared" si="93"/>
        <v>U.S. DOE, 2016, Industrial Energy Efficiency Potential Analysis, https://energy.gov/sites/prod/files/2017/04/f34/energy-savings-by-state-industrial-methodology.pdf</v>
      </c>
      <c r="T425" s="200" t="str">
        <f t="shared" si="93"/>
        <v>U.S. DOE, 2016, Industrial Energy Efficiency Potential Analysis, https://energy.gov/sites/prod/files/2017/04/f34/energy-savings-by-state-industrial-methodology.pdf</v>
      </c>
      <c r="W425" s="183" cm="1">
        <f t="array" ref="W425">IFERROR(INDEX(A$761:A$954,MATCH(H425,A$761:A$954,0),0),"Save")</f>
        <v>811</v>
      </c>
    </row>
    <row r="426" spans="1:23" s="190" customFormat="1" x14ac:dyDescent="0.35">
      <c r="A426" s="190" t="str">
        <f t="shared" si="91"/>
        <v>Industry</v>
      </c>
      <c r="B426" s="190" t="str">
        <f t="shared" si="91"/>
        <v>Industry Energy Efficiency Standards</v>
      </c>
      <c r="C426" s="190" t="str">
        <f t="shared" si="91"/>
        <v>Percentage Improvement in Eqpt Efficiency Standards above BAU</v>
      </c>
      <c r="D426" s="192" t="s">
        <v>772</v>
      </c>
      <c r="E426" s="185" t="s">
        <v>816</v>
      </c>
      <c r="F426" s="192" t="s">
        <v>773</v>
      </c>
      <c r="G426" s="185" t="s">
        <v>817</v>
      </c>
      <c r="H426" s="43">
        <v>812</v>
      </c>
      <c r="I426" s="185" t="s">
        <v>332</v>
      </c>
      <c r="J426" s="190" t="str">
        <f t="shared" si="93"/>
        <v>Industry Energy Efficiency Standards</v>
      </c>
      <c r="K426" s="198" t="str">
        <f t="shared" si="93"/>
        <v>indst efficiency standards</v>
      </c>
      <c r="L426" s="198">
        <f t="shared" si="93"/>
        <v>0</v>
      </c>
      <c r="M426" s="198">
        <f t="shared" si="93"/>
        <v>0.33</v>
      </c>
      <c r="N426" s="198">
        <f t="shared" si="93"/>
        <v>0.01</v>
      </c>
      <c r="O426" s="200" t="str">
        <f t="shared" si="93"/>
        <v>% reduction in energy use</v>
      </c>
      <c r="P426"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0" t="str">
        <f t="shared" si="93"/>
        <v>industry-ag-main.html#eff-stds</v>
      </c>
      <c r="R426" s="200" t="str">
        <f t="shared" si="93"/>
        <v>industry-energy-efficiency-standards.html</v>
      </c>
      <c r="S426" s="220" t="str">
        <f t="shared" si="93"/>
        <v>U.S. DOE, 2016, Industrial Energy Efficiency Potential Analysis, https://energy.gov/sites/prod/files/2017/04/f34/energy-savings-by-state-industrial-methodology.pdf</v>
      </c>
      <c r="T426" s="200" t="str">
        <f t="shared" si="93"/>
        <v>U.S. DOE, 2016, Industrial Energy Efficiency Potential Analysis, https://energy.gov/sites/prod/files/2017/04/f34/energy-savings-by-state-industrial-methodology.pdf</v>
      </c>
      <c r="W426" s="183" cm="1">
        <f t="array" ref="W426">IFERROR(INDEX(A$761:A$954,MATCH(H426,A$761:A$954,0),0),"Save")</f>
        <v>812</v>
      </c>
    </row>
    <row r="427" spans="1:23" s="190" customFormat="1" x14ac:dyDescent="0.35">
      <c r="A427" s="190" t="str">
        <f t="shared" si="91"/>
        <v>Industry</v>
      </c>
      <c r="B427" s="190" t="str">
        <f t="shared" si="91"/>
        <v>Industry Energy Efficiency Standards</v>
      </c>
      <c r="C427" s="190" t="str">
        <f t="shared" si="91"/>
        <v>Percentage Improvement in Eqpt Efficiency Standards above BAU</v>
      </c>
      <c r="D427" s="192" t="s">
        <v>772</v>
      </c>
      <c r="E427" s="185" t="s">
        <v>818</v>
      </c>
      <c r="F427" s="192" t="s">
        <v>773</v>
      </c>
      <c r="G427" s="185" t="s">
        <v>819</v>
      </c>
      <c r="H427" s="43">
        <v>813</v>
      </c>
      <c r="I427" s="185" t="s">
        <v>332</v>
      </c>
      <c r="J427" s="190" t="str">
        <f t="shared" si="93"/>
        <v>Industry Energy Efficiency Standards</v>
      </c>
      <c r="K427" s="198" t="str">
        <f t="shared" si="93"/>
        <v>indst efficiency standards</v>
      </c>
      <c r="L427" s="198">
        <f t="shared" si="93"/>
        <v>0</v>
      </c>
      <c r="M427" s="198">
        <f t="shared" si="93"/>
        <v>0.33</v>
      </c>
      <c r="N427" s="198">
        <f t="shared" si="93"/>
        <v>0.01</v>
      </c>
      <c r="O427" s="200" t="str">
        <f t="shared" si="93"/>
        <v>% reduction in energy use</v>
      </c>
      <c r="P427"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0" t="str">
        <f t="shared" si="93"/>
        <v>industry-ag-main.html#eff-stds</v>
      </c>
      <c r="R427" s="200" t="str">
        <f t="shared" si="93"/>
        <v>industry-energy-efficiency-standards.html</v>
      </c>
      <c r="S427" s="220" t="str">
        <f t="shared" si="93"/>
        <v>U.S. DOE, 2016, Industrial Energy Efficiency Potential Analysis, https://energy.gov/sites/prod/files/2017/04/f34/energy-savings-by-state-industrial-methodology.pdf</v>
      </c>
      <c r="T427" s="200" t="str">
        <f t="shared" si="93"/>
        <v>U.S. DOE, 2016, Industrial Energy Efficiency Potential Analysis, https://energy.gov/sites/prod/files/2017/04/f34/energy-savings-by-state-industrial-methodology.pdf</v>
      </c>
      <c r="W427" s="183" cm="1">
        <f t="array" ref="W427">IFERROR(INDEX(A$761:A$954,MATCH(H427,A$761:A$954,0),0),"Save")</f>
        <v>813</v>
      </c>
    </row>
    <row r="428" spans="1:23" s="190" customFormat="1" x14ac:dyDescent="0.35">
      <c r="A428" s="190" t="str">
        <f t="shared" si="91"/>
        <v>Industry</v>
      </c>
      <c r="B428" s="190" t="str">
        <f t="shared" si="91"/>
        <v>Industry Energy Efficiency Standards</v>
      </c>
      <c r="C428" s="190" t="str">
        <f t="shared" si="91"/>
        <v>Percentage Improvement in Eqpt Efficiency Standards above BAU</v>
      </c>
      <c r="D428" s="192" t="s">
        <v>772</v>
      </c>
      <c r="E428" s="185" t="s">
        <v>820</v>
      </c>
      <c r="F428" s="192" t="s">
        <v>773</v>
      </c>
      <c r="G428" s="185" t="s">
        <v>821</v>
      </c>
      <c r="H428" s="43">
        <v>814</v>
      </c>
      <c r="I428" s="185" t="s">
        <v>332</v>
      </c>
      <c r="J428" s="190" t="str">
        <f t="shared" si="93"/>
        <v>Industry Energy Efficiency Standards</v>
      </c>
      <c r="K428" s="198" t="str">
        <f t="shared" si="93"/>
        <v>indst efficiency standards</v>
      </c>
      <c r="L428" s="198">
        <f t="shared" si="93"/>
        <v>0</v>
      </c>
      <c r="M428" s="198">
        <f t="shared" si="93"/>
        <v>0.33</v>
      </c>
      <c r="N428" s="198">
        <f t="shared" si="93"/>
        <v>0.01</v>
      </c>
      <c r="O428" s="200" t="str">
        <f t="shared" si="93"/>
        <v>% reduction in energy use</v>
      </c>
      <c r="P428"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0" t="str">
        <f t="shared" si="93"/>
        <v>industry-ag-main.html#eff-stds</v>
      </c>
      <c r="R428" s="200" t="str">
        <f t="shared" si="93"/>
        <v>industry-energy-efficiency-standards.html</v>
      </c>
      <c r="S428" s="220" t="str">
        <f t="shared" si="93"/>
        <v>U.S. DOE, 2016, Industrial Energy Efficiency Potential Analysis, https://energy.gov/sites/prod/files/2017/04/f34/energy-savings-by-state-industrial-methodology.pdf</v>
      </c>
      <c r="T428" s="200" t="str">
        <f t="shared" si="93"/>
        <v>U.S. DOE, 2016, Industrial Energy Efficiency Potential Analysis, https://energy.gov/sites/prod/files/2017/04/f34/energy-savings-by-state-industrial-methodology.pdf</v>
      </c>
      <c r="W428" s="183" cm="1">
        <f t="array" ref="W428">IFERROR(INDEX(A$761:A$954,MATCH(H428,A$761:A$954,0),0),"Save")</f>
        <v>814</v>
      </c>
    </row>
    <row r="429" spans="1:23" s="190" customFormat="1" x14ac:dyDescent="0.35">
      <c r="A429" s="190" t="str">
        <f t="shared" si="91"/>
        <v>Industry</v>
      </c>
      <c r="B429" s="190" t="str">
        <f t="shared" si="91"/>
        <v>Industry Energy Efficiency Standards</v>
      </c>
      <c r="C429" s="190" t="str">
        <f t="shared" si="91"/>
        <v>Percentage Improvement in Eqpt Efficiency Standards above BAU</v>
      </c>
      <c r="D429" s="192" t="s">
        <v>772</v>
      </c>
      <c r="E429" s="185" t="s">
        <v>822</v>
      </c>
      <c r="F429" s="192" t="s">
        <v>773</v>
      </c>
      <c r="G429" s="185" t="s">
        <v>823</v>
      </c>
      <c r="H429" s="43">
        <v>815</v>
      </c>
      <c r="I429" s="185" t="s">
        <v>332</v>
      </c>
      <c r="J429" s="190" t="str">
        <f t="shared" si="93"/>
        <v>Industry Energy Efficiency Standards</v>
      </c>
      <c r="K429" s="198" t="str">
        <f t="shared" si="93"/>
        <v>indst efficiency standards</v>
      </c>
      <c r="L429" s="198">
        <f t="shared" si="93"/>
        <v>0</v>
      </c>
      <c r="M429" s="198">
        <f t="shared" si="93"/>
        <v>0.33</v>
      </c>
      <c r="N429" s="198">
        <f t="shared" si="93"/>
        <v>0.01</v>
      </c>
      <c r="O429" s="200" t="str">
        <f t="shared" si="93"/>
        <v>% reduction in energy use</v>
      </c>
      <c r="P429"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0" t="str">
        <f t="shared" si="93"/>
        <v>industry-ag-main.html#eff-stds</v>
      </c>
      <c r="R429" s="200" t="str">
        <f t="shared" si="93"/>
        <v>industry-energy-efficiency-standards.html</v>
      </c>
      <c r="S429" s="220" t="str">
        <f t="shared" si="93"/>
        <v>U.S. DOE, 2016, Industrial Energy Efficiency Potential Analysis, https://energy.gov/sites/prod/files/2017/04/f34/energy-savings-by-state-industrial-methodology.pdf</v>
      </c>
      <c r="T429" s="200" t="str">
        <f t="shared" si="93"/>
        <v>U.S. DOE, 2016, Industrial Energy Efficiency Potential Analysis, https://energy.gov/sites/prod/files/2017/04/f34/energy-savings-by-state-industrial-methodology.pdf</v>
      </c>
      <c r="W429" s="183" cm="1">
        <f t="array" ref="W429">IFERROR(INDEX(A$761:A$954,MATCH(H429,A$761:A$954,0),0),"Save")</f>
        <v>815</v>
      </c>
    </row>
    <row r="430" spans="1:23" s="190" customFormat="1" x14ac:dyDescent="0.35">
      <c r="A430" s="190" t="str">
        <f t="shared" si="91"/>
        <v>Industry</v>
      </c>
      <c r="B430" s="190" t="str">
        <f t="shared" si="91"/>
        <v>Industry Energy Efficiency Standards</v>
      </c>
      <c r="C430" s="190" t="str">
        <f t="shared" si="91"/>
        <v>Percentage Improvement in Eqpt Efficiency Standards above BAU</v>
      </c>
      <c r="D430" s="192" t="s">
        <v>774</v>
      </c>
      <c r="E430" s="185" t="s">
        <v>799</v>
      </c>
      <c r="F430" s="192" t="s">
        <v>775</v>
      </c>
      <c r="G430" s="185" t="s">
        <v>800</v>
      </c>
      <c r="H430" s="43">
        <v>816</v>
      </c>
      <c r="I430" s="185" t="s">
        <v>310</v>
      </c>
      <c r="J430" s="190" t="str">
        <f t="shared" si="93"/>
        <v>Industry Energy Efficiency Standards</v>
      </c>
      <c r="K430" s="198" t="str">
        <f t="shared" si="93"/>
        <v>indst efficiency standards</v>
      </c>
      <c r="L430" s="198">
        <f t="shared" si="93"/>
        <v>0</v>
      </c>
      <c r="M430" s="198">
        <f t="shared" si="93"/>
        <v>0.33</v>
      </c>
      <c r="N430" s="198">
        <f t="shared" si="93"/>
        <v>0.01</v>
      </c>
      <c r="O430" s="200" t="str">
        <f t="shared" si="93"/>
        <v>% reduction in energy use</v>
      </c>
      <c r="P430"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0" t="str">
        <f t="shared" si="93"/>
        <v>industry-ag-main.html#eff-stds</v>
      </c>
      <c r="R430" s="200" t="str">
        <f t="shared" si="93"/>
        <v>industry-energy-efficiency-standards.html</v>
      </c>
      <c r="S430" s="220" t="str">
        <f t="shared" si="93"/>
        <v>U.S. DOE, 2016, Industrial Energy Efficiency Potential Analysis, https://energy.gov/sites/prod/files/2017/04/f34/energy-savings-by-state-industrial-methodology.pdf</v>
      </c>
      <c r="T430" s="200" t="str">
        <f t="shared" si="93"/>
        <v>U.S. DOE, 2016, Industrial Energy Efficiency Potential Analysis, https://energy.gov/sites/prod/files/2017/04/f34/energy-savings-by-state-industrial-methodology.pdf</v>
      </c>
      <c r="W430" s="183" cm="1">
        <f t="array" ref="W430">IFERROR(INDEX(A$761:A$954,MATCH(H430,A$761:A$954,0),0),"Save")</f>
        <v>816</v>
      </c>
    </row>
    <row r="431" spans="1:23" s="190" customFormat="1" x14ac:dyDescent="0.35">
      <c r="A431" s="190" t="str">
        <f t="shared" ref="A431:C449" si="94">A$370</f>
        <v>Industry</v>
      </c>
      <c r="B431" s="190" t="str">
        <f t="shared" si="94"/>
        <v>Industry Energy Efficiency Standards</v>
      </c>
      <c r="C431" s="190" t="str">
        <f t="shared" si="94"/>
        <v>Percentage Improvement in Eqpt Efficiency Standards above BAU</v>
      </c>
      <c r="D431" s="192" t="s">
        <v>774</v>
      </c>
      <c r="E431" s="185" t="s">
        <v>806</v>
      </c>
      <c r="F431" s="192" t="s">
        <v>775</v>
      </c>
      <c r="G431" s="185" t="s">
        <v>807</v>
      </c>
      <c r="H431" s="43">
        <v>817</v>
      </c>
      <c r="I431" s="185" t="s">
        <v>332</v>
      </c>
      <c r="J431" s="190" t="str">
        <f t="shared" ref="J431:T440" si="95">J$370</f>
        <v>Industry Energy Efficiency Standards</v>
      </c>
      <c r="K431" s="198" t="str">
        <f t="shared" si="95"/>
        <v>indst efficiency standards</v>
      </c>
      <c r="L431" s="198">
        <f t="shared" si="95"/>
        <v>0</v>
      </c>
      <c r="M431" s="198">
        <f t="shared" si="95"/>
        <v>0.33</v>
      </c>
      <c r="N431" s="198">
        <f t="shared" si="95"/>
        <v>0.01</v>
      </c>
      <c r="O431" s="200" t="str">
        <f t="shared" si="95"/>
        <v>% reduction in energy use</v>
      </c>
      <c r="P431"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0" t="str">
        <f t="shared" si="95"/>
        <v>industry-ag-main.html#eff-stds</v>
      </c>
      <c r="R431" s="200" t="str">
        <f t="shared" si="95"/>
        <v>industry-energy-efficiency-standards.html</v>
      </c>
      <c r="S431" s="220" t="str">
        <f t="shared" si="95"/>
        <v>U.S. DOE, 2016, Industrial Energy Efficiency Potential Analysis, https://energy.gov/sites/prod/files/2017/04/f34/energy-savings-by-state-industrial-methodology.pdf</v>
      </c>
      <c r="T431" s="200" t="str">
        <f t="shared" si="95"/>
        <v>U.S. DOE, 2016, Industrial Energy Efficiency Potential Analysis, https://energy.gov/sites/prod/files/2017/04/f34/energy-savings-by-state-industrial-methodology.pdf</v>
      </c>
      <c r="W431" s="183" cm="1">
        <f t="array" ref="W431">IFERROR(INDEX(A$761:A$954,MATCH(H431,A$761:A$954,0),0),"Save")</f>
        <v>817</v>
      </c>
    </row>
    <row r="432" spans="1:23" s="190" customFormat="1" x14ac:dyDescent="0.35">
      <c r="A432" s="190" t="str">
        <f t="shared" si="94"/>
        <v>Industry</v>
      </c>
      <c r="B432" s="190" t="str">
        <f t="shared" si="94"/>
        <v>Industry Energy Efficiency Standards</v>
      </c>
      <c r="C432" s="190" t="str">
        <f t="shared" si="94"/>
        <v>Percentage Improvement in Eqpt Efficiency Standards above BAU</v>
      </c>
      <c r="D432" s="192" t="s">
        <v>774</v>
      </c>
      <c r="E432" s="185" t="s">
        <v>808</v>
      </c>
      <c r="F432" s="192" t="s">
        <v>775</v>
      </c>
      <c r="G432" s="185" t="s">
        <v>809</v>
      </c>
      <c r="H432" s="43">
        <v>818</v>
      </c>
      <c r="I432" s="185" t="s">
        <v>310</v>
      </c>
      <c r="J432" s="190" t="str">
        <f t="shared" si="95"/>
        <v>Industry Energy Efficiency Standards</v>
      </c>
      <c r="K432" s="198" t="str">
        <f t="shared" si="95"/>
        <v>indst efficiency standards</v>
      </c>
      <c r="L432" s="198">
        <f t="shared" si="95"/>
        <v>0</v>
      </c>
      <c r="M432" s="198">
        <f t="shared" si="95"/>
        <v>0.33</v>
      </c>
      <c r="N432" s="198">
        <f t="shared" si="95"/>
        <v>0.01</v>
      </c>
      <c r="O432" s="200" t="str">
        <f t="shared" si="95"/>
        <v>% reduction in energy use</v>
      </c>
      <c r="P432"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0" t="str">
        <f t="shared" si="95"/>
        <v>industry-ag-main.html#eff-stds</v>
      </c>
      <c r="R432" s="200" t="str">
        <f t="shared" si="95"/>
        <v>industry-energy-efficiency-standards.html</v>
      </c>
      <c r="S432" s="220" t="str">
        <f t="shared" si="95"/>
        <v>U.S. DOE, 2016, Industrial Energy Efficiency Potential Analysis, https://energy.gov/sites/prod/files/2017/04/f34/energy-savings-by-state-industrial-methodology.pdf</v>
      </c>
      <c r="T432" s="200" t="str">
        <f t="shared" si="95"/>
        <v>U.S. DOE, 2016, Industrial Energy Efficiency Potential Analysis, https://energy.gov/sites/prod/files/2017/04/f34/energy-savings-by-state-industrial-methodology.pdf</v>
      </c>
      <c r="W432" s="183" cm="1">
        <f t="array" ref="W432">IFERROR(INDEX(A$761:A$954,MATCH(H432,A$761:A$954,0),0),"Save")</f>
        <v>818</v>
      </c>
    </row>
    <row r="433" spans="1:23" s="190" customFormat="1" x14ac:dyDescent="0.35">
      <c r="A433" s="190" t="str">
        <f t="shared" si="94"/>
        <v>Industry</v>
      </c>
      <c r="B433" s="190" t="str">
        <f t="shared" si="94"/>
        <v>Industry Energy Efficiency Standards</v>
      </c>
      <c r="C433" s="190" t="str">
        <f t="shared" si="94"/>
        <v>Percentage Improvement in Eqpt Efficiency Standards above BAU</v>
      </c>
      <c r="D433" s="192" t="s">
        <v>774</v>
      </c>
      <c r="E433" s="185" t="s">
        <v>810</v>
      </c>
      <c r="F433" s="192" t="s">
        <v>775</v>
      </c>
      <c r="G433" s="185" t="s">
        <v>811</v>
      </c>
      <c r="H433" s="43">
        <v>819</v>
      </c>
      <c r="I433" s="185" t="s">
        <v>332</v>
      </c>
      <c r="J433" s="190" t="str">
        <f t="shared" si="95"/>
        <v>Industry Energy Efficiency Standards</v>
      </c>
      <c r="K433" s="198" t="str">
        <f t="shared" si="95"/>
        <v>indst efficiency standards</v>
      </c>
      <c r="L433" s="198">
        <f t="shared" si="95"/>
        <v>0</v>
      </c>
      <c r="M433" s="198">
        <f t="shared" si="95"/>
        <v>0.33</v>
      </c>
      <c r="N433" s="198">
        <f t="shared" si="95"/>
        <v>0.01</v>
      </c>
      <c r="O433" s="200" t="str">
        <f t="shared" si="95"/>
        <v>% reduction in energy use</v>
      </c>
      <c r="P433"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0" t="str">
        <f t="shared" si="95"/>
        <v>industry-ag-main.html#eff-stds</v>
      </c>
      <c r="R433" s="200" t="str">
        <f t="shared" si="95"/>
        <v>industry-energy-efficiency-standards.html</v>
      </c>
      <c r="S433" s="220" t="str">
        <f t="shared" si="95"/>
        <v>U.S. DOE, 2016, Industrial Energy Efficiency Potential Analysis, https://energy.gov/sites/prod/files/2017/04/f34/energy-savings-by-state-industrial-methodology.pdf</v>
      </c>
      <c r="T433" s="200" t="str">
        <f t="shared" si="95"/>
        <v>U.S. DOE, 2016, Industrial Energy Efficiency Potential Analysis, https://energy.gov/sites/prod/files/2017/04/f34/energy-savings-by-state-industrial-methodology.pdf</v>
      </c>
      <c r="W433" s="183" cm="1">
        <f t="array" ref="W433">IFERROR(INDEX(A$761:A$954,MATCH(H433,A$761:A$954,0),0),"Save")</f>
        <v>819</v>
      </c>
    </row>
    <row r="434" spans="1:23" s="190" customFormat="1" x14ac:dyDescent="0.35">
      <c r="A434" s="190" t="str">
        <f t="shared" si="94"/>
        <v>Industry</v>
      </c>
      <c r="B434" s="190" t="str">
        <f t="shared" si="94"/>
        <v>Industry Energy Efficiency Standards</v>
      </c>
      <c r="C434" s="190" t="str">
        <f t="shared" si="94"/>
        <v>Percentage Improvement in Eqpt Efficiency Standards above BAU</v>
      </c>
      <c r="D434" s="192" t="s">
        <v>774</v>
      </c>
      <c r="E434" s="185" t="s">
        <v>812</v>
      </c>
      <c r="F434" s="192" t="s">
        <v>775</v>
      </c>
      <c r="G434" s="185" t="s">
        <v>813</v>
      </c>
      <c r="H434" s="43">
        <v>820</v>
      </c>
      <c r="I434" s="185" t="s">
        <v>310</v>
      </c>
      <c r="J434" s="190" t="str">
        <f t="shared" si="95"/>
        <v>Industry Energy Efficiency Standards</v>
      </c>
      <c r="K434" s="198" t="str">
        <f t="shared" si="95"/>
        <v>indst efficiency standards</v>
      </c>
      <c r="L434" s="198">
        <f t="shared" si="95"/>
        <v>0</v>
      </c>
      <c r="M434" s="198">
        <f t="shared" si="95"/>
        <v>0.33</v>
      </c>
      <c r="N434" s="198">
        <f t="shared" si="95"/>
        <v>0.01</v>
      </c>
      <c r="O434" s="200" t="str">
        <f t="shared" si="95"/>
        <v>% reduction in energy use</v>
      </c>
      <c r="P434"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0" t="str">
        <f t="shared" si="95"/>
        <v>industry-ag-main.html#eff-stds</v>
      </c>
      <c r="R434" s="200" t="str">
        <f t="shared" si="95"/>
        <v>industry-energy-efficiency-standards.html</v>
      </c>
      <c r="S434" s="220" t="str">
        <f t="shared" si="95"/>
        <v>U.S. DOE, 2016, Industrial Energy Efficiency Potential Analysis, https://energy.gov/sites/prod/files/2017/04/f34/energy-savings-by-state-industrial-methodology.pdf</v>
      </c>
      <c r="T434" s="200" t="str">
        <f t="shared" si="95"/>
        <v>U.S. DOE, 2016, Industrial Energy Efficiency Potential Analysis, https://energy.gov/sites/prod/files/2017/04/f34/energy-savings-by-state-industrial-methodology.pdf</v>
      </c>
      <c r="W434" s="183" cm="1">
        <f t="array" ref="W434">IFERROR(INDEX(A$761:A$954,MATCH(H434,A$761:A$954,0),0),"Save")</f>
        <v>820</v>
      </c>
    </row>
    <row r="435" spans="1:23" s="190" customFormat="1" x14ac:dyDescent="0.35">
      <c r="A435" s="190" t="str">
        <f t="shared" si="94"/>
        <v>Industry</v>
      </c>
      <c r="B435" s="190" t="str">
        <f t="shared" si="94"/>
        <v>Industry Energy Efficiency Standards</v>
      </c>
      <c r="C435" s="190" t="str">
        <f t="shared" si="94"/>
        <v>Percentage Improvement in Eqpt Efficiency Standards above BAU</v>
      </c>
      <c r="D435" s="192" t="s">
        <v>774</v>
      </c>
      <c r="E435" s="185" t="s">
        <v>814</v>
      </c>
      <c r="F435" s="192" t="s">
        <v>775</v>
      </c>
      <c r="G435" s="185" t="s">
        <v>815</v>
      </c>
      <c r="H435" s="43">
        <v>821</v>
      </c>
      <c r="I435" s="185" t="s">
        <v>332</v>
      </c>
      <c r="J435" s="190" t="str">
        <f t="shared" si="95"/>
        <v>Industry Energy Efficiency Standards</v>
      </c>
      <c r="K435" s="198" t="str">
        <f t="shared" si="95"/>
        <v>indst efficiency standards</v>
      </c>
      <c r="L435" s="198">
        <f t="shared" si="95"/>
        <v>0</v>
      </c>
      <c r="M435" s="198">
        <f t="shared" si="95"/>
        <v>0.33</v>
      </c>
      <c r="N435" s="198">
        <f t="shared" si="95"/>
        <v>0.01</v>
      </c>
      <c r="O435" s="200" t="str">
        <f t="shared" si="95"/>
        <v>% reduction in energy use</v>
      </c>
      <c r="P435"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0" t="str">
        <f t="shared" si="95"/>
        <v>industry-ag-main.html#eff-stds</v>
      </c>
      <c r="R435" s="200" t="str">
        <f t="shared" si="95"/>
        <v>industry-energy-efficiency-standards.html</v>
      </c>
      <c r="S435" s="220" t="str">
        <f t="shared" si="95"/>
        <v>U.S. DOE, 2016, Industrial Energy Efficiency Potential Analysis, https://energy.gov/sites/prod/files/2017/04/f34/energy-savings-by-state-industrial-methodology.pdf</v>
      </c>
      <c r="T435" s="200" t="str">
        <f t="shared" si="95"/>
        <v>U.S. DOE, 2016, Industrial Energy Efficiency Potential Analysis, https://energy.gov/sites/prod/files/2017/04/f34/energy-savings-by-state-industrial-methodology.pdf</v>
      </c>
      <c r="W435" s="183" cm="1">
        <f t="array" ref="W435">IFERROR(INDEX(A$761:A$954,MATCH(H435,A$761:A$954,0),0),"Save")</f>
        <v>821</v>
      </c>
    </row>
    <row r="436" spans="1:23" s="190" customFormat="1" x14ac:dyDescent="0.35">
      <c r="A436" s="190" t="str">
        <f t="shared" si="94"/>
        <v>Industry</v>
      </c>
      <c r="B436" s="190" t="str">
        <f t="shared" si="94"/>
        <v>Industry Energy Efficiency Standards</v>
      </c>
      <c r="C436" s="190" t="str">
        <f t="shared" si="94"/>
        <v>Percentage Improvement in Eqpt Efficiency Standards above BAU</v>
      </c>
      <c r="D436" s="192" t="s">
        <v>774</v>
      </c>
      <c r="E436" s="185" t="s">
        <v>816</v>
      </c>
      <c r="F436" s="192" t="s">
        <v>775</v>
      </c>
      <c r="G436" s="185" t="s">
        <v>817</v>
      </c>
      <c r="H436" s="43">
        <v>822</v>
      </c>
      <c r="I436" s="185" t="s">
        <v>332</v>
      </c>
      <c r="J436" s="190" t="str">
        <f t="shared" si="95"/>
        <v>Industry Energy Efficiency Standards</v>
      </c>
      <c r="K436" s="198" t="str">
        <f t="shared" si="95"/>
        <v>indst efficiency standards</v>
      </c>
      <c r="L436" s="198">
        <f t="shared" si="95"/>
        <v>0</v>
      </c>
      <c r="M436" s="198">
        <f t="shared" si="95"/>
        <v>0.33</v>
      </c>
      <c r="N436" s="198">
        <f t="shared" si="95"/>
        <v>0.01</v>
      </c>
      <c r="O436" s="200" t="str">
        <f t="shared" si="95"/>
        <v>% reduction in energy use</v>
      </c>
      <c r="P436"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0" t="str">
        <f t="shared" si="95"/>
        <v>industry-ag-main.html#eff-stds</v>
      </c>
      <c r="R436" s="200" t="str">
        <f t="shared" si="95"/>
        <v>industry-energy-efficiency-standards.html</v>
      </c>
      <c r="S436" s="220" t="str">
        <f t="shared" si="95"/>
        <v>U.S. DOE, 2016, Industrial Energy Efficiency Potential Analysis, https://energy.gov/sites/prod/files/2017/04/f34/energy-savings-by-state-industrial-methodology.pdf</v>
      </c>
      <c r="T436" s="200" t="str">
        <f t="shared" si="95"/>
        <v>U.S. DOE, 2016, Industrial Energy Efficiency Potential Analysis, https://energy.gov/sites/prod/files/2017/04/f34/energy-savings-by-state-industrial-methodology.pdf</v>
      </c>
      <c r="W436" s="183" cm="1">
        <f t="array" ref="W436">IFERROR(INDEX(A$761:A$954,MATCH(H436,A$761:A$954,0),0),"Save")</f>
        <v>822</v>
      </c>
    </row>
    <row r="437" spans="1:23" s="190" customFormat="1" x14ac:dyDescent="0.35">
      <c r="A437" s="190" t="str">
        <f t="shared" si="94"/>
        <v>Industry</v>
      </c>
      <c r="B437" s="190" t="str">
        <f t="shared" si="94"/>
        <v>Industry Energy Efficiency Standards</v>
      </c>
      <c r="C437" s="190" t="str">
        <f t="shared" si="94"/>
        <v>Percentage Improvement in Eqpt Efficiency Standards above BAU</v>
      </c>
      <c r="D437" s="192" t="s">
        <v>774</v>
      </c>
      <c r="E437" s="185" t="s">
        <v>818</v>
      </c>
      <c r="F437" s="192" t="s">
        <v>775</v>
      </c>
      <c r="G437" s="185" t="s">
        <v>819</v>
      </c>
      <c r="H437" s="43">
        <v>823</v>
      </c>
      <c r="I437" s="185" t="s">
        <v>310</v>
      </c>
      <c r="J437" s="190" t="str">
        <f t="shared" si="95"/>
        <v>Industry Energy Efficiency Standards</v>
      </c>
      <c r="K437" s="198" t="str">
        <f t="shared" si="95"/>
        <v>indst efficiency standards</v>
      </c>
      <c r="L437" s="198">
        <f t="shared" si="95"/>
        <v>0</v>
      </c>
      <c r="M437" s="198">
        <f t="shared" si="95"/>
        <v>0.33</v>
      </c>
      <c r="N437" s="198">
        <f t="shared" si="95"/>
        <v>0.01</v>
      </c>
      <c r="O437" s="200" t="str">
        <f t="shared" si="95"/>
        <v>% reduction in energy use</v>
      </c>
      <c r="P437"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0" t="str">
        <f t="shared" si="95"/>
        <v>industry-ag-main.html#eff-stds</v>
      </c>
      <c r="R437" s="200" t="str">
        <f t="shared" si="95"/>
        <v>industry-energy-efficiency-standards.html</v>
      </c>
      <c r="S437" s="220" t="str">
        <f t="shared" si="95"/>
        <v>U.S. DOE, 2016, Industrial Energy Efficiency Potential Analysis, https://energy.gov/sites/prod/files/2017/04/f34/energy-savings-by-state-industrial-methodology.pdf</v>
      </c>
      <c r="T437" s="200" t="str">
        <f t="shared" si="95"/>
        <v>U.S. DOE, 2016, Industrial Energy Efficiency Potential Analysis, https://energy.gov/sites/prod/files/2017/04/f34/energy-savings-by-state-industrial-methodology.pdf</v>
      </c>
      <c r="W437" s="183" cm="1">
        <f t="array" ref="W437">IFERROR(INDEX(A$761:A$954,MATCH(H437,A$761:A$954,0),0),"Save")</f>
        <v>823</v>
      </c>
    </row>
    <row r="438" spans="1:23" s="190" customFormat="1" x14ac:dyDescent="0.35">
      <c r="A438" s="190" t="str">
        <f t="shared" si="94"/>
        <v>Industry</v>
      </c>
      <c r="B438" s="190" t="str">
        <f t="shared" si="94"/>
        <v>Industry Energy Efficiency Standards</v>
      </c>
      <c r="C438" s="190" t="str">
        <f t="shared" si="94"/>
        <v>Percentage Improvement in Eqpt Efficiency Standards above BAU</v>
      </c>
      <c r="D438" s="192" t="s">
        <v>774</v>
      </c>
      <c r="E438" s="185" t="s">
        <v>820</v>
      </c>
      <c r="F438" s="192" t="s">
        <v>775</v>
      </c>
      <c r="G438" s="185" t="s">
        <v>821</v>
      </c>
      <c r="H438" s="43">
        <v>824</v>
      </c>
      <c r="I438" s="185" t="s">
        <v>310</v>
      </c>
      <c r="J438" s="190" t="str">
        <f t="shared" si="95"/>
        <v>Industry Energy Efficiency Standards</v>
      </c>
      <c r="K438" s="198" t="str">
        <f t="shared" si="95"/>
        <v>indst efficiency standards</v>
      </c>
      <c r="L438" s="198">
        <f t="shared" si="95"/>
        <v>0</v>
      </c>
      <c r="M438" s="198">
        <f t="shared" si="95"/>
        <v>0.33</v>
      </c>
      <c r="N438" s="198">
        <f t="shared" si="95"/>
        <v>0.01</v>
      </c>
      <c r="O438" s="200" t="str">
        <f t="shared" si="95"/>
        <v>% reduction in energy use</v>
      </c>
      <c r="P438"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0" t="str">
        <f t="shared" si="95"/>
        <v>industry-ag-main.html#eff-stds</v>
      </c>
      <c r="R438" s="200" t="str">
        <f t="shared" si="95"/>
        <v>industry-energy-efficiency-standards.html</v>
      </c>
      <c r="S438" s="220" t="str">
        <f t="shared" si="95"/>
        <v>U.S. DOE, 2016, Industrial Energy Efficiency Potential Analysis, https://energy.gov/sites/prod/files/2017/04/f34/energy-savings-by-state-industrial-methodology.pdf</v>
      </c>
      <c r="T438" s="200" t="str">
        <f t="shared" si="95"/>
        <v>U.S. DOE, 2016, Industrial Energy Efficiency Potential Analysis, https://energy.gov/sites/prod/files/2017/04/f34/energy-savings-by-state-industrial-methodology.pdf</v>
      </c>
      <c r="W438" s="183" cm="1">
        <f t="array" ref="W438">IFERROR(INDEX(A$761:A$954,MATCH(H438,A$761:A$954,0),0),"Save")</f>
        <v>824</v>
      </c>
    </row>
    <row r="439" spans="1:23" s="190" customFormat="1" x14ac:dyDescent="0.35">
      <c r="A439" s="190" t="str">
        <f t="shared" si="94"/>
        <v>Industry</v>
      </c>
      <c r="B439" s="190" t="str">
        <f t="shared" si="94"/>
        <v>Industry Energy Efficiency Standards</v>
      </c>
      <c r="C439" s="190" t="str">
        <f t="shared" si="94"/>
        <v>Percentage Improvement in Eqpt Efficiency Standards above BAU</v>
      </c>
      <c r="D439" s="192" t="s">
        <v>774</v>
      </c>
      <c r="E439" s="185" t="s">
        <v>822</v>
      </c>
      <c r="F439" s="192" t="s">
        <v>775</v>
      </c>
      <c r="G439" s="185" t="s">
        <v>823</v>
      </c>
      <c r="H439" s="43">
        <v>825</v>
      </c>
      <c r="I439" s="185" t="s">
        <v>332</v>
      </c>
      <c r="J439" s="190" t="str">
        <f t="shared" si="95"/>
        <v>Industry Energy Efficiency Standards</v>
      </c>
      <c r="K439" s="198" t="str">
        <f t="shared" si="95"/>
        <v>indst efficiency standards</v>
      </c>
      <c r="L439" s="198">
        <f t="shared" si="95"/>
        <v>0</v>
      </c>
      <c r="M439" s="198">
        <f t="shared" si="95"/>
        <v>0.33</v>
      </c>
      <c r="N439" s="198">
        <f t="shared" si="95"/>
        <v>0.01</v>
      </c>
      <c r="O439" s="200" t="str">
        <f t="shared" si="95"/>
        <v>% reduction in energy use</v>
      </c>
      <c r="P439"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0" t="str">
        <f t="shared" si="95"/>
        <v>industry-ag-main.html#eff-stds</v>
      </c>
      <c r="R439" s="200" t="str">
        <f t="shared" si="95"/>
        <v>industry-energy-efficiency-standards.html</v>
      </c>
      <c r="S439" s="220" t="str">
        <f t="shared" si="95"/>
        <v>U.S. DOE, 2016, Industrial Energy Efficiency Potential Analysis, https://energy.gov/sites/prod/files/2017/04/f34/energy-savings-by-state-industrial-methodology.pdf</v>
      </c>
      <c r="T439" s="200" t="str">
        <f t="shared" si="95"/>
        <v>U.S. DOE, 2016, Industrial Energy Efficiency Potential Analysis, https://energy.gov/sites/prod/files/2017/04/f34/energy-savings-by-state-industrial-methodology.pdf</v>
      </c>
      <c r="W439" s="183" cm="1">
        <f t="array" ref="W439">IFERROR(INDEX(A$761:A$954,MATCH(H439,A$761:A$954,0),0),"Save")</f>
        <v>825</v>
      </c>
    </row>
    <row r="440" spans="1:23" s="190" customFormat="1" x14ac:dyDescent="0.35">
      <c r="A440" s="190" t="str">
        <f t="shared" si="94"/>
        <v>Industry</v>
      </c>
      <c r="B440" s="190" t="str">
        <f t="shared" si="94"/>
        <v>Industry Energy Efficiency Standards</v>
      </c>
      <c r="C440" s="190" t="str">
        <f t="shared" si="94"/>
        <v>Percentage Improvement in Eqpt Efficiency Standards above BAU</v>
      </c>
      <c r="D440" s="192" t="s">
        <v>776</v>
      </c>
      <c r="E440" s="185" t="s">
        <v>799</v>
      </c>
      <c r="F440" s="192" t="s">
        <v>777</v>
      </c>
      <c r="G440" s="185" t="s">
        <v>800</v>
      </c>
      <c r="H440" s="43">
        <v>826</v>
      </c>
      <c r="I440" s="185" t="s">
        <v>310</v>
      </c>
      <c r="J440" s="190" t="str">
        <f t="shared" si="95"/>
        <v>Industry Energy Efficiency Standards</v>
      </c>
      <c r="K440" s="198" t="str">
        <f t="shared" si="95"/>
        <v>indst efficiency standards</v>
      </c>
      <c r="L440" s="198">
        <f t="shared" si="95"/>
        <v>0</v>
      </c>
      <c r="M440" s="198">
        <f t="shared" si="95"/>
        <v>0.33</v>
      </c>
      <c r="N440" s="198">
        <f t="shared" si="95"/>
        <v>0.01</v>
      </c>
      <c r="O440" s="200" t="str">
        <f t="shared" si="95"/>
        <v>% reduction in energy use</v>
      </c>
      <c r="P440"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0" t="str">
        <f t="shared" si="95"/>
        <v>industry-ag-main.html#eff-stds</v>
      </c>
      <c r="R440" s="200" t="str">
        <f t="shared" si="95"/>
        <v>industry-energy-efficiency-standards.html</v>
      </c>
      <c r="S440" s="220" t="str">
        <f t="shared" si="95"/>
        <v>U.S. DOE, 2016, Industrial Energy Efficiency Potential Analysis, https://energy.gov/sites/prod/files/2017/04/f34/energy-savings-by-state-industrial-methodology.pdf</v>
      </c>
      <c r="T440" s="200" t="str">
        <f t="shared" si="95"/>
        <v>U.S. DOE, 2016, Industrial Energy Efficiency Potential Analysis, https://energy.gov/sites/prod/files/2017/04/f34/energy-savings-by-state-industrial-methodology.pdf</v>
      </c>
      <c r="W440" s="183" cm="1">
        <f t="array" ref="W440">IFERROR(INDEX(A$761:A$954,MATCH(H440,A$761:A$954,0),0),"Save")</f>
        <v>826</v>
      </c>
    </row>
    <row r="441" spans="1:23" s="190" customFormat="1" x14ac:dyDescent="0.35">
      <c r="A441" s="190" t="str">
        <f t="shared" si="94"/>
        <v>Industry</v>
      </c>
      <c r="B441" s="190" t="str">
        <f t="shared" si="94"/>
        <v>Industry Energy Efficiency Standards</v>
      </c>
      <c r="C441" s="190" t="str">
        <f t="shared" si="94"/>
        <v>Percentage Improvement in Eqpt Efficiency Standards above BAU</v>
      </c>
      <c r="D441" s="192" t="s">
        <v>776</v>
      </c>
      <c r="E441" s="185" t="s">
        <v>806</v>
      </c>
      <c r="F441" s="192" t="s">
        <v>777</v>
      </c>
      <c r="G441" s="185" t="s">
        <v>807</v>
      </c>
      <c r="H441" s="43">
        <v>827</v>
      </c>
      <c r="I441" s="185" t="s">
        <v>310</v>
      </c>
      <c r="J441" s="190" t="str">
        <f t="shared" ref="J441:T449" si="96">J$370</f>
        <v>Industry Energy Efficiency Standards</v>
      </c>
      <c r="K441" s="198" t="str">
        <f t="shared" si="96"/>
        <v>indst efficiency standards</v>
      </c>
      <c r="L441" s="198">
        <f t="shared" si="96"/>
        <v>0</v>
      </c>
      <c r="M441" s="198">
        <f t="shared" si="96"/>
        <v>0.33</v>
      </c>
      <c r="N441" s="198">
        <f t="shared" si="96"/>
        <v>0.01</v>
      </c>
      <c r="O441" s="200" t="str">
        <f t="shared" si="96"/>
        <v>% reduction in energy use</v>
      </c>
      <c r="P441"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0" t="str">
        <f t="shared" si="96"/>
        <v>industry-ag-main.html#eff-stds</v>
      </c>
      <c r="R441" s="200" t="str">
        <f t="shared" si="96"/>
        <v>industry-energy-efficiency-standards.html</v>
      </c>
      <c r="S441" s="220" t="str">
        <f t="shared" si="96"/>
        <v>U.S. DOE, 2016, Industrial Energy Efficiency Potential Analysis, https://energy.gov/sites/prod/files/2017/04/f34/energy-savings-by-state-industrial-methodology.pdf</v>
      </c>
      <c r="T441" s="200" t="str">
        <f t="shared" si="96"/>
        <v>U.S. DOE, 2016, Industrial Energy Efficiency Potential Analysis, https://energy.gov/sites/prod/files/2017/04/f34/energy-savings-by-state-industrial-methodology.pdf</v>
      </c>
      <c r="W441" s="183" cm="1">
        <f t="array" ref="W441">IFERROR(INDEX(A$761:A$954,MATCH(H441,A$761:A$954,0),0),"Save")</f>
        <v>827</v>
      </c>
    </row>
    <row r="442" spans="1:23" s="190" customFormat="1" x14ac:dyDescent="0.35">
      <c r="A442" s="190" t="str">
        <f t="shared" si="94"/>
        <v>Industry</v>
      </c>
      <c r="B442" s="190" t="str">
        <f t="shared" si="94"/>
        <v>Industry Energy Efficiency Standards</v>
      </c>
      <c r="C442" s="190" t="str">
        <f t="shared" si="94"/>
        <v>Percentage Improvement in Eqpt Efficiency Standards above BAU</v>
      </c>
      <c r="D442" s="192" t="s">
        <v>776</v>
      </c>
      <c r="E442" s="185" t="s">
        <v>808</v>
      </c>
      <c r="F442" s="192" t="s">
        <v>777</v>
      </c>
      <c r="G442" s="185" t="s">
        <v>809</v>
      </c>
      <c r="H442" s="43">
        <v>828</v>
      </c>
      <c r="I442" s="185" t="s">
        <v>310</v>
      </c>
      <c r="J442" s="190" t="str">
        <f t="shared" si="96"/>
        <v>Industry Energy Efficiency Standards</v>
      </c>
      <c r="K442" s="198" t="str">
        <f t="shared" si="96"/>
        <v>indst efficiency standards</v>
      </c>
      <c r="L442" s="198">
        <f t="shared" si="96"/>
        <v>0</v>
      </c>
      <c r="M442" s="198">
        <f t="shared" si="96"/>
        <v>0.33</v>
      </c>
      <c r="N442" s="198">
        <f t="shared" si="96"/>
        <v>0.01</v>
      </c>
      <c r="O442" s="200" t="str">
        <f t="shared" si="96"/>
        <v>% reduction in energy use</v>
      </c>
      <c r="P442"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0" t="str">
        <f t="shared" si="96"/>
        <v>industry-ag-main.html#eff-stds</v>
      </c>
      <c r="R442" s="200" t="str">
        <f t="shared" si="96"/>
        <v>industry-energy-efficiency-standards.html</v>
      </c>
      <c r="S442" s="220" t="str">
        <f t="shared" si="96"/>
        <v>U.S. DOE, 2016, Industrial Energy Efficiency Potential Analysis, https://energy.gov/sites/prod/files/2017/04/f34/energy-savings-by-state-industrial-methodology.pdf</v>
      </c>
      <c r="T442" s="200" t="str">
        <f t="shared" si="96"/>
        <v>U.S. DOE, 2016, Industrial Energy Efficiency Potential Analysis, https://energy.gov/sites/prod/files/2017/04/f34/energy-savings-by-state-industrial-methodology.pdf</v>
      </c>
      <c r="W442" s="183" cm="1">
        <f t="array" ref="W442">IFERROR(INDEX(A$761:A$954,MATCH(H442,A$761:A$954,0),0),"Save")</f>
        <v>828</v>
      </c>
    </row>
    <row r="443" spans="1:23" s="190" customFormat="1" x14ac:dyDescent="0.35">
      <c r="A443" s="190" t="str">
        <f t="shared" si="94"/>
        <v>Industry</v>
      </c>
      <c r="B443" s="190" t="str">
        <f t="shared" si="94"/>
        <v>Industry Energy Efficiency Standards</v>
      </c>
      <c r="C443" s="190" t="str">
        <f t="shared" si="94"/>
        <v>Percentage Improvement in Eqpt Efficiency Standards above BAU</v>
      </c>
      <c r="D443" s="192" t="s">
        <v>776</v>
      </c>
      <c r="E443" s="185" t="s">
        <v>810</v>
      </c>
      <c r="F443" s="192" t="s">
        <v>777</v>
      </c>
      <c r="G443" s="185" t="s">
        <v>811</v>
      </c>
      <c r="H443" s="43">
        <v>829</v>
      </c>
      <c r="I443" s="185" t="s">
        <v>332</v>
      </c>
      <c r="J443" s="190" t="str">
        <f t="shared" si="96"/>
        <v>Industry Energy Efficiency Standards</v>
      </c>
      <c r="K443" s="198" t="str">
        <f t="shared" si="96"/>
        <v>indst efficiency standards</v>
      </c>
      <c r="L443" s="198">
        <f t="shared" si="96"/>
        <v>0</v>
      </c>
      <c r="M443" s="198">
        <f t="shared" si="96"/>
        <v>0.33</v>
      </c>
      <c r="N443" s="198">
        <f t="shared" si="96"/>
        <v>0.01</v>
      </c>
      <c r="O443" s="200" t="str">
        <f t="shared" si="96"/>
        <v>% reduction in energy use</v>
      </c>
      <c r="P443"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0" t="str">
        <f t="shared" si="96"/>
        <v>industry-ag-main.html#eff-stds</v>
      </c>
      <c r="R443" s="200" t="str">
        <f t="shared" si="96"/>
        <v>industry-energy-efficiency-standards.html</v>
      </c>
      <c r="S443" s="220" t="str">
        <f t="shared" si="96"/>
        <v>U.S. DOE, 2016, Industrial Energy Efficiency Potential Analysis, https://energy.gov/sites/prod/files/2017/04/f34/energy-savings-by-state-industrial-methodology.pdf</v>
      </c>
      <c r="T443" s="200" t="str">
        <f t="shared" si="96"/>
        <v>U.S. DOE, 2016, Industrial Energy Efficiency Potential Analysis, https://energy.gov/sites/prod/files/2017/04/f34/energy-savings-by-state-industrial-methodology.pdf</v>
      </c>
      <c r="W443" s="183" cm="1">
        <f t="array" ref="W443">IFERROR(INDEX(A$761:A$954,MATCH(H443,A$761:A$954,0),0),"Save")</f>
        <v>829</v>
      </c>
    </row>
    <row r="444" spans="1:23" s="190" customFormat="1" x14ac:dyDescent="0.35">
      <c r="A444" s="190" t="str">
        <f t="shared" si="94"/>
        <v>Industry</v>
      </c>
      <c r="B444" s="190" t="str">
        <f t="shared" si="94"/>
        <v>Industry Energy Efficiency Standards</v>
      </c>
      <c r="C444" s="190" t="str">
        <f t="shared" si="94"/>
        <v>Percentage Improvement in Eqpt Efficiency Standards above BAU</v>
      </c>
      <c r="D444" s="192" t="s">
        <v>776</v>
      </c>
      <c r="E444" s="185" t="s">
        <v>812</v>
      </c>
      <c r="F444" s="192" t="s">
        <v>777</v>
      </c>
      <c r="G444" s="185" t="s">
        <v>813</v>
      </c>
      <c r="H444" s="43">
        <v>830</v>
      </c>
      <c r="I444" s="185" t="s">
        <v>310</v>
      </c>
      <c r="J444" s="190" t="str">
        <f t="shared" si="96"/>
        <v>Industry Energy Efficiency Standards</v>
      </c>
      <c r="K444" s="198" t="str">
        <f t="shared" si="96"/>
        <v>indst efficiency standards</v>
      </c>
      <c r="L444" s="198">
        <f t="shared" si="96"/>
        <v>0</v>
      </c>
      <c r="M444" s="198">
        <f t="shared" si="96"/>
        <v>0.33</v>
      </c>
      <c r="N444" s="198">
        <f t="shared" si="96"/>
        <v>0.01</v>
      </c>
      <c r="O444" s="200" t="str">
        <f t="shared" si="96"/>
        <v>% reduction in energy use</v>
      </c>
      <c r="P444"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0" t="str">
        <f t="shared" si="96"/>
        <v>industry-ag-main.html#eff-stds</v>
      </c>
      <c r="R444" s="200" t="str">
        <f t="shared" si="96"/>
        <v>industry-energy-efficiency-standards.html</v>
      </c>
      <c r="S444" s="220" t="str">
        <f t="shared" si="96"/>
        <v>U.S. DOE, 2016, Industrial Energy Efficiency Potential Analysis, https://energy.gov/sites/prod/files/2017/04/f34/energy-savings-by-state-industrial-methodology.pdf</v>
      </c>
      <c r="T444" s="200" t="str">
        <f t="shared" si="96"/>
        <v>U.S. DOE, 2016, Industrial Energy Efficiency Potential Analysis, https://energy.gov/sites/prod/files/2017/04/f34/energy-savings-by-state-industrial-methodology.pdf</v>
      </c>
      <c r="W444" s="183" cm="1">
        <f t="array" ref="W444">IFERROR(INDEX(A$761:A$954,MATCH(H444,A$761:A$954,0),0),"Save")</f>
        <v>830</v>
      </c>
    </row>
    <row r="445" spans="1:23" s="190" customFormat="1" x14ac:dyDescent="0.35">
      <c r="A445" s="190" t="str">
        <f t="shared" si="94"/>
        <v>Industry</v>
      </c>
      <c r="B445" s="190" t="str">
        <f t="shared" si="94"/>
        <v>Industry Energy Efficiency Standards</v>
      </c>
      <c r="C445" s="190" t="str">
        <f t="shared" si="94"/>
        <v>Percentage Improvement in Eqpt Efficiency Standards above BAU</v>
      </c>
      <c r="D445" s="192" t="s">
        <v>776</v>
      </c>
      <c r="E445" s="185" t="s">
        <v>814</v>
      </c>
      <c r="F445" s="192" t="s">
        <v>777</v>
      </c>
      <c r="G445" s="185" t="s">
        <v>815</v>
      </c>
      <c r="H445" s="43">
        <v>831</v>
      </c>
      <c r="I445" s="185" t="s">
        <v>332</v>
      </c>
      <c r="J445" s="190" t="str">
        <f t="shared" si="96"/>
        <v>Industry Energy Efficiency Standards</v>
      </c>
      <c r="K445" s="198" t="str">
        <f t="shared" si="96"/>
        <v>indst efficiency standards</v>
      </c>
      <c r="L445" s="198">
        <f t="shared" si="96"/>
        <v>0</v>
      </c>
      <c r="M445" s="198">
        <f t="shared" si="96"/>
        <v>0.33</v>
      </c>
      <c r="N445" s="198">
        <f t="shared" si="96"/>
        <v>0.01</v>
      </c>
      <c r="O445" s="200" t="str">
        <f t="shared" si="96"/>
        <v>% reduction in energy use</v>
      </c>
      <c r="P445"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0" t="str">
        <f t="shared" si="96"/>
        <v>industry-ag-main.html#eff-stds</v>
      </c>
      <c r="R445" s="200" t="str">
        <f t="shared" si="96"/>
        <v>industry-energy-efficiency-standards.html</v>
      </c>
      <c r="S445" s="220" t="str">
        <f t="shared" si="96"/>
        <v>U.S. DOE, 2016, Industrial Energy Efficiency Potential Analysis, https://energy.gov/sites/prod/files/2017/04/f34/energy-savings-by-state-industrial-methodology.pdf</v>
      </c>
      <c r="T445" s="200" t="str">
        <f t="shared" si="96"/>
        <v>U.S. DOE, 2016, Industrial Energy Efficiency Potential Analysis, https://energy.gov/sites/prod/files/2017/04/f34/energy-savings-by-state-industrial-methodology.pdf</v>
      </c>
      <c r="W445" s="183" cm="1">
        <f t="array" ref="W445">IFERROR(INDEX(A$761:A$954,MATCH(H445,A$761:A$954,0),0),"Save")</f>
        <v>831</v>
      </c>
    </row>
    <row r="446" spans="1:23" s="190" customFormat="1" x14ac:dyDescent="0.35">
      <c r="A446" s="190" t="str">
        <f t="shared" si="94"/>
        <v>Industry</v>
      </c>
      <c r="B446" s="190" t="str">
        <f t="shared" si="94"/>
        <v>Industry Energy Efficiency Standards</v>
      </c>
      <c r="C446" s="190" t="str">
        <f t="shared" si="94"/>
        <v>Percentage Improvement in Eqpt Efficiency Standards above BAU</v>
      </c>
      <c r="D446" s="192" t="s">
        <v>776</v>
      </c>
      <c r="E446" s="185" t="s">
        <v>816</v>
      </c>
      <c r="F446" s="192" t="s">
        <v>777</v>
      </c>
      <c r="G446" s="185" t="s">
        <v>817</v>
      </c>
      <c r="H446" s="43">
        <v>832</v>
      </c>
      <c r="I446" s="185" t="s">
        <v>332</v>
      </c>
      <c r="J446" s="190" t="str">
        <f t="shared" si="96"/>
        <v>Industry Energy Efficiency Standards</v>
      </c>
      <c r="K446" s="198" t="str">
        <f t="shared" si="96"/>
        <v>indst efficiency standards</v>
      </c>
      <c r="L446" s="198">
        <f t="shared" si="96"/>
        <v>0</v>
      </c>
      <c r="M446" s="198">
        <f t="shared" si="96"/>
        <v>0.33</v>
      </c>
      <c r="N446" s="198">
        <f t="shared" si="96"/>
        <v>0.01</v>
      </c>
      <c r="O446" s="200" t="str">
        <f t="shared" si="96"/>
        <v>% reduction in energy use</v>
      </c>
      <c r="P446"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0" t="str">
        <f t="shared" si="96"/>
        <v>industry-ag-main.html#eff-stds</v>
      </c>
      <c r="R446" s="200" t="str">
        <f t="shared" si="96"/>
        <v>industry-energy-efficiency-standards.html</v>
      </c>
      <c r="S446" s="220" t="str">
        <f t="shared" si="96"/>
        <v>U.S. DOE, 2016, Industrial Energy Efficiency Potential Analysis, https://energy.gov/sites/prod/files/2017/04/f34/energy-savings-by-state-industrial-methodology.pdf</v>
      </c>
      <c r="T446" s="200" t="str">
        <f t="shared" si="96"/>
        <v>U.S. DOE, 2016, Industrial Energy Efficiency Potential Analysis, https://energy.gov/sites/prod/files/2017/04/f34/energy-savings-by-state-industrial-methodology.pdf</v>
      </c>
      <c r="W446" s="183" cm="1">
        <f t="array" ref="W446">IFERROR(INDEX(A$761:A$954,MATCH(H446,A$761:A$954,0),0),"Save")</f>
        <v>832</v>
      </c>
    </row>
    <row r="447" spans="1:23" s="190" customFormat="1" x14ac:dyDescent="0.35">
      <c r="A447" s="190" t="str">
        <f t="shared" si="94"/>
        <v>Industry</v>
      </c>
      <c r="B447" s="190" t="str">
        <f t="shared" si="94"/>
        <v>Industry Energy Efficiency Standards</v>
      </c>
      <c r="C447" s="190" t="str">
        <f t="shared" si="94"/>
        <v>Percentage Improvement in Eqpt Efficiency Standards above BAU</v>
      </c>
      <c r="D447" s="192" t="s">
        <v>776</v>
      </c>
      <c r="E447" s="185" t="s">
        <v>818</v>
      </c>
      <c r="F447" s="192" t="s">
        <v>777</v>
      </c>
      <c r="G447" s="185" t="s">
        <v>819</v>
      </c>
      <c r="H447" s="43">
        <v>833</v>
      </c>
      <c r="I447" s="185" t="s">
        <v>310</v>
      </c>
      <c r="J447" s="190" t="str">
        <f t="shared" si="96"/>
        <v>Industry Energy Efficiency Standards</v>
      </c>
      <c r="K447" s="198" t="str">
        <f t="shared" si="96"/>
        <v>indst efficiency standards</v>
      </c>
      <c r="L447" s="198">
        <f t="shared" si="96"/>
        <v>0</v>
      </c>
      <c r="M447" s="198">
        <f t="shared" si="96"/>
        <v>0.33</v>
      </c>
      <c r="N447" s="198">
        <f t="shared" si="96"/>
        <v>0.01</v>
      </c>
      <c r="O447" s="200" t="str">
        <f t="shared" si="96"/>
        <v>% reduction in energy use</v>
      </c>
      <c r="P447"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0" t="str">
        <f t="shared" si="96"/>
        <v>industry-ag-main.html#eff-stds</v>
      </c>
      <c r="R447" s="200" t="str">
        <f t="shared" si="96"/>
        <v>industry-energy-efficiency-standards.html</v>
      </c>
      <c r="S447" s="220" t="str">
        <f t="shared" si="96"/>
        <v>U.S. DOE, 2016, Industrial Energy Efficiency Potential Analysis, https://energy.gov/sites/prod/files/2017/04/f34/energy-savings-by-state-industrial-methodology.pdf</v>
      </c>
      <c r="T447" s="200" t="str">
        <f t="shared" si="96"/>
        <v>U.S. DOE, 2016, Industrial Energy Efficiency Potential Analysis, https://energy.gov/sites/prod/files/2017/04/f34/energy-savings-by-state-industrial-methodology.pdf</v>
      </c>
      <c r="W447" s="183" cm="1">
        <f t="array" ref="W447">IFERROR(INDEX(A$761:A$954,MATCH(H447,A$761:A$954,0),0),"Save")</f>
        <v>833</v>
      </c>
    </row>
    <row r="448" spans="1:23" s="190" customFormat="1" x14ac:dyDescent="0.35">
      <c r="A448" s="190" t="str">
        <f t="shared" si="94"/>
        <v>Industry</v>
      </c>
      <c r="B448" s="190" t="str">
        <f t="shared" si="94"/>
        <v>Industry Energy Efficiency Standards</v>
      </c>
      <c r="C448" s="190" t="str">
        <f t="shared" si="94"/>
        <v>Percentage Improvement in Eqpt Efficiency Standards above BAU</v>
      </c>
      <c r="D448" s="192" t="s">
        <v>776</v>
      </c>
      <c r="E448" s="185" t="s">
        <v>820</v>
      </c>
      <c r="F448" s="192" t="s">
        <v>777</v>
      </c>
      <c r="G448" s="185" t="s">
        <v>821</v>
      </c>
      <c r="H448" s="43">
        <v>834</v>
      </c>
      <c r="I448" s="185" t="s">
        <v>310</v>
      </c>
      <c r="J448" s="190" t="str">
        <f t="shared" si="96"/>
        <v>Industry Energy Efficiency Standards</v>
      </c>
      <c r="K448" s="198" t="str">
        <f t="shared" si="96"/>
        <v>indst efficiency standards</v>
      </c>
      <c r="L448" s="198">
        <f t="shared" si="96"/>
        <v>0</v>
      </c>
      <c r="M448" s="198">
        <f t="shared" si="96"/>
        <v>0.33</v>
      </c>
      <c r="N448" s="198">
        <f t="shared" si="96"/>
        <v>0.01</v>
      </c>
      <c r="O448" s="200" t="str">
        <f t="shared" si="96"/>
        <v>% reduction in energy use</v>
      </c>
      <c r="P448"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0" t="str">
        <f t="shared" si="96"/>
        <v>industry-ag-main.html#eff-stds</v>
      </c>
      <c r="R448" s="200" t="str">
        <f t="shared" si="96"/>
        <v>industry-energy-efficiency-standards.html</v>
      </c>
      <c r="S448" s="220" t="str">
        <f t="shared" si="96"/>
        <v>U.S. DOE, 2016, Industrial Energy Efficiency Potential Analysis, https://energy.gov/sites/prod/files/2017/04/f34/energy-savings-by-state-industrial-methodology.pdf</v>
      </c>
      <c r="T448" s="200" t="str">
        <f t="shared" si="96"/>
        <v>U.S. DOE, 2016, Industrial Energy Efficiency Potential Analysis, https://energy.gov/sites/prod/files/2017/04/f34/energy-savings-by-state-industrial-methodology.pdf</v>
      </c>
      <c r="W448" s="183" cm="1">
        <f t="array" ref="W448">IFERROR(INDEX(A$761:A$954,MATCH(H448,A$761:A$954,0),0),"Save")</f>
        <v>834</v>
      </c>
    </row>
    <row r="449" spans="1:23" s="190" customFormat="1" x14ac:dyDescent="0.35">
      <c r="A449" s="190" t="str">
        <f t="shared" si="94"/>
        <v>Industry</v>
      </c>
      <c r="B449" s="190" t="str">
        <f t="shared" si="94"/>
        <v>Industry Energy Efficiency Standards</v>
      </c>
      <c r="C449" s="190" t="str">
        <f t="shared" si="94"/>
        <v>Percentage Improvement in Eqpt Efficiency Standards above BAU</v>
      </c>
      <c r="D449" s="192" t="s">
        <v>776</v>
      </c>
      <c r="E449" s="185" t="s">
        <v>822</v>
      </c>
      <c r="F449" s="192" t="s">
        <v>777</v>
      </c>
      <c r="G449" s="185" t="s">
        <v>823</v>
      </c>
      <c r="H449" s="43">
        <v>835</v>
      </c>
      <c r="I449" s="185" t="s">
        <v>332</v>
      </c>
      <c r="J449" s="190" t="str">
        <f t="shared" si="96"/>
        <v>Industry Energy Efficiency Standards</v>
      </c>
      <c r="K449" s="198" t="str">
        <f t="shared" si="96"/>
        <v>indst efficiency standards</v>
      </c>
      <c r="L449" s="198">
        <f t="shared" si="96"/>
        <v>0</v>
      </c>
      <c r="M449" s="198">
        <f t="shared" si="96"/>
        <v>0.33</v>
      </c>
      <c r="N449" s="198">
        <f t="shared" si="96"/>
        <v>0.01</v>
      </c>
      <c r="O449" s="200" t="str">
        <f t="shared" si="96"/>
        <v>% reduction in energy use</v>
      </c>
      <c r="P449"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0" t="str">
        <f t="shared" si="96"/>
        <v>industry-ag-main.html#eff-stds</v>
      </c>
      <c r="R449" s="200" t="str">
        <f t="shared" si="96"/>
        <v>industry-energy-efficiency-standards.html</v>
      </c>
      <c r="S449" s="220" t="str">
        <f t="shared" si="96"/>
        <v>U.S. DOE, 2016, Industrial Energy Efficiency Potential Analysis, https://energy.gov/sites/prod/files/2017/04/f34/energy-savings-by-state-industrial-methodology.pdf</v>
      </c>
      <c r="T449" s="200" t="str">
        <f t="shared" si="96"/>
        <v>U.S. DOE, 2016, Industrial Energy Efficiency Potential Analysis, https://energy.gov/sites/prod/files/2017/04/f34/energy-savings-by-state-industrial-methodology.pdf</v>
      </c>
      <c r="W449" s="183" cm="1">
        <f t="array" ref="W449">IFERROR(INDEX(A$761:A$954,MATCH(H449,A$761:A$954,0),0),"Save")</f>
        <v>835</v>
      </c>
    </row>
    <row r="450" spans="1:23" s="190" customFormat="1" hidden="1" x14ac:dyDescent="0.35">
      <c r="A450" s="182" t="s">
        <v>753</v>
      </c>
      <c r="B450" s="182" t="s">
        <v>824</v>
      </c>
      <c r="C450" s="182" t="s">
        <v>825</v>
      </c>
      <c r="D450" s="185"/>
      <c r="E450" s="185"/>
      <c r="F450" s="185"/>
      <c r="G450" s="185"/>
      <c r="H450" s="43">
        <v>54</v>
      </c>
      <c r="I450" s="185" t="s">
        <v>310</v>
      </c>
      <c r="J450" s="182" t="s">
        <v>824</v>
      </c>
      <c r="K450" s="182" t="s">
        <v>826</v>
      </c>
      <c r="L450" s="204">
        <v>0</v>
      </c>
      <c r="M450" s="205">
        <v>1</v>
      </c>
      <c r="N450" s="205">
        <v>0.01</v>
      </c>
      <c r="O450" s="185" t="s">
        <v>653</v>
      </c>
      <c r="P450" s="187" t="s">
        <v>827</v>
      </c>
      <c r="Q450" s="185" t="s">
        <v>828</v>
      </c>
      <c r="R450" s="192" t="s">
        <v>829</v>
      </c>
      <c r="S450" s="206" t="s">
        <v>445</v>
      </c>
      <c r="T450" s="200"/>
      <c r="W450" s="183" t="str" cm="1">
        <f t="array" ref="W450">IFERROR(INDEX(A$761:A$954,MATCH(H450,A$761:A$954,0),0),"Save")</f>
        <v>Save</v>
      </c>
    </row>
    <row r="451" spans="1:23" x14ac:dyDescent="0.35">
      <c r="A451" s="182" t="s">
        <v>753</v>
      </c>
      <c r="B451" s="182" t="s">
        <v>830</v>
      </c>
      <c r="C451" s="182" t="s">
        <v>831</v>
      </c>
      <c r="D451" s="185" t="s">
        <v>755</v>
      </c>
      <c r="E451" s="185" t="s">
        <v>799</v>
      </c>
      <c r="F451" s="192" t="s">
        <v>757</v>
      </c>
      <c r="G451" s="185" t="s">
        <v>800</v>
      </c>
      <c r="H451" s="43">
        <v>381</v>
      </c>
      <c r="I451" s="185" t="s">
        <v>332</v>
      </c>
      <c r="J451" s="182" t="s">
        <v>830</v>
      </c>
      <c r="K451" s="182" t="s">
        <v>832</v>
      </c>
      <c r="L451" s="204">
        <v>0</v>
      </c>
      <c r="M451" s="204">
        <v>1</v>
      </c>
      <c r="N451" s="205">
        <v>0.01</v>
      </c>
      <c r="O451" s="185" t="s">
        <v>833</v>
      </c>
      <c r="P451" s="202"/>
      <c r="Q451" s="185" t="s">
        <v>834</v>
      </c>
      <c r="R451" s="192" t="s">
        <v>835</v>
      </c>
      <c r="S451" s="206"/>
      <c r="T451" s="185"/>
      <c r="W451" s="183" cm="1">
        <f t="array" ref="W451">IFERROR(INDEX(A$761:A$954,MATCH(H451,A$761:A$954,0),0),"Save")</f>
        <v>381</v>
      </c>
    </row>
    <row r="452" spans="1:23" x14ac:dyDescent="0.35">
      <c r="A452" s="190" t="str">
        <f t="shared" ref="A452:C471" si="97">A$451</f>
        <v>Industry</v>
      </c>
      <c r="B452" s="190" t="str">
        <f t="shared" si="97"/>
        <v>Electrification + Hydrogen</v>
      </c>
      <c r="C452" s="190" t="str">
        <f t="shared" si="97"/>
        <v>Fraction of Industrial Fuel Use Shifted to Other Fuels</v>
      </c>
      <c r="D452" s="185" t="s">
        <v>755</v>
      </c>
      <c r="E452" s="185" t="s">
        <v>806</v>
      </c>
      <c r="F452" s="192" t="s">
        <v>757</v>
      </c>
      <c r="G452" s="185" t="s">
        <v>807</v>
      </c>
      <c r="H452" s="43">
        <v>382</v>
      </c>
      <c r="I452" s="185" t="s">
        <v>310</v>
      </c>
      <c r="J452" s="190" t="str">
        <f t="shared" ref="J452:O461" si="98">J$451</f>
        <v>Electrification + Hydrogen</v>
      </c>
      <c r="K452" s="190" t="str">
        <f t="shared" si="98"/>
        <v>indst fuel type shifting</v>
      </c>
      <c r="L452" s="191">
        <f t="shared" si="98"/>
        <v>0</v>
      </c>
      <c r="M452" s="191">
        <f t="shared" si="98"/>
        <v>1</v>
      </c>
      <c r="N452" s="191">
        <f t="shared" si="98"/>
        <v>0.01</v>
      </c>
      <c r="O452" s="190" t="str">
        <f t="shared" si="98"/>
        <v>% of fuel shifted</v>
      </c>
      <c r="P452" s="187" t="s">
        <v>836</v>
      </c>
      <c r="Q452" s="190" t="str">
        <f t="shared" ref="Q452:R471" si="99">Q$451</f>
        <v>industry-ag-main.html#fuel-switching</v>
      </c>
      <c r="R452" s="190" t="str">
        <f t="shared" si="99"/>
        <v>industry-elec-and-hydrogen.html</v>
      </c>
      <c r="S452" s="206"/>
      <c r="T452" s="185"/>
      <c r="W452" s="183" cm="1">
        <f t="array" ref="W452">IFERROR(INDEX(A$761:A$954,MATCH(H452,A$761:A$954,0),0),"Save")</f>
        <v>382</v>
      </c>
    </row>
    <row r="453" spans="1:23" x14ac:dyDescent="0.35">
      <c r="A453" s="190" t="str">
        <f t="shared" si="97"/>
        <v>Industry</v>
      </c>
      <c r="B453" s="190" t="str">
        <f t="shared" si="97"/>
        <v>Electrification + Hydrogen</v>
      </c>
      <c r="C453" s="190" t="str">
        <f t="shared" si="97"/>
        <v>Fraction of Industrial Fuel Use Shifted to Other Fuels</v>
      </c>
      <c r="D453" s="185" t="s">
        <v>755</v>
      </c>
      <c r="E453" s="185" t="s">
        <v>808</v>
      </c>
      <c r="F453" s="192" t="s">
        <v>757</v>
      </c>
      <c r="G453" s="185" t="s">
        <v>809</v>
      </c>
      <c r="H453" s="43">
        <v>383</v>
      </c>
      <c r="I453" s="185" t="s">
        <v>310</v>
      </c>
      <c r="J453" s="190" t="str">
        <f t="shared" si="98"/>
        <v>Electrification + Hydrogen</v>
      </c>
      <c r="K453" s="190" t="str">
        <f t="shared" si="98"/>
        <v>indst fuel type shifting</v>
      </c>
      <c r="L453" s="191">
        <f t="shared" si="98"/>
        <v>0</v>
      </c>
      <c r="M453" s="191">
        <f t="shared" si="98"/>
        <v>1</v>
      </c>
      <c r="N453" s="191">
        <f t="shared" si="98"/>
        <v>0.01</v>
      </c>
      <c r="O453" s="190" t="str">
        <f t="shared" si="98"/>
        <v>% of fuel shifted</v>
      </c>
      <c r="P453" s="187" t="s">
        <v>837</v>
      </c>
      <c r="Q453" s="190" t="str">
        <f t="shared" si="99"/>
        <v>industry-ag-main.html#fuel-switching</v>
      </c>
      <c r="R453" s="190" t="str">
        <f t="shared" si="99"/>
        <v>industry-elec-and-hydrogen.html</v>
      </c>
      <c r="S453" s="206"/>
      <c r="T453" s="185"/>
      <c r="W453" s="183" cm="1">
        <f t="array" ref="W453">IFERROR(INDEX(A$761:A$954,MATCH(H453,A$761:A$954,0),0),"Save")</f>
        <v>383</v>
      </c>
    </row>
    <row r="454" spans="1:23" x14ac:dyDescent="0.35">
      <c r="A454" s="190" t="str">
        <f t="shared" si="97"/>
        <v>Industry</v>
      </c>
      <c r="B454" s="190" t="str">
        <f t="shared" si="97"/>
        <v>Electrification + Hydrogen</v>
      </c>
      <c r="C454" s="190" t="str">
        <f t="shared" si="97"/>
        <v>Fraction of Industrial Fuel Use Shifted to Other Fuels</v>
      </c>
      <c r="D454" s="185" t="s">
        <v>755</v>
      </c>
      <c r="E454" s="185" t="s">
        <v>810</v>
      </c>
      <c r="F454" s="192" t="s">
        <v>757</v>
      </c>
      <c r="G454" s="185" t="s">
        <v>811</v>
      </c>
      <c r="H454" s="43">
        <v>384</v>
      </c>
      <c r="I454" s="185" t="s">
        <v>310</v>
      </c>
      <c r="J454" s="190" t="str">
        <f t="shared" si="98"/>
        <v>Electrification + Hydrogen</v>
      </c>
      <c r="K454" s="190" t="str">
        <f t="shared" si="98"/>
        <v>indst fuel type shifting</v>
      </c>
      <c r="L454" s="191">
        <f t="shared" si="98"/>
        <v>0</v>
      </c>
      <c r="M454" s="191">
        <f t="shared" si="98"/>
        <v>1</v>
      </c>
      <c r="N454" s="191">
        <f t="shared" si="98"/>
        <v>0.01</v>
      </c>
      <c r="O454" s="190" t="str">
        <f t="shared" si="98"/>
        <v>% of fuel shifted</v>
      </c>
      <c r="P454" s="187" t="s">
        <v>838</v>
      </c>
      <c r="Q454" s="190" t="str">
        <f t="shared" si="99"/>
        <v>industry-ag-main.html#fuel-switching</v>
      </c>
      <c r="R454" s="190" t="str">
        <f t="shared" si="99"/>
        <v>industry-elec-and-hydrogen.html</v>
      </c>
      <c r="S454" s="206"/>
      <c r="T454" s="185"/>
      <c r="W454" s="183" cm="1">
        <f t="array" ref="W454">IFERROR(INDEX(A$761:A$954,MATCH(H454,A$761:A$954,0),0),"Save")</f>
        <v>384</v>
      </c>
    </row>
    <row r="455" spans="1:23" x14ac:dyDescent="0.35">
      <c r="A455" s="190" t="str">
        <f t="shared" si="97"/>
        <v>Industry</v>
      </c>
      <c r="B455" s="190" t="str">
        <f t="shared" si="97"/>
        <v>Electrification + Hydrogen</v>
      </c>
      <c r="C455" s="190" t="str">
        <f t="shared" si="97"/>
        <v>Fraction of Industrial Fuel Use Shifted to Other Fuels</v>
      </c>
      <c r="D455" s="185" t="s">
        <v>755</v>
      </c>
      <c r="E455" s="185" t="s">
        <v>812</v>
      </c>
      <c r="F455" s="192" t="s">
        <v>757</v>
      </c>
      <c r="G455" s="185" t="s">
        <v>813</v>
      </c>
      <c r="H455" s="43">
        <v>385</v>
      </c>
      <c r="I455" s="185" t="s">
        <v>310</v>
      </c>
      <c r="J455" s="190" t="str">
        <f t="shared" si="98"/>
        <v>Electrification + Hydrogen</v>
      </c>
      <c r="K455" s="190" t="str">
        <f t="shared" si="98"/>
        <v>indst fuel type shifting</v>
      </c>
      <c r="L455" s="191">
        <f t="shared" si="98"/>
        <v>0</v>
      </c>
      <c r="M455" s="191">
        <f t="shared" si="98"/>
        <v>1</v>
      </c>
      <c r="N455" s="191">
        <f t="shared" si="98"/>
        <v>0.01</v>
      </c>
      <c r="O455" s="190" t="str">
        <f t="shared" si="98"/>
        <v>% of fuel shifted</v>
      </c>
      <c r="P455" s="187" t="s">
        <v>839</v>
      </c>
      <c r="Q455" s="190" t="str">
        <f t="shared" si="99"/>
        <v>industry-ag-main.html#fuel-switching</v>
      </c>
      <c r="R455" s="190" t="str">
        <f t="shared" si="99"/>
        <v>industry-elec-and-hydrogen.html</v>
      </c>
      <c r="S455" s="206"/>
      <c r="T455" s="185"/>
      <c r="W455" s="183" cm="1">
        <f t="array" ref="W455">IFERROR(INDEX(A$761:A$954,MATCH(H455,A$761:A$954,0),0),"Save")</f>
        <v>385</v>
      </c>
    </row>
    <row r="456" spans="1:23" x14ac:dyDescent="0.35">
      <c r="A456" s="190" t="str">
        <f t="shared" si="97"/>
        <v>Industry</v>
      </c>
      <c r="B456" s="190" t="str">
        <f t="shared" si="97"/>
        <v>Electrification + Hydrogen</v>
      </c>
      <c r="C456" s="190" t="str">
        <f t="shared" si="97"/>
        <v>Fraction of Industrial Fuel Use Shifted to Other Fuels</v>
      </c>
      <c r="D456" s="185" t="s">
        <v>755</v>
      </c>
      <c r="E456" s="185" t="s">
        <v>814</v>
      </c>
      <c r="F456" s="192" t="s">
        <v>757</v>
      </c>
      <c r="G456" s="185" t="s">
        <v>815</v>
      </c>
      <c r="H456" s="43">
        <v>386</v>
      </c>
      <c r="I456" s="185" t="s">
        <v>332</v>
      </c>
      <c r="J456" s="190" t="str">
        <f t="shared" si="98"/>
        <v>Electrification + Hydrogen</v>
      </c>
      <c r="K456" s="190" t="str">
        <f t="shared" si="98"/>
        <v>indst fuel type shifting</v>
      </c>
      <c r="L456" s="191">
        <f t="shared" si="98"/>
        <v>0</v>
      </c>
      <c r="M456" s="191">
        <f t="shared" si="98"/>
        <v>1</v>
      </c>
      <c r="N456" s="191">
        <f t="shared" si="98"/>
        <v>0.01</v>
      </c>
      <c r="O456" s="190" t="str">
        <f t="shared" si="98"/>
        <v>% of fuel shifted</v>
      </c>
      <c r="P456" s="187"/>
      <c r="Q456" s="190" t="str">
        <f t="shared" si="99"/>
        <v>industry-ag-main.html#fuel-switching</v>
      </c>
      <c r="R456" s="190" t="str">
        <f t="shared" si="99"/>
        <v>industry-elec-and-hydrogen.html</v>
      </c>
      <c r="S456" s="206"/>
      <c r="T456" s="185"/>
      <c r="W456" s="183" cm="1">
        <f t="array" ref="W456">IFERROR(INDEX(A$761:A$954,MATCH(H456,A$761:A$954,0),0),"Save")</f>
        <v>386</v>
      </c>
    </row>
    <row r="457" spans="1:23" x14ac:dyDescent="0.35">
      <c r="A457" s="190" t="str">
        <f t="shared" si="97"/>
        <v>Industry</v>
      </c>
      <c r="B457" s="190" t="str">
        <f t="shared" si="97"/>
        <v>Electrification + Hydrogen</v>
      </c>
      <c r="C457" s="190" t="str">
        <f t="shared" si="97"/>
        <v>Fraction of Industrial Fuel Use Shifted to Other Fuels</v>
      </c>
      <c r="D457" s="185" t="s">
        <v>755</v>
      </c>
      <c r="E457" s="185" t="s">
        <v>816</v>
      </c>
      <c r="F457" s="192" t="s">
        <v>757</v>
      </c>
      <c r="G457" s="185" t="s">
        <v>817</v>
      </c>
      <c r="H457" s="43">
        <v>387</v>
      </c>
      <c r="I457" s="185" t="s">
        <v>332</v>
      </c>
      <c r="J457" s="190" t="str">
        <f t="shared" si="98"/>
        <v>Electrification + Hydrogen</v>
      </c>
      <c r="K457" s="190" t="str">
        <f t="shared" si="98"/>
        <v>indst fuel type shifting</v>
      </c>
      <c r="L457" s="191">
        <f t="shared" si="98"/>
        <v>0</v>
      </c>
      <c r="M457" s="191">
        <f t="shared" si="98"/>
        <v>1</v>
      </c>
      <c r="N457" s="191">
        <f t="shared" si="98"/>
        <v>0.01</v>
      </c>
      <c r="O457" s="190" t="str">
        <f t="shared" si="98"/>
        <v>% of fuel shifted</v>
      </c>
      <c r="P457" s="187"/>
      <c r="Q457" s="190" t="str">
        <f t="shared" si="99"/>
        <v>industry-ag-main.html#fuel-switching</v>
      </c>
      <c r="R457" s="190" t="str">
        <f t="shared" si="99"/>
        <v>industry-elec-and-hydrogen.html</v>
      </c>
      <c r="S457" s="206"/>
      <c r="T457" s="185"/>
      <c r="W457" s="183" cm="1">
        <f t="array" ref="W457">IFERROR(INDEX(A$761:A$954,MATCH(H457,A$761:A$954,0),0),"Save")</f>
        <v>387</v>
      </c>
    </row>
    <row r="458" spans="1:23" x14ac:dyDescent="0.35">
      <c r="A458" s="190" t="str">
        <f t="shared" si="97"/>
        <v>Industry</v>
      </c>
      <c r="B458" s="190" t="str">
        <f t="shared" si="97"/>
        <v>Electrification + Hydrogen</v>
      </c>
      <c r="C458" s="190" t="str">
        <f t="shared" si="97"/>
        <v>Fraction of Industrial Fuel Use Shifted to Other Fuels</v>
      </c>
      <c r="D458" s="185" t="s">
        <v>755</v>
      </c>
      <c r="E458" s="185" t="s">
        <v>818</v>
      </c>
      <c r="F458" s="192" t="s">
        <v>757</v>
      </c>
      <c r="G458" s="185" t="s">
        <v>819</v>
      </c>
      <c r="H458" s="43">
        <v>388</v>
      </c>
      <c r="I458" s="185" t="s">
        <v>310</v>
      </c>
      <c r="J458" s="190" t="str">
        <f t="shared" si="98"/>
        <v>Electrification + Hydrogen</v>
      </c>
      <c r="K458" s="190" t="str">
        <f t="shared" si="98"/>
        <v>indst fuel type shifting</v>
      </c>
      <c r="L458" s="191">
        <f t="shared" si="98"/>
        <v>0</v>
      </c>
      <c r="M458" s="191">
        <f t="shared" si="98"/>
        <v>1</v>
      </c>
      <c r="N458" s="191">
        <f t="shared" si="98"/>
        <v>0.01</v>
      </c>
      <c r="O458" s="190" t="str">
        <f t="shared" si="98"/>
        <v>% of fuel shifted</v>
      </c>
      <c r="P458" s="187" t="s">
        <v>840</v>
      </c>
      <c r="Q458" s="190" t="str">
        <f t="shared" si="99"/>
        <v>industry-ag-main.html#fuel-switching</v>
      </c>
      <c r="R458" s="190" t="str">
        <f t="shared" si="99"/>
        <v>industry-elec-and-hydrogen.html</v>
      </c>
      <c r="S458" s="206"/>
      <c r="T458" s="185"/>
      <c r="W458" s="183" cm="1">
        <f t="array" ref="W458">IFERROR(INDEX(A$761:A$954,MATCH(H458,A$761:A$954,0),0),"Save")</f>
        <v>388</v>
      </c>
    </row>
    <row r="459" spans="1:23" x14ac:dyDescent="0.35">
      <c r="A459" s="190" t="str">
        <f t="shared" si="97"/>
        <v>Industry</v>
      </c>
      <c r="B459" s="190" t="str">
        <f t="shared" si="97"/>
        <v>Electrification + Hydrogen</v>
      </c>
      <c r="C459" s="190" t="str">
        <f t="shared" si="97"/>
        <v>Fraction of Industrial Fuel Use Shifted to Other Fuels</v>
      </c>
      <c r="D459" s="185" t="s">
        <v>755</v>
      </c>
      <c r="E459" s="185" t="s">
        <v>820</v>
      </c>
      <c r="F459" s="192" t="s">
        <v>757</v>
      </c>
      <c r="G459" s="185" t="s">
        <v>821</v>
      </c>
      <c r="H459" s="43">
        <v>389</v>
      </c>
      <c r="I459" s="185" t="s">
        <v>310</v>
      </c>
      <c r="J459" s="190" t="str">
        <f t="shared" si="98"/>
        <v>Electrification + Hydrogen</v>
      </c>
      <c r="K459" s="190" t="str">
        <f t="shared" si="98"/>
        <v>indst fuel type shifting</v>
      </c>
      <c r="L459" s="191">
        <f t="shared" si="98"/>
        <v>0</v>
      </c>
      <c r="M459" s="191">
        <f t="shared" si="98"/>
        <v>1</v>
      </c>
      <c r="N459" s="191">
        <f t="shared" si="98"/>
        <v>0.01</v>
      </c>
      <c r="O459" s="190" t="str">
        <f t="shared" si="98"/>
        <v>% of fuel shifted</v>
      </c>
      <c r="P459" s="187" t="s">
        <v>841</v>
      </c>
      <c r="Q459" s="190" t="str">
        <f t="shared" si="99"/>
        <v>industry-ag-main.html#fuel-switching</v>
      </c>
      <c r="R459" s="190" t="str">
        <f t="shared" si="99"/>
        <v>industry-elec-and-hydrogen.html</v>
      </c>
      <c r="S459" s="206"/>
      <c r="T459" s="185"/>
      <c r="W459" s="183" cm="1">
        <f t="array" ref="W459">IFERROR(INDEX(A$761:A$954,MATCH(H459,A$761:A$954,0),0),"Save")</f>
        <v>389</v>
      </c>
    </row>
    <row r="460" spans="1:23" x14ac:dyDescent="0.35">
      <c r="A460" s="190" t="str">
        <f t="shared" si="97"/>
        <v>Industry</v>
      </c>
      <c r="B460" s="190" t="str">
        <f t="shared" si="97"/>
        <v>Electrification + Hydrogen</v>
      </c>
      <c r="C460" s="190" t="str">
        <f t="shared" si="97"/>
        <v>Fraction of Industrial Fuel Use Shifted to Other Fuels</v>
      </c>
      <c r="D460" s="185" t="s">
        <v>755</v>
      </c>
      <c r="E460" s="185" t="s">
        <v>822</v>
      </c>
      <c r="F460" s="192" t="s">
        <v>757</v>
      </c>
      <c r="G460" s="185" t="s">
        <v>823</v>
      </c>
      <c r="H460" s="43">
        <v>390</v>
      </c>
      <c r="I460" s="185" t="s">
        <v>332</v>
      </c>
      <c r="J460" s="190" t="str">
        <f t="shared" si="98"/>
        <v>Electrification + Hydrogen</v>
      </c>
      <c r="K460" s="190" t="str">
        <f t="shared" si="98"/>
        <v>indst fuel type shifting</v>
      </c>
      <c r="L460" s="191">
        <f t="shared" si="98"/>
        <v>0</v>
      </c>
      <c r="M460" s="191">
        <f t="shared" si="98"/>
        <v>1</v>
      </c>
      <c r="N460" s="191">
        <f t="shared" si="98"/>
        <v>0.01</v>
      </c>
      <c r="O460" s="190" t="str">
        <f t="shared" si="98"/>
        <v>% of fuel shifted</v>
      </c>
      <c r="P460" s="187"/>
      <c r="Q460" s="190" t="str">
        <f t="shared" si="99"/>
        <v>industry-ag-main.html#fuel-switching</v>
      </c>
      <c r="R460" s="190" t="str">
        <f t="shared" si="99"/>
        <v>industry-elec-and-hydrogen.html</v>
      </c>
      <c r="S460" s="206"/>
      <c r="T460" s="185"/>
      <c r="W460" s="183" cm="1">
        <f t="array" ref="W460">IFERROR(INDEX(A$761:A$954,MATCH(H460,A$761:A$954,0),0),"Save")</f>
        <v>390</v>
      </c>
    </row>
    <row r="461" spans="1:23" x14ac:dyDescent="0.35">
      <c r="A461" s="190" t="str">
        <f t="shared" si="97"/>
        <v>Industry</v>
      </c>
      <c r="B461" s="190" t="str">
        <f t="shared" si="97"/>
        <v>Electrification + Hydrogen</v>
      </c>
      <c r="C461" s="190" t="str">
        <f t="shared" si="97"/>
        <v>Fraction of Industrial Fuel Use Shifted to Other Fuels</v>
      </c>
      <c r="D461" s="192" t="s">
        <v>764</v>
      </c>
      <c r="E461" s="185" t="s">
        <v>799</v>
      </c>
      <c r="F461" s="192" t="s">
        <v>765</v>
      </c>
      <c r="G461" s="185" t="s">
        <v>800</v>
      </c>
      <c r="H461" s="43">
        <v>391</v>
      </c>
      <c r="I461" s="185" t="s">
        <v>332</v>
      </c>
      <c r="J461" s="190" t="str">
        <f t="shared" si="98"/>
        <v>Electrification + Hydrogen</v>
      </c>
      <c r="K461" s="190" t="str">
        <f t="shared" si="98"/>
        <v>indst fuel type shifting</v>
      </c>
      <c r="L461" s="191">
        <f t="shared" si="98"/>
        <v>0</v>
      </c>
      <c r="M461" s="191">
        <f t="shared" si="98"/>
        <v>1</v>
      </c>
      <c r="N461" s="191">
        <f t="shared" si="98"/>
        <v>0.01</v>
      </c>
      <c r="O461" s="190" t="str">
        <f t="shared" si="98"/>
        <v>% of fuel shifted</v>
      </c>
      <c r="P461" s="187"/>
      <c r="Q461" s="190" t="str">
        <f t="shared" si="99"/>
        <v>industry-ag-main.html#fuel-switching</v>
      </c>
      <c r="R461" s="190" t="str">
        <f t="shared" si="99"/>
        <v>industry-elec-and-hydrogen.html</v>
      </c>
      <c r="S461" s="206"/>
      <c r="T461" s="185"/>
      <c r="W461" s="183" cm="1">
        <f t="array" ref="W461">IFERROR(INDEX(A$761:A$954,MATCH(H461,A$761:A$954,0),0),"Save")</f>
        <v>391</v>
      </c>
    </row>
    <row r="462" spans="1:23" x14ac:dyDescent="0.35">
      <c r="A462" s="190" t="str">
        <f t="shared" si="97"/>
        <v>Industry</v>
      </c>
      <c r="B462" s="190" t="str">
        <f t="shared" si="97"/>
        <v>Electrification + Hydrogen</v>
      </c>
      <c r="C462" s="190" t="str">
        <f t="shared" si="97"/>
        <v>Fraction of Industrial Fuel Use Shifted to Other Fuels</v>
      </c>
      <c r="D462" s="192" t="s">
        <v>764</v>
      </c>
      <c r="E462" s="185" t="s">
        <v>806</v>
      </c>
      <c r="F462" s="192" t="s">
        <v>765</v>
      </c>
      <c r="G462" s="185" t="s">
        <v>807</v>
      </c>
      <c r="H462" s="43">
        <v>392</v>
      </c>
      <c r="I462" s="185" t="s">
        <v>310</v>
      </c>
      <c r="J462" s="190" t="str">
        <f t="shared" ref="J462:O471" si="100">J$451</f>
        <v>Electrification + Hydrogen</v>
      </c>
      <c r="K462" s="190" t="str">
        <f t="shared" si="100"/>
        <v>indst fuel type shifting</v>
      </c>
      <c r="L462" s="191">
        <f t="shared" si="100"/>
        <v>0</v>
      </c>
      <c r="M462" s="191">
        <f t="shared" si="100"/>
        <v>1</v>
      </c>
      <c r="N462" s="191">
        <f t="shared" si="100"/>
        <v>0.01</v>
      </c>
      <c r="O462" s="190" t="str">
        <f t="shared" si="100"/>
        <v>% of fuel shifted</v>
      </c>
      <c r="P462" s="187" t="s">
        <v>842</v>
      </c>
      <c r="Q462" s="190" t="str">
        <f t="shared" si="99"/>
        <v>industry-ag-main.html#fuel-switching</v>
      </c>
      <c r="R462" s="190" t="str">
        <f t="shared" si="99"/>
        <v>industry-elec-and-hydrogen.html</v>
      </c>
      <c r="S462" s="206"/>
      <c r="T462" s="185"/>
      <c r="W462" s="183" cm="1">
        <f t="array" ref="W462">IFERROR(INDEX(A$761:A$954,MATCH(H462,A$761:A$954,0),0),"Save")</f>
        <v>392</v>
      </c>
    </row>
    <row r="463" spans="1:23" x14ac:dyDescent="0.35">
      <c r="A463" s="190" t="str">
        <f t="shared" si="97"/>
        <v>Industry</v>
      </c>
      <c r="B463" s="190" t="str">
        <f t="shared" si="97"/>
        <v>Electrification + Hydrogen</v>
      </c>
      <c r="C463" s="190" t="str">
        <f t="shared" si="97"/>
        <v>Fraction of Industrial Fuel Use Shifted to Other Fuels</v>
      </c>
      <c r="D463" s="192" t="s">
        <v>764</v>
      </c>
      <c r="E463" s="185" t="s">
        <v>808</v>
      </c>
      <c r="F463" s="192" t="s">
        <v>765</v>
      </c>
      <c r="G463" s="185" t="s">
        <v>809</v>
      </c>
      <c r="H463" s="43">
        <v>393</v>
      </c>
      <c r="I463" s="185" t="s">
        <v>310</v>
      </c>
      <c r="J463" s="190" t="str">
        <f t="shared" si="100"/>
        <v>Electrification + Hydrogen</v>
      </c>
      <c r="K463" s="190" t="str">
        <f t="shared" si="100"/>
        <v>indst fuel type shifting</v>
      </c>
      <c r="L463" s="191">
        <f t="shared" si="100"/>
        <v>0</v>
      </c>
      <c r="M463" s="191">
        <f t="shared" si="100"/>
        <v>1</v>
      </c>
      <c r="N463" s="191">
        <f t="shared" si="100"/>
        <v>0.01</v>
      </c>
      <c r="O463" s="190" t="str">
        <f t="shared" si="100"/>
        <v>% of fuel shifted</v>
      </c>
      <c r="P463" s="187" t="s">
        <v>843</v>
      </c>
      <c r="Q463" s="190" t="str">
        <f t="shared" si="99"/>
        <v>industry-ag-main.html#fuel-switching</v>
      </c>
      <c r="R463" s="190" t="str">
        <f t="shared" si="99"/>
        <v>industry-elec-and-hydrogen.html</v>
      </c>
      <c r="S463" s="206"/>
      <c r="T463" s="185"/>
      <c r="W463" s="183" cm="1">
        <f t="array" ref="W463">IFERROR(INDEX(A$761:A$954,MATCH(H463,A$761:A$954,0),0),"Save")</f>
        <v>393</v>
      </c>
    </row>
    <row r="464" spans="1:23" x14ac:dyDescent="0.35">
      <c r="A464" s="190" t="str">
        <f t="shared" si="97"/>
        <v>Industry</v>
      </c>
      <c r="B464" s="190" t="str">
        <f t="shared" si="97"/>
        <v>Electrification + Hydrogen</v>
      </c>
      <c r="C464" s="190" t="str">
        <f t="shared" si="97"/>
        <v>Fraction of Industrial Fuel Use Shifted to Other Fuels</v>
      </c>
      <c r="D464" s="192" t="s">
        <v>764</v>
      </c>
      <c r="E464" s="185" t="s">
        <v>810</v>
      </c>
      <c r="F464" s="192" t="s">
        <v>765</v>
      </c>
      <c r="G464" s="185" t="s">
        <v>811</v>
      </c>
      <c r="H464" s="43">
        <v>394</v>
      </c>
      <c r="I464" s="185" t="s">
        <v>310</v>
      </c>
      <c r="J464" s="190" t="str">
        <f t="shared" si="100"/>
        <v>Electrification + Hydrogen</v>
      </c>
      <c r="K464" s="190" t="str">
        <f t="shared" si="100"/>
        <v>indst fuel type shifting</v>
      </c>
      <c r="L464" s="191">
        <f t="shared" si="100"/>
        <v>0</v>
      </c>
      <c r="M464" s="191">
        <f t="shared" si="100"/>
        <v>1</v>
      </c>
      <c r="N464" s="191">
        <f t="shared" si="100"/>
        <v>0.01</v>
      </c>
      <c r="O464" s="190" t="str">
        <f t="shared" si="100"/>
        <v>% of fuel shifted</v>
      </c>
      <c r="P464" s="187" t="s">
        <v>844</v>
      </c>
      <c r="Q464" s="190" t="str">
        <f t="shared" si="99"/>
        <v>industry-ag-main.html#fuel-switching</v>
      </c>
      <c r="R464" s="190" t="str">
        <f t="shared" si="99"/>
        <v>industry-elec-and-hydrogen.html</v>
      </c>
      <c r="S464" s="206"/>
      <c r="T464" s="185"/>
      <c r="W464" s="183" cm="1">
        <f t="array" ref="W464">IFERROR(INDEX(A$761:A$954,MATCH(H464,A$761:A$954,0),0),"Save")</f>
        <v>394</v>
      </c>
    </row>
    <row r="465" spans="1:23" x14ac:dyDescent="0.35">
      <c r="A465" s="190" t="str">
        <f t="shared" si="97"/>
        <v>Industry</v>
      </c>
      <c r="B465" s="190" t="str">
        <f t="shared" si="97"/>
        <v>Electrification + Hydrogen</v>
      </c>
      <c r="C465" s="190" t="str">
        <f t="shared" si="97"/>
        <v>Fraction of Industrial Fuel Use Shifted to Other Fuels</v>
      </c>
      <c r="D465" s="192" t="s">
        <v>764</v>
      </c>
      <c r="E465" s="185" t="s">
        <v>812</v>
      </c>
      <c r="F465" s="192" t="s">
        <v>765</v>
      </c>
      <c r="G465" s="185" t="s">
        <v>813</v>
      </c>
      <c r="H465" s="43">
        <v>395</v>
      </c>
      <c r="I465" s="185" t="s">
        <v>332</v>
      </c>
      <c r="J465" s="190" t="str">
        <f t="shared" si="100"/>
        <v>Electrification + Hydrogen</v>
      </c>
      <c r="K465" s="190" t="str">
        <f t="shared" si="100"/>
        <v>indst fuel type shifting</v>
      </c>
      <c r="L465" s="191">
        <f t="shared" si="100"/>
        <v>0</v>
      </c>
      <c r="M465" s="191">
        <f t="shared" si="100"/>
        <v>1</v>
      </c>
      <c r="N465" s="191">
        <f t="shared" si="100"/>
        <v>0.01</v>
      </c>
      <c r="O465" s="190" t="str">
        <f t="shared" si="100"/>
        <v>% of fuel shifted</v>
      </c>
      <c r="P465" s="187"/>
      <c r="Q465" s="190" t="str">
        <f t="shared" si="99"/>
        <v>industry-ag-main.html#fuel-switching</v>
      </c>
      <c r="R465" s="190" t="str">
        <f t="shared" si="99"/>
        <v>industry-elec-and-hydrogen.html</v>
      </c>
      <c r="S465" s="206"/>
      <c r="T465" s="185"/>
      <c r="W465" s="183" cm="1">
        <f t="array" ref="W465">IFERROR(INDEX(A$761:A$954,MATCH(H465,A$761:A$954,0),0),"Save")</f>
        <v>395</v>
      </c>
    </row>
    <row r="466" spans="1:23" x14ac:dyDescent="0.35">
      <c r="A466" s="190" t="str">
        <f t="shared" si="97"/>
        <v>Industry</v>
      </c>
      <c r="B466" s="190" t="str">
        <f t="shared" si="97"/>
        <v>Electrification + Hydrogen</v>
      </c>
      <c r="C466" s="190" t="str">
        <f t="shared" si="97"/>
        <v>Fraction of Industrial Fuel Use Shifted to Other Fuels</v>
      </c>
      <c r="D466" s="192" t="s">
        <v>764</v>
      </c>
      <c r="E466" s="185" t="s">
        <v>814</v>
      </c>
      <c r="F466" s="192" t="s">
        <v>765</v>
      </c>
      <c r="G466" s="185" t="s">
        <v>815</v>
      </c>
      <c r="H466" s="43">
        <v>396</v>
      </c>
      <c r="I466" s="185" t="s">
        <v>332</v>
      </c>
      <c r="J466" s="190" t="str">
        <f t="shared" si="100"/>
        <v>Electrification + Hydrogen</v>
      </c>
      <c r="K466" s="190" t="str">
        <f t="shared" si="100"/>
        <v>indst fuel type shifting</v>
      </c>
      <c r="L466" s="191">
        <f t="shared" si="100"/>
        <v>0</v>
      </c>
      <c r="M466" s="191">
        <f t="shared" si="100"/>
        <v>1</v>
      </c>
      <c r="N466" s="191">
        <f t="shared" si="100"/>
        <v>0.01</v>
      </c>
      <c r="O466" s="190" t="str">
        <f t="shared" si="100"/>
        <v>% of fuel shifted</v>
      </c>
      <c r="P466" s="187"/>
      <c r="Q466" s="190" t="str">
        <f t="shared" si="99"/>
        <v>industry-ag-main.html#fuel-switching</v>
      </c>
      <c r="R466" s="190" t="str">
        <f t="shared" si="99"/>
        <v>industry-elec-and-hydrogen.html</v>
      </c>
      <c r="S466" s="206"/>
      <c r="T466" s="185"/>
      <c r="W466" s="183" cm="1">
        <f t="array" ref="W466">IFERROR(INDEX(A$761:A$954,MATCH(H466,A$761:A$954,0),0),"Save")</f>
        <v>396</v>
      </c>
    </row>
    <row r="467" spans="1:23" x14ac:dyDescent="0.35">
      <c r="A467" s="190" t="str">
        <f t="shared" si="97"/>
        <v>Industry</v>
      </c>
      <c r="B467" s="190" t="str">
        <f t="shared" si="97"/>
        <v>Electrification + Hydrogen</v>
      </c>
      <c r="C467" s="190" t="str">
        <f t="shared" si="97"/>
        <v>Fraction of Industrial Fuel Use Shifted to Other Fuels</v>
      </c>
      <c r="D467" s="192" t="s">
        <v>764</v>
      </c>
      <c r="E467" s="185" t="s">
        <v>816</v>
      </c>
      <c r="F467" s="192" t="s">
        <v>765</v>
      </c>
      <c r="G467" s="185" t="s">
        <v>817</v>
      </c>
      <c r="H467" s="43">
        <v>397</v>
      </c>
      <c r="I467" s="185" t="s">
        <v>310</v>
      </c>
      <c r="J467" s="190" t="str">
        <f t="shared" si="100"/>
        <v>Electrification + Hydrogen</v>
      </c>
      <c r="K467" s="190" t="str">
        <f t="shared" si="100"/>
        <v>indst fuel type shifting</v>
      </c>
      <c r="L467" s="191">
        <f t="shared" si="100"/>
        <v>0</v>
      </c>
      <c r="M467" s="191">
        <f t="shared" si="100"/>
        <v>1</v>
      </c>
      <c r="N467" s="191">
        <f t="shared" si="100"/>
        <v>0.01</v>
      </c>
      <c r="O467" s="190" t="str">
        <f t="shared" si="100"/>
        <v>% of fuel shifted</v>
      </c>
      <c r="P467" s="187" t="s">
        <v>845</v>
      </c>
      <c r="Q467" s="190" t="str">
        <f t="shared" si="99"/>
        <v>industry-ag-main.html#fuel-switching</v>
      </c>
      <c r="R467" s="190" t="str">
        <f t="shared" si="99"/>
        <v>industry-elec-and-hydrogen.html</v>
      </c>
      <c r="S467" s="206"/>
      <c r="T467" s="185"/>
      <c r="W467" s="183" cm="1">
        <f t="array" ref="W467">IFERROR(INDEX(A$761:A$954,MATCH(H467,A$761:A$954,0),0),"Save")</f>
        <v>397</v>
      </c>
    </row>
    <row r="468" spans="1:23" x14ac:dyDescent="0.35">
      <c r="A468" s="190" t="str">
        <f t="shared" si="97"/>
        <v>Industry</v>
      </c>
      <c r="B468" s="190" t="str">
        <f t="shared" si="97"/>
        <v>Electrification + Hydrogen</v>
      </c>
      <c r="C468" s="190" t="str">
        <f t="shared" si="97"/>
        <v>Fraction of Industrial Fuel Use Shifted to Other Fuels</v>
      </c>
      <c r="D468" s="192" t="s">
        <v>764</v>
      </c>
      <c r="E468" s="185" t="s">
        <v>818</v>
      </c>
      <c r="F468" s="192" t="s">
        <v>765</v>
      </c>
      <c r="G468" s="185" t="s">
        <v>819</v>
      </c>
      <c r="H468" s="43">
        <v>398</v>
      </c>
      <c r="I468" s="185" t="s">
        <v>332</v>
      </c>
      <c r="J468" s="190" t="str">
        <f t="shared" si="100"/>
        <v>Electrification + Hydrogen</v>
      </c>
      <c r="K468" s="190" t="str">
        <f t="shared" si="100"/>
        <v>indst fuel type shifting</v>
      </c>
      <c r="L468" s="191">
        <f t="shared" si="100"/>
        <v>0</v>
      </c>
      <c r="M468" s="191">
        <f t="shared" si="100"/>
        <v>1</v>
      </c>
      <c r="N468" s="191">
        <f t="shared" si="100"/>
        <v>0.01</v>
      </c>
      <c r="O468" s="190" t="str">
        <f t="shared" si="100"/>
        <v>% of fuel shifted</v>
      </c>
      <c r="P468" s="187"/>
      <c r="Q468" s="190" t="str">
        <f t="shared" si="99"/>
        <v>industry-ag-main.html#fuel-switching</v>
      </c>
      <c r="R468" s="190" t="str">
        <f t="shared" si="99"/>
        <v>industry-elec-and-hydrogen.html</v>
      </c>
      <c r="S468" s="206"/>
      <c r="T468" s="185"/>
      <c r="W468" s="183" cm="1">
        <f t="array" ref="W468">IFERROR(INDEX(A$761:A$954,MATCH(H468,A$761:A$954,0),0),"Save")</f>
        <v>398</v>
      </c>
    </row>
    <row r="469" spans="1:23" x14ac:dyDescent="0.35">
      <c r="A469" s="190" t="str">
        <f t="shared" si="97"/>
        <v>Industry</v>
      </c>
      <c r="B469" s="190" t="str">
        <f t="shared" si="97"/>
        <v>Electrification + Hydrogen</v>
      </c>
      <c r="C469" s="190" t="str">
        <f t="shared" si="97"/>
        <v>Fraction of Industrial Fuel Use Shifted to Other Fuels</v>
      </c>
      <c r="D469" s="192" t="s">
        <v>764</v>
      </c>
      <c r="E469" s="185" t="s">
        <v>820</v>
      </c>
      <c r="F469" s="192" t="s">
        <v>765</v>
      </c>
      <c r="G469" s="185" t="s">
        <v>821</v>
      </c>
      <c r="H469" s="43">
        <v>399</v>
      </c>
      <c r="I469" s="185" t="s">
        <v>332</v>
      </c>
      <c r="J469" s="190" t="str">
        <f t="shared" si="100"/>
        <v>Electrification + Hydrogen</v>
      </c>
      <c r="K469" s="190" t="str">
        <f t="shared" si="100"/>
        <v>indst fuel type shifting</v>
      </c>
      <c r="L469" s="191">
        <f t="shared" si="100"/>
        <v>0</v>
      </c>
      <c r="M469" s="191">
        <f t="shared" si="100"/>
        <v>1</v>
      </c>
      <c r="N469" s="191">
        <f t="shared" si="100"/>
        <v>0.01</v>
      </c>
      <c r="O469" s="190" t="str">
        <f t="shared" si="100"/>
        <v>% of fuel shifted</v>
      </c>
      <c r="P469" s="187"/>
      <c r="Q469" s="190" t="str">
        <f t="shared" si="99"/>
        <v>industry-ag-main.html#fuel-switching</v>
      </c>
      <c r="R469" s="190" t="str">
        <f t="shared" si="99"/>
        <v>industry-elec-and-hydrogen.html</v>
      </c>
      <c r="S469" s="206"/>
      <c r="T469" s="185"/>
      <c r="W469" s="183" cm="1">
        <f t="array" ref="W469">IFERROR(INDEX(A$761:A$954,MATCH(H469,A$761:A$954,0),0),"Save")</f>
        <v>399</v>
      </c>
    </row>
    <row r="470" spans="1:23" x14ac:dyDescent="0.35">
      <c r="A470" s="190" t="str">
        <f t="shared" si="97"/>
        <v>Industry</v>
      </c>
      <c r="B470" s="190" t="str">
        <f t="shared" si="97"/>
        <v>Electrification + Hydrogen</v>
      </c>
      <c r="C470" s="190" t="str">
        <f t="shared" si="97"/>
        <v>Fraction of Industrial Fuel Use Shifted to Other Fuels</v>
      </c>
      <c r="D470" s="192" t="s">
        <v>764</v>
      </c>
      <c r="E470" s="185" t="s">
        <v>822</v>
      </c>
      <c r="F470" s="192" t="s">
        <v>765</v>
      </c>
      <c r="G470" s="185" t="s">
        <v>823</v>
      </c>
      <c r="H470" s="43">
        <v>400</v>
      </c>
      <c r="I470" s="185" t="s">
        <v>332</v>
      </c>
      <c r="J470" s="190" t="str">
        <f t="shared" si="100"/>
        <v>Electrification + Hydrogen</v>
      </c>
      <c r="K470" s="190" t="str">
        <f t="shared" si="100"/>
        <v>indst fuel type shifting</v>
      </c>
      <c r="L470" s="191">
        <f t="shared" si="100"/>
        <v>0</v>
      </c>
      <c r="M470" s="191">
        <f t="shared" si="100"/>
        <v>1</v>
      </c>
      <c r="N470" s="191">
        <f t="shared" si="100"/>
        <v>0.01</v>
      </c>
      <c r="O470" s="190" t="str">
        <f t="shared" si="100"/>
        <v>% of fuel shifted</v>
      </c>
      <c r="P470" s="187"/>
      <c r="Q470" s="190" t="str">
        <f t="shared" si="99"/>
        <v>industry-ag-main.html#fuel-switching</v>
      </c>
      <c r="R470" s="190" t="str">
        <f t="shared" si="99"/>
        <v>industry-elec-and-hydrogen.html</v>
      </c>
      <c r="S470" s="206"/>
      <c r="T470" s="185"/>
      <c r="W470" s="183" cm="1">
        <f t="array" ref="W470">IFERROR(INDEX(A$761:A$954,MATCH(H470,A$761:A$954,0),0),"Save")</f>
        <v>400</v>
      </c>
    </row>
    <row r="471" spans="1:23" x14ac:dyDescent="0.35">
      <c r="A471" s="190" t="str">
        <f t="shared" si="97"/>
        <v>Industry</v>
      </c>
      <c r="B471" s="190" t="str">
        <f t="shared" si="97"/>
        <v>Electrification + Hydrogen</v>
      </c>
      <c r="C471" s="190" t="str">
        <f t="shared" si="97"/>
        <v>Fraction of Industrial Fuel Use Shifted to Other Fuels</v>
      </c>
      <c r="D471" s="192" t="s">
        <v>766</v>
      </c>
      <c r="E471" s="185" t="s">
        <v>799</v>
      </c>
      <c r="F471" s="192" t="s">
        <v>767</v>
      </c>
      <c r="G471" s="185" t="s">
        <v>800</v>
      </c>
      <c r="H471" s="43">
        <v>401</v>
      </c>
      <c r="I471" s="185" t="s">
        <v>332</v>
      </c>
      <c r="J471" s="190" t="str">
        <f t="shared" si="100"/>
        <v>Electrification + Hydrogen</v>
      </c>
      <c r="K471" s="190" t="str">
        <f t="shared" si="100"/>
        <v>indst fuel type shifting</v>
      </c>
      <c r="L471" s="191">
        <f t="shared" si="100"/>
        <v>0</v>
      </c>
      <c r="M471" s="191">
        <f t="shared" si="100"/>
        <v>1</v>
      </c>
      <c r="N471" s="191">
        <f t="shared" si="100"/>
        <v>0.01</v>
      </c>
      <c r="O471" s="190" t="str">
        <f t="shared" si="100"/>
        <v>% of fuel shifted</v>
      </c>
      <c r="P471" s="187"/>
      <c r="Q471" s="190" t="str">
        <f t="shared" si="99"/>
        <v>industry-ag-main.html#fuel-switching</v>
      </c>
      <c r="R471" s="190" t="str">
        <f t="shared" si="99"/>
        <v>industry-elec-and-hydrogen.html</v>
      </c>
      <c r="S471" s="206"/>
      <c r="T471" s="185"/>
      <c r="W471" s="183" cm="1">
        <f t="array" ref="W471">IFERROR(INDEX(A$761:A$954,MATCH(H471,A$761:A$954,0),0),"Save")</f>
        <v>401</v>
      </c>
    </row>
    <row r="472" spans="1:23" x14ac:dyDescent="0.35">
      <c r="A472" s="190" t="str">
        <f t="shared" ref="A472:C491" si="101">A$451</f>
        <v>Industry</v>
      </c>
      <c r="B472" s="190" t="str">
        <f t="shared" si="101"/>
        <v>Electrification + Hydrogen</v>
      </c>
      <c r="C472" s="190" t="str">
        <f t="shared" si="101"/>
        <v>Fraction of Industrial Fuel Use Shifted to Other Fuels</v>
      </c>
      <c r="D472" s="192" t="s">
        <v>766</v>
      </c>
      <c r="E472" s="185" t="s">
        <v>806</v>
      </c>
      <c r="F472" s="192" t="s">
        <v>767</v>
      </c>
      <c r="G472" s="185" t="s">
        <v>807</v>
      </c>
      <c r="H472" s="43">
        <v>402</v>
      </c>
      <c r="I472" s="185" t="s">
        <v>310</v>
      </c>
      <c r="J472" s="190" t="str">
        <f t="shared" ref="J472:O481" si="102">J$451</f>
        <v>Electrification + Hydrogen</v>
      </c>
      <c r="K472" s="190" t="str">
        <f t="shared" si="102"/>
        <v>indst fuel type shifting</v>
      </c>
      <c r="L472" s="191">
        <f t="shared" si="102"/>
        <v>0</v>
      </c>
      <c r="M472" s="191">
        <f t="shared" si="102"/>
        <v>1</v>
      </c>
      <c r="N472" s="191">
        <f t="shared" si="102"/>
        <v>0.01</v>
      </c>
      <c r="O472" s="190" t="str">
        <f t="shared" si="102"/>
        <v>% of fuel shifted</v>
      </c>
      <c r="P472" s="187" t="s">
        <v>846</v>
      </c>
      <c r="Q472" s="190" t="str">
        <f t="shared" ref="Q472:R491" si="103">Q$451</f>
        <v>industry-ag-main.html#fuel-switching</v>
      </c>
      <c r="R472" s="190" t="str">
        <f t="shared" si="103"/>
        <v>industry-elec-and-hydrogen.html</v>
      </c>
      <c r="S472" s="206"/>
      <c r="T472" s="185"/>
      <c r="W472" s="183" cm="1">
        <f t="array" ref="W472">IFERROR(INDEX(A$761:A$954,MATCH(H472,A$761:A$954,0),0),"Save")</f>
        <v>402</v>
      </c>
    </row>
    <row r="473" spans="1:23" x14ac:dyDescent="0.35">
      <c r="A473" s="190" t="str">
        <f t="shared" si="101"/>
        <v>Industry</v>
      </c>
      <c r="B473" s="190" t="str">
        <f t="shared" si="101"/>
        <v>Electrification + Hydrogen</v>
      </c>
      <c r="C473" s="190" t="str">
        <f t="shared" si="101"/>
        <v>Fraction of Industrial Fuel Use Shifted to Other Fuels</v>
      </c>
      <c r="D473" s="192" t="s">
        <v>766</v>
      </c>
      <c r="E473" s="185" t="s">
        <v>808</v>
      </c>
      <c r="F473" s="192" t="s">
        <v>767</v>
      </c>
      <c r="G473" s="185" t="s">
        <v>809</v>
      </c>
      <c r="H473" s="43">
        <v>403</v>
      </c>
      <c r="I473" s="185" t="s">
        <v>310</v>
      </c>
      <c r="J473" s="190" t="str">
        <f t="shared" si="102"/>
        <v>Electrification + Hydrogen</v>
      </c>
      <c r="K473" s="190" t="str">
        <f t="shared" si="102"/>
        <v>indst fuel type shifting</v>
      </c>
      <c r="L473" s="191">
        <f t="shared" si="102"/>
        <v>0</v>
      </c>
      <c r="M473" s="191">
        <f t="shared" si="102"/>
        <v>1</v>
      </c>
      <c r="N473" s="191">
        <f t="shared" si="102"/>
        <v>0.01</v>
      </c>
      <c r="O473" s="190" t="str">
        <f t="shared" si="102"/>
        <v>% of fuel shifted</v>
      </c>
      <c r="P473" s="187" t="s">
        <v>847</v>
      </c>
      <c r="Q473" s="190" t="str">
        <f t="shared" si="103"/>
        <v>industry-ag-main.html#fuel-switching</v>
      </c>
      <c r="R473" s="190" t="str">
        <f t="shared" si="103"/>
        <v>industry-elec-and-hydrogen.html</v>
      </c>
      <c r="S473" s="206"/>
      <c r="T473" s="185"/>
      <c r="W473" s="183" cm="1">
        <f t="array" ref="W473">IFERROR(INDEX(A$761:A$954,MATCH(H473,A$761:A$954,0),0),"Save")</f>
        <v>403</v>
      </c>
    </row>
    <row r="474" spans="1:23" x14ac:dyDescent="0.35">
      <c r="A474" s="190" t="str">
        <f t="shared" si="101"/>
        <v>Industry</v>
      </c>
      <c r="B474" s="190" t="str">
        <f t="shared" si="101"/>
        <v>Electrification + Hydrogen</v>
      </c>
      <c r="C474" s="190" t="str">
        <f t="shared" si="101"/>
        <v>Fraction of Industrial Fuel Use Shifted to Other Fuels</v>
      </c>
      <c r="D474" s="192" t="s">
        <v>766</v>
      </c>
      <c r="E474" s="185" t="s">
        <v>810</v>
      </c>
      <c r="F474" s="192" t="s">
        <v>767</v>
      </c>
      <c r="G474" s="185" t="s">
        <v>811</v>
      </c>
      <c r="H474" s="43">
        <v>404</v>
      </c>
      <c r="I474" s="185" t="s">
        <v>332</v>
      </c>
      <c r="J474" s="190" t="str">
        <f t="shared" si="102"/>
        <v>Electrification + Hydrogen</v>
      </c>
      <c r="K474" s="190" t="str">
        <f t="shared" si="102"/>
        <v>indst fuel type shifting</v>
      </c>
      <c r="L474" s="191">
        <f t="shared" si="102"/>
        <v>0</v>
      </c>
      <c r="M474" s="191">
        <f t="shared" si="102"/>
        <v>1</v>
      </c>
      <c r="N474" s="191">
        <f t="shared" si="102"/>
        <v>0.01</v>
      </c>
      <c r="O474" s="190" t="str">
        <f t="shared" si="102"/>
        <v>% of fuel shifted</v>
      </c>
      <c r="P474" s="187"/>
      <c r="Q474" s="190" t="str">
        <f t="shared" si="103"/>
        <v>industry-ag-main.html#fuel-switching</v>
      </c>
      <c r="R474" s="190" t="str">
        <f t="shared" si="103"/>
        <v>industry-elec-and-hydrogen.html</v>
      </c>
      <c r="S474" s="206"/>
      <c r="T474" s="185"/>
      <c r="W474" s="183" cm="1">
        <f t="array" ref="W474">IFERROR(INDEX(A$761:A$954,MATCH(H474,A$761:A$954,0),0),"Save")</f>
        <v>404</v>
      </c>
    </row>
    <row r="475" spans="1:23" x14ac:dyDescent="0.35">
      <c r="A475" s="190" t="str">
        <f t="shared" si="101"/>
        <v>Industry</v>
      </c>
      <c r="B475" s="190" t="str">
        <f t="shared" si="101"/>
        <v>Electrification + Hydrogen</v>
      </c>
      <c r="C475" s="190" t="str">
        <f t="shared" si="101"/>
        <v>Fraction of Industrial Fuel Use Shifted to Other Fuels</v>
      </c>
      <c r="D475" s="192" t="s">
        <v>766</v>
      </c>
      <c r="E475" s="185" t="s">
        <v>812</v>
      </c>
      <c r="F475" s="192" t="s">
        <v>767</v>
      </c>
      <c r="G475" s="185" t="s">
        <v>813</v>
      </c>
      <c r="H475" s="43">
        <v>405</v>
      </c>
      <c r="I475" s="185" t="s">
        <v>310</v>
      </c>
      <c r="J475" s="190" t="str">
        <f t="shared" si="102"/>
        <v>Electrification + Hydrogen</v>
      </c>
      <c r="K475" s="190" t="str">
        <f t="shared" si="102"/>
        <v>indst fuel type shifting</v>
      </c>
      <c r="L475" s="191">
        <f t="shared" si="102"/>
        <v>0</v>
      </c>
      <c r="M475" s="191">
        <f t="shared" si="102"/>
        <v>1</v>
      </c>
      <c r="N475" s="191">
        <f t="shared" si="102"/>
        <v>0.01</v>
      </c>
      <c r="O475" s="190" t="str">
        <f t="shared" si="102"/>
        <v>% of fuel shifted</v>
      </c>
      <c r="P475" s="187" t="s">
        <v>848</v>
      </c>
      <c r="Q475" s="190" t="str">
        <f t="shared" si="103"/>
        <v>industry-ag-main.html#fuel-switching</v>
      </c>
      <c r="R475" s="190" t="str">
        <f t="shared" si="103"/>
        <v>industry-elec-and-hydrogen.html</v>
      </c>
      <c r="S475" s="206"/>
      <c r="T475" s="185"/>
      <c r="W475" s="183" cm="1">
        <f t="array" ref="W475">IFERROR(INDEX(A$761:A$954,MATCH(H475,A$761:A$954,0),0),"Save")</f>
        <v>405</v>
      </c>
    </row>
    <row r="476" spans="1:23" x14ac:dyDescent="0.35">
      <c r="A476" s="190" t="str">
        <f t="shared" si="101"/>
        <v>Industry</v>
      </c>
      <c r="B476" s="190" t="str">
        <f t="shared" si="101"/>
        <v>Electrification + Hydrogen</v>
      </c>
      <c r="C476" s="190" t="str">
        <f t="shared" si="101"/>
        <v>Fraction of Industrial Fuel Use Shifted to Other Fuels</v>
      </c>
      <c r="D476" s="192" t="s">
        <v>766</v>
      </c>
      <c r="E476" s="185" t="s">
        <v>814</v>
      </c>
      <c r="F476" s="192" t="s">
        <v>767</v>
      </c>
      <c r="G476" s="185" t="s">
        <v>815</v>
      </c>
      <c r="H476" s="43">
        <v>406</v>
      </c>
      <c r="I476" s="185" t="s">
        <v>332</v>
      </c>
      <c r="J476" s="190" t="str">
        <f t="shared" si="102"/>
        <v>Electrification + Hydrogen</v>
      </c>
      <c r="K476" s="190" t="str">
        <f t="shared" si="102"/>
        <v>indst fuel type shifting</v>
      </c>
      <c r="L476" s="191">
        <f t="shared" si="102"/>
        <v>0</v>
      </c>
      <c r="M476" s="191">
        <f t="shared" si="102"/>
        <v>1</v>
      </c>
      <c r="N476" s="191">
        <f t="shared" si="102"/>
        <v>0.01</v>
      </c>
      <c r="O476" s="190" t="str">
        <f t="shared" si="102"/>
        <v>% of fuel shifted</v>
      </c>
      <c r="P476" s="187"/>
      <c r="Q476" s="190" t="str">
        <f t="shared" si="103"/>
        <v>industry-ag-main.html#fuel-switching</v>
      </c>
      <c r="R476" s="190" t="str">
        <f t="shared" si="103"/>
        <v>industry-elec-and-hydrogen.html</v>
      </c>
      <c r="S476" s="206"/>
      <c r="T476" s="185"/>
      <c r="W476" s="183" cm="1">
        <f t="array" ref="W476">IFERROR(INDEX(A$761:A$954,MATCH(H476,A$761:A$954,0),0),"Save")</f>
        <v>406</v>
      </c>
    </row>
    <row r="477" spans="1:23" x14ac:dyDescent="0.35">
      <c r="A477" s="190" t="str">
        <f t="shared" si="101"/>
        <v>Industry</v>
      </c>
      <c r="B477" s="190" t="str">
        <f t="shared" si="101"/>
        <v>Electrification + Hydrogen</v>
      </c>
      <c r="C477" s="190" t="str">
        <f t="shared" si="101"/>
        <v>Fraction of Industrial Fuel Use Shifted to Other Fuels</v>
      </c>
      <c r="D477" s="192" t="s">
        <v>766</v>
      </c>
      <c r="E477" s="185" t="s">
        <v>816</v>
      </c>
      <c r="F477" s="192" t="s">
        <v>767</v>
      </c>
      <c r="G477" s="185" t="s">
        <v>817</v>
      </c>
      <c r="H477" s="43">
        <v>407</v>
      </c>
      <c r="I477" s="185" t="s">
        <v>332</v>
      </c>
      <c r="J477" s="190" t="str">
        <f t="shared" si="102"/>
        <v>Electrification + Hydrogen</v>
      </c>
      <c r="K477" s="190" t="str">
        <f t="shared" si="102"/>
        <v>indst fuel type shifting</v>
      </c>
      <c r="L477" s="191">
        <f t="shared" si="102"/>
        <v>0</v>
      </c>
      <c r="M477" s="191">
        <f t="shared" si="102"/>
        <v>1</v>
      </c>
      <c r="N477" s="191">
        <f t="shared" si="102"/>
        <v>0.01</v>
      </c>
      <c r="O477" s="190" t="str">
        <f t="shared" si="102"/>
        <v>% of fuel shifted</v>
      </c>
      <c r="P477" s="187"/>
      <c r="Q477" s="190" t="str">
        <f t="shared" si="103"/>
        <v>industry-ag-main.html#fuel-switching</v>
      </c>
      <c r="R477" s="190" t="str">
        <f t="shared" si="103"/>
        <v>industry-elec-and-hydrogen.html</v>
      </c>
      <c r="S477" s="206"/>
      <c r="T477" s="185"/>
      <c r="W477" s="183" cm="1">
        <f t="array" ref="W477">IFERROR(INDEX(A$761:A$954,MATCH(H477,A$761:A$954,0),0),"Save")</f>
        <v>407</v>
      </c>
    </row>
    <row r="478" spans="1:23" x14ac:dyDescent="0.35">
      <c r="A478" s="190" t="str">
        <f t="shared" si="101"/>
        <v>Industry</v>
      </c>
      <c r="B478" s="190" t="str">
        <f t="shared" si="101"/>
        <v>Electrification + Hydrogen</v>
      </c>
      <c r="C478" s="190" t="str">
        <f t="shared" si="101"/>
        <v>Fraction of Industrial Fuel Use Shifted to Other Fuels</v>
      </c>
      <c r="D478" s="192" t="s">
        <v>766</v>
      </c>
      <c r="E478" s="185" t="s">
        <v>818</v>
      </c>
      <c r="F478" s="192" t="s">
        <v>767</v>
      </c>
      <c r="G478" s="185" t="s">
        <v>819</v>
      </c>
      <c r="H478" s="43">
        <v>408</v>
      </c>
      <c r="I478" s="185" t="s">
        <v>310</v>
      </c>
      <c r="J478" s="190" t="str">
        <f t="shared" si="102"/>
        <v>Electrification + Hydrogen</v>
      </c>
      <c r="K478" s="190" t="str">
        <f t="shared" si="102"/>
        <v>indst fuel type shifting</v>
      </c>
      <c r="L478" s="191">
        <f t="shared" si="102"/>
        <v>0</v>
      </c>
      <c r="M478" s="191">
        <f t="shared" si="102"/>
        <v>1</v>
      </c>
      <c r="N478" s="191">
        <f t="shared" si="102"/>
        <v>0.01</v>
      </c>
      <c r="O478" s="190" t="str">
        <f t="shared" si="102"/>
        <v>% of fuel shifted</v>
      </c>
      <c r="P478" s="187" t="s">
        <v>849</v>
      </c>
      <c r="Q478" s="190" t="str">
        <f t="shared" si="103"/>
        <v>industry-ag-main.html#fuel-switching</v>
      </c>
      <c r="R478" s="190" t="str">
        <f t="shared" si="103"/>
        <v>industry-elec-and-hydrogen.html</v>
      </c>
      <c r="S478" s="206"/>
      <c r="T478" s="185"/>
      <c r="W478" s="183" cm="1">
        <f t="array" ref="W478">IFERROR(INDEX(A$761:A$954,MATCH(H478,A$761:A$954,0),0),"Save")</f>
        <v>408</v>
      </c>
    </row>
    <row r="479" spans="1:23" x14ac:dyDescent="0.35">
      <c r="A479" s="190" t="str">
        <f t="shared" si="101"/>
        <v>Industry</v>
      </c>
      <c r="B479" s="190" t="str">
        <f t="shared" si="101"/>
        <v>Electrification + Hydrogen</v>
      </c>
      <c r="C479" s="190" t="str">
        <f t="shared" si="101"/>
        <v>Fraction of Industrial Fuel Use Shifted to Other Fuels</v>
      </c>
      <c r="D479" s="192" t="s">
        <v>766</v>
      </c>
      <c r="E479" s="185" t="s">
        <v>820</v>
      </c>
      <c r="F479" s="192" t="s">
        <v>767</v>
      </c>
      <c r="G479" s="185" t="s">
        <v>821</v>
      </c>
      <c r="H479" s="43">
        <v>409</v>
      </c>
      <c r="I479" s="185" t="s">
        <v>310</v>
      </c>
      <c r="J479" s="190" t="str">
        <f t="shared" si="102"/>
        <v>Electrification + Hydrogen</v>
      </c>
      <c r="K479" s="190" t="str">
        <f t="shared" si="102"/>
        <v>indst fuel type shifting</v>
      </c>
      <c r="L479" s="191">
        <f t="shared" si="102"/>
        <v>0</v>
      </c>
      <c r="M479" s="191">
        <f t="shared" si="102"/>
        <v>1</v>
      </c>
      <c r="N479" s="191">
        <f t="shared" si="102"/>
        <v>0.01</v>
      </c>
      <c r="O479" s="190" t="str">
        <f t="shared" si="102"/>
        <v>% of fuel shifted</v>
      </c>
      <c r="P479" s="187" t="s">
        <v>850</v>
      </c>
      <c r="Q479" s="190" t="str">
        <f t="shared" si="103"/>
        <v>industry-ag-main.html#fuel-switching</v>
      </c>
      <c r="R479" s="190" t="str">
        <f t="shared" si="103"/>
        <v>industry-elec-and-hydrogen.html</v>
      </c>
      <c r="S479" s="206"/>
      <c r="T479" s="185"/>
      <c r="W479" s="183" cm="1">
        <f t="array" ref="W479">IFERROR(INDEX(A$761:A$954,MATCH(H479,A$761:A$954,0),0),"Save")</f>
        <v>409</v>
      </c>
    </row>
    <row r="480" spans="1:23" x14ac:dyDescent="0.35">
      <c r="A480" s="190" t="str">
        <f t="shared" si="101"/>
        <v>Industry</v>
      </c>
      <c r="B480" s="190" t="str">
        <f t="shared" si="101"/>
        <v>Electrification + Hydrogen</v>
      </c>
      <c r="C480" s="190" t="str">
        <f t="shared" si="101"/>
        <v>Fraction of Industrial Fuel Use Shifted to Other Fuels</v>
      </c>
      <c r="D480" s="192" t="s">
        <v>766</v>
      </c>
      <c r="E480" s="185" t="s">
        <v>822</v>
      </c>
      <c r="F480" s="192" t="s">
        <v>767</v>
      </c>
      <c r="G480" s="185" t="s">
        <v>823</v>
      </c>
      <c r="H480" s="43">
        <v>410</v>
      </c>
      <c r="I480" s="185" t="s">
        <v>332</v>
      </c>
      <c r="J480" s="190" t="str">
        <f t="shared" si="102"/>
        <v>Electrification + Hydrogen</v>
      </c>
      <c r="K480" s="190" t="str">
        <f t="shared" si="102"/>
        <v>indst fuel type shifting</v>
      </c>
      <c r="L480" s="191">
        <f t="shared" si="102"/>
        <v>0</v>
      </c>
      <c r="M480" s="191">
        <f t="shared" si="102"/>
        <v>1</v>
      </c>
      <c r="N480" s="191">
        <f t="shared" si="102"/>
        <v>0.01</v>
      </c>
      <c r="O480" s="190" t="str">
        <f t="shared" si="102"/>
        <v>% of fuel shifted</v>
      </c>
      <c r="P480" s="187"/>
      <c r="Q480" s="190" t="str">
        <f t="shared" si="103"/>
        <v>industry-ag-main.html#fuel-switching</v>
      </c>
      <c r="R480" s="190" t="str">
        <f t="shared" si="103"/>
        <v>industry-elec-and-hydrogen.html</v>
      </c>
      <c r="S480" s="206"/>
      <c r="T480" s="185"/>
      <c r="W480" s="183" cm="1">
        <f t="array" ref="W480">IFERROR(INDEX(A$761:A$954,MATCH(H480,A$761:A$954,0),0),"Save")</f>
        <v>410</v>
      </c>
    </row>
    <row r="481" spans="1:23" x14ac:dyDescent="0.35">
      <c r="A481" s="190" t="str">
        <f t="shared" si="101"/>
        <v>Industry</v>
      </c>
      <c r="B481" s="190" t="str">
        <f t="shared" si="101"/>
        <v>Electrification + Hydrogen</v>
      </c>
      <c r="C481" s="190" t="str">
        <f t="shared" si="101"/>
        <v>Fraction of Industrial Fuel Use Shifted to Other Fuels</v>
      </c>
      <c r="D481" s="192" t="s">
        <v>768</v>
      </c>
      <c r="E481" s="185" t="s">
        <v>799</v>
      </c>
      <c r="F481" s="192" t="s">
        <v>769</v>
      </c>
      <c r="G481" s="185" t="s">
        <v>800</v>
      </c>
      <c r="H481" s="43">
        <v>411</v>
      </c>
      <c r="I481" s="185" t="s">
        <v>332</v>
      </c>
      <c r="J481" s="190" t="str">
        <f t="shared" si="102"/>
        <v>Electrification + Hydrogen</v>
      </c>
      <c r="K481" s="190" t="str">
        <f t="shared" si="102"/>
        <v>indst fuel type shifting</v>
      </c>
      <c r="L481" s="191">
        <f t="shared" si="102"/>
        <v>0</v>
      </c>
      <c r="M481" s="191">
        <f t="shared" si="102"/>
        <v>1</v>
      </c>
      <c r="N481" s="191">
        <f t="shared" si="102"/>
        <v>0.01</v>
      </c>
      <c r="O481" s="190" t="str">
        <f t="shared" si="102"/>
        <v>% of fuel shifted</v>
      </c>
      <c r="P481" s="187"/>
      <c r="Q481" s="190" t="str">
        <f t="shared" si="103"/>
        <v>industry-ag-main.html#fuel-switching</v>
      </c>
      <c r="R481" s="190" t="str">
        <f t="shared" si="103"/>
        <v>industry-elec-and-hydrogen.html</v>
      </c>
      <c r="S481" s="206"/>
      <c r="T481" s="185"/>
      <c r="W481" s="183" cm="1">
        <f t="array" ref="W481">IFERROR(INDEX(A$761:A$954,MATCH(H481,A$761:A$954,0),0),"Save")</f>
        <v>411</v>
      </c>
    </row>
    <row r="482" spans="1:23" x14ac:dyDescent="0.35">
      <c r="A482" s="190" t="str">
        <f t="shared" si="101"/>
        <v>Industry</v>
      </c>
      <c r="B482" s="190" t="str">
        <f t="shared" si="101"/>
        <v>Electrification + Hydrogen</v>
      </c>
      <c r="C482" s="190" t="str">
        <f t="shared" si="101"/>
        <v>Fraction of Industrial Fuel Use Shifted to Other Fuels</v>
      </c>
      <c r="D482" s="192" t="s">
        <v>768</v>
      </c>
      <c r="E482" s="185" t="s">
        <v>806</v>
      </c>
      <c r="F482" s="192" t="s">
        <v>769</v>
      </c>
      <c r="G482" s="185" t="s">
        <v>807</v>
      </c>
      <c r="H482" s="43">
        <v>412</v>
      </c>
      <c r="I482" s="185" t="s">
        <v>310</v>
      </c>
      <c r="J482" s="190" t="str">
        <f t="shared" ref="J482:O491" si="104">J$451</f>
        <v>Electrification + Hydrogen</v>
      </c>
      <c r="K482" s="190" t="str">
        <f t="shared" si="104"/>
        <v>indst fuel type shifting</v>
      </c>
      <c r="L482" s="191">
        <f t="shared" si="104"/>
        <v>0</v>
      </c>
      <c r="M482" s="191">
        <f t="shared" si="104"/>
        <v>1</v>
      </c>
      <c r="N482" s="191">
        <f t="shared" si="104"/>
        <v>0.01</v>
      </c>
      <c r="O482" s="190" t="str">
        <f t="shared" si="104"/>
        <v>% of fuel shifted</v>
      </c>
      <c r="P482" s="187" t="s">
        <v>851</v>
      </c>
      <c r="Q482" s="190" t="str">
        <f t="shared" si="103"/>
        <v>industry-ag-main.html#fuel-switching</v>
      </c>
      <c r="R482" s="190" t="str">
        <f t="shared" si="103"/>
        <v>industry-elec-and-hydrogen.html</v>
      </c>
      <c r="S482" s="206"/>
      <c r="T482" s="185"/>
      <c r="W482" s="183" cm="1">
        <f t="array" ref="W482">IFERROR(INDEX(A$761:A$954,MATCH(H482,A$761:A$954,0),0),"Save")</f>
        <v>412</v>
      </c>
    </row>
    <row r="483" spans="1:23" x14ac:dyDescent="0.35">
      <c r="A483" s="190" t="str">
        <f t="shared" si="101"/>
        <v>Industry</v>
      </c>
      <c r="B483" s="190" t="str">
        <f t="shared" si="101"/>
        <v>Electrification + Hydrogen</v>
      </c>
      <c r="C483" s="190" t="str">
        <f t="shared" si="101"/>
        <v>Fraction of Industrial Fuel Use Shifted to Other Fuels</v>
      </c>
      <c r="D483" s="192" t="s">
        <v>768</v>
      </c>
      <c r="E483" s="185" t="s">
        <v>808</v>
      </c>
      <c r="F483" s="192" t="s">
        <v>769</v>
      </c>
      <c r="G483" s="185" t="s">
        <v>809</v>
      </c>
      <c r="H483" s="43">
        <v>413</v>
      </c>
      <c r="I483" s="185" t="s">
        <v>310</v>
      </c>
      <c r="J483" s="190" t="str">
        <f t="shared" si="104"/>
        <v>Electrification + Hydrogen</v>
      </c>
      <c r="K483" s="190" t="str">
        <f t="shared" si="104"/>
        <v>indst fuel type shifting</v>
      </c>
      <c r="L483" s="191">
        <f t="shared" si="104"/>
        <v>0</v>
      </c>
      <c r="M483" s="191">
        <f t="shared" si="104"/>
        <v>1</v>
      </c>
      <c r="N483" s="191">
        <f t="shared" si="104"/>
        <v>0.01</v>
      </c>
      <c r="O483" s="190" t="str">
        <f t="shared" si="104"/>
        <v>% of fuel shifted</v>
      </c>
      <c r="P483" s="187" t="s">
        <v>852</v>
      </c>
      <c r="Q483" s="190" t="str">
        <f t="shared" si="103"/>
        <v>industry-ag-main.html#fuel-switching</v>
      </c>
      <c r="R483" s="190" t="str">
        <f t="shared" si="103"/>
        <v>industry-elec-and-hydrogen.html</v>
      </c>
      <c r="S483" s="206"/>
      <c r="T483" s="185"/>
      <c r="W483" s="183" cm="1">
        <f t="array" ref="W483">IFERROR(INDEX(A$761:A$954,MATCH(H483,A$761:A$954,0),0),"Save")</f>
        <v>413</v>
      </c>
    </row>
    <row r="484" spans="1:23" x14ac:dyDescent="0.35">
      <c r="A484" s="190" t="str">
        <f t="shared" si="101"/>
        <v>Industry</v>
      </c>
      <c r="B484" s="190" t="str">
        <f t="shared" si="101"/>
        <v>Electrification + Hydrogen</v>
      </c>
      <c r="C484" s="190" t="str">
        <f t="shared" si="101"/>
        <v>Fraction of Industrial Fuel Use Shifted to Other Fuels</v>
      </c>
      <c r="D484" s="192" t="s">
        <v>768</v>
      </c>
      <c r="E484" s="185" t="s">
        <v>810</v>
      </c>
      <c r="F484" s="192" t="s">
        <v>769</v>
      </c>
      <c r="G484" s="185" t="s">
        <v>811</v>
      </c>
      <c r="H484" s="43">
        <v>414</v>
      </c>
      <c r="I484" s="185" t="s">
        <v>332</v>
      </c>
      <c r="J484" s="190" t="str">
        <f t="shared" si="104"/>
        <v>Electrification + Hydrogen</v>
      </c>
      <c r="K484" s="190" t="str">
        <f t="shared" si="104"/>
        <v>indst fuel type shifting</v>
      </c>
      <c r="L484" s="191">
        <f t="shared" si="104"/>
        <v>0</v>
      </c>
      <c r="M484" s="191">
        <f t="shared" si="104"/>
        <v>1</v>
      </c>
      <c r="N484" s="191">
        <f t="shared" si="104"/>
        <v>0.01</v>
      </c>
      <c r="O484" s="190" t="str">
        <f t="shared" si="104"/>
        <v>% of fuel shifted</v>
      </c>
      <c r="P484" s="187"/>
      <c r="Q484" s="190" t="str">
        <f t="shared" si="103"/>
        <v>industry-ag-main.html#fuel-switching</v>
      </c>
      <c r="R484" s="190" t="str">
        <f t="shared" si="103"/>
        <v>industry-elec-and-hydrogen.html</v>
      </c>
      <c r="S484" s="206"/>
      <c r="T484" s="185"/>
      <c r="W484" s="183" cm="1">
        <f t="array" ref="W484">IFERROR(INDEX(A$761:A$954,MATCH(H484,A$761:A$954,0),0),"Save")</f>
        <v>414</v>
      </c>
    </row>
    <row r="485" spans="1:23" x14ac:dyDescent="0.35">
      <c r="A485" s="190" t="str">
        <f t="shared" si="101"/>
        <v>Industry</v>
      </c>
      <c r="B485" s="190" t="str">
        <f t="shared" si="101"/>
        <v>Electrification + Hydrogen</v>
      </c>
      <c r="C485" s="190" t="str">
        <f t="shared" si="101"/>
        <v>Fraction of Industrial Fuel Use Shifted to Other Fuels</v>
      </c>
      <c r="D485" s="192" t="s">
        <v>768</v>
      </c>
      <c r="E485" s="185" t="s">
        <v>812</v>
      </c>
      <c r="F485" s="192" t="s">
        <v>769</v>
      </c>
      <c r="G485" s="185" t="s">
        <v>813</v>
      </c>
      <c r="H485" s="43">
        <v>415</v>
      </c>
      <c r="I485" s="185" t="s">
        <v>310</v>
      </c>
      <c r="J485" s="190" t="str">
        <f t="shared" si="104"/>
        <v>Electrification + Hydrogen</v>
      </c>
      <c r="K485" s="190" t="str">
        <f t="shared" si="104"/>
        <v>indst fuel type shifting</v>
      </c>
      <c r="L485" s="191">
        <f t="shared" si="104"/>
        <v>0</v>
      </c>
      <c r="M485" s="191">
        <f t="shared" si="104"/>
        <v>1</v>
      </c>
      <c r="N485" s="191">
        <f t="shared" si="104"/>
        <v>0.01</v>
      </c>
      <c r="O485" s="190" t="str">
        <f t="shared" si="104"/>
        <v>% of fuel shifted</v>
      </c>
      <c r="P485" s="187" t="s">
        <v>853</v>
      </c>
      <c r="Q485" s="190" t="str">
        <f t="shared" si="103"/>
        <v>industry-ag-main.html#fuel-switching</v>
      </c>
      <c r="R485" s="190" t="str">
        <f t="shared" si="103"/>
        <v>industry-elec-and-hydrogen.html</v>
      </c>
      <c r="S485" s="206"/>
      <c r="T485" s="185"/>
      <c r="W485" s="183" cm="1">
        <f t="array" ref="W485">IFERROR(INDEX(A$761:A$954,MATCH(H485,A$761:A$954,0),0),"Save")</f>
        <v>415</v>
      </c>
    </row>
    <row r="486" spans="1:23" x14ac:dyDescent="0.35">
      <c r="A486" s="190" t="str">
        <f t="shared" si="101"/>
        <v>Industry</v>
      </c>
      <c r="B486" s="190" t="str">
        <f t="shared" si="101"/>
        <v>Electrification + Hydrogen</v>
      </c>
      <c r="C486" s="190" t="str">
        <f t="shared" si="101"/>
        <v>Fraction of Industrial Fuel Use Shifted to Other Fuels</v>
      </c>
      <c r="D486" s="192" t="s">
        <v>768</v>
      </c>
      <c r="E486" s="185" t="s">
        <v>814</v>
      </c>
      <c r="F486" s="192" t="s">
        <v>769</v>
      </c>
      <c r="G486" s="185" t="s">
        <v>815</v>
      </c>
      <c r="H486" s="43">
        <v>416</v>
      </c>
      <c r="I486" s="185" t="s">
        <v>332</v>
      </c>
      <c r="J486" s="190" t="str">
        <f t="shared" si="104"/>
        <v>Electrification + Hydrogen</v>
      </c>
      <c r="K486" s="190" t="str">
        <f t="shared" si="104"/>
        <v>indst fuel type shifting</v>
      </c>
      <c r="L486" s="191">
        <f t="shared" si="104"/>
        <v>0</v>
      </c>
      <c r="M486" s="191">
        <f t="shared" si="104"/>
        <v>1</v>
      </c>
      <c r="N486" s="191">
        <f t="shared" si="104"/>
        <v>0.01</v>
      </c>
      <c r="O486" s="190" t="str">
        <f t="shared" si="104"/>
        <v>% of fuel shifted</v>
      </c>
      <c r="P486" s="187"/>
      <c r="Q486" s="190" t="str">
        <f t="shared" si="103"/>
        <v>industry-ag-main.html#fuel-switching</v>
      </c>
      <c r="R486" s="190" t="str">
        <f t="shared" si="103"/>
        <v>industry-elec-and-hydrogen.html</v>
      </c>
      <c r="S486" s="206"/>
      <c r="T486" s="185"/>
      <c r="W486" s="183" cm="1">
        <f t="array" ref="W486">IFERROR(INDEX(A$761:A$954,MATCH(H486,A$761:A$954,0),0),"Save")</f>
        <v>416</v>
      </c>
    </row>
    <row r="487" spans="1:23" x14ac:dyDescent="0.35">
      <c r="A487" s="190" t="str">
        <f t="shared" si="101"/>
        <v>Industry</v>
      </c>
      <c r="B487" s="190" t="str">
        <f t="shared" si="101"/>
        <v>Electrification + Hydrogen</v>
      </c>
      <c r="C487" s="190" t="str">
        <f t="shared" si="101"/>
        <v>Fraction of Industrial Fuel Use Shifted to Other Fuels</v>
      </c>
      <c r="D487" s="192" t="s">
        <v>768</v>
      </c>
      <c r="E487" s="185" t="s">
        <v>816</v>
      </c>
      <c r="F487" s="192" t="s">
        <v>769</v>
      </c>
      <c r="G487" s="185" t="s">
        <v>817</v>
      </c>
      <c r="H487" s="43">
        <v>417</v>
      </c>
      <c r="I487" s="185" t="s">
        <v>332</v>
      </c>
      <c r="J487" s="190" t="str">
        <f t="shared" si="104"/>
        <v>Electrification + Hydrogen</v>
      </c>
      <c r="K487" s="190" t="str">
        <f t="shared" si="104"/>
        <v>indst fuel type shifting</v>
      </c>
      <c r="L487" s="191">
        <f t="shared" si="104"/>
        <v>0</v>
      </c>
      <c r="M487" s="191">
        <f t="shared" si="104"/>
        <v>1</v>
      </c>
      <c r="N487" s="191">
        <f t="shared" si="104"/>
        <v>0.01</v>
      </c>
      <c r="O487" s="190" t="str">
        <f t="shared" si="104"/>
        <v>% of fuel shifted</v>
      </c>
      <c r="P487" s="187"/>
      <c r="Q487" s="190" t="str">
        <f t="shared" si="103"/>
        <v>industry-ag-main.html#fuel-switching</v>
      </c>
      <c r="R487" s="190" t="str">
        <f t="shared" si="103"/>
        <v>industry-elec-and-hydrogen.html</v>
      </c>
      <c r="S487" s="206"/>
      <c r="T487" s="185"/>
      <c r="W487" s="183" cm="1">
        <f t="array" ref="W487">IFERROR(INDEX(A$761:A$954,MATCH(H487,A$761:A$954,0),0),"Save")</f>
        <v>417</v>
      </c>
    </row>
    <row r="488" spans="1:23" x14ac:dyDescent="0.35">
      <c r="A488" s="190" t="str">
        <f t="shared" si="101"/>
        <v>Industry</v>
      </c>
      <c r="B488" s="190" t="str">
        <f t="shared" si="101"/>
        <v>Electrification + Hydrogen</v>
      </c>
      <c r="C488" s="190" t="str">
        <f t="shared" si="101"/>
        <v>Fraction of Industrial Fuel Use Shifted to Other Fuels</v>
      </c>
      <c r="D488" s="192" t="s">
        <v>768</v>
      </c>
      <c r="E488" s="185" t="s">
        <v>818</v>
      </c>
      <c r="F488" s="192" t="s">
        <v>769</v>
      </c>
      <c r="G488" s="185" t="s">
        <v>819</v>
      </c>
      <c r="H488" s="43">
        <v>418</v>
      </c>
      <c r="I488" s="185" t="s">
        <v>310</v>
      </c>
      <c r="J488" s="190" t="str">
        <f t="shared" si="104"/>
        <v>Electrification + Hydrogen</v>
      </c>
      <c r="K488" s="190" t="str">
        <f t="shared" si="104"/>
        <v>indst fuel type shifting</v>
      </c>
      <c r="L488" s="191">
        <f t="shared" si="104"/>
        <v>0</v>
      </c>
      <c r="M488" s="191">
        <f t="shared" si="104"/>
        <v>1</v>
      </c>
      <c r="N488" s="191">
        <f t="shared" si="104"/>
        <v>0.01</v>
      </c>
      <c r="O488" s="190" t="str">
        <f t="shared" si="104"/>
        <v>% of fuel shifted</v>
      </c>
      <c r="P488" s="187" t="s">
        <v>854</v>
      </c>
      <c r="Q488" s="190" t="str">
        <f t="shared" si="103"/>
        <v>industry-ag-main.html#fuel-switching</v>
      </c>
      <c r="R488" s="190" t="str">
        <f t="shared" si="103"/>
        <v>industry-elec-and-hydrogen.html</v>
      </c>
      <c r="S488" s="206"/>
      <c r="T488" s="185"/>
      <c r="W488" s="183" cm="1">
        <f t="array" ref="W488">IFERROR(INDEX(A$761:A$954,MATCH(H488,A$761:A$954,0),0),"Save")</f>
        <v>418</v>
      </c>
    </row>
    <row r="489" spans="1:23" x14ac:dyDescent="0.35">
      <c r="A489" s="190" t="str">
        <f t="shared" si="101"/>
        <v>Industry</v>
      </c>
      <c r="B489" s="190" t="str">
        <f t="shared" si="101"/>
        <v>Electrification + Hydrogen</v>
      </c>
      <c r="C489" s="190" t="str">
        <f t="shared" si="101"/>
        <v>Fraction of Industrial Fuel Use Shifted to Other Fuels</v>
      </c>
      <c r="D489" s="192" t="s">
        <v>768</v>
      </c>
      <c r="E489" s="185" t="s">
        <v>820</v>
      </c>
      <c r="F489" s="192" t="s">
        <v>769</v>
      </c>
      <c r="G489" s="185" t="s">
        <v>821</v>
      </c>
      <c r="H489" s="43">
        <v>419</v>
      </c>
      <c r="I489" s="185" t="s">
        <v>310</v>
      </c>
      <c r="J489" s="190" t="str">
        <f t="shared" si="104"/>
        <v>Electrification + Hydrogen</v>
      </c>
      <c r="K489" s="190" t="str">
        <f t="shared" si="104"/>
        <v>indst fuel type shifting</v>
      </c>
      <c r="L489" s="191">
        <f t="shared" si="104"/>
        <v>0</v>
      </c>
      <c r="M489" s="191">
        <f t="shared" si="104"/>
        <v>1</v>
      </c>
      <c r="N489" s="191">
        <f t="shared" si="104"/>
        <v>0.01</v>
      </c>
      <c r="O489" s="190" t="str">
        <f t="shared" si="104"/>
        <v>% of fuel shifted</v>
      </c>
      <c r="P489" s="187" t="s">
        <v>855</v>
      </c>
      <c r="Q489" s="190" t="str">
        <f t="shared" si="103"/>
        <v>industry-ag-main.html#fuel-switching</v>
      </c>
      <c r="R489" s="190" t="str">
        <f t="shared" si="103"/>
        <v>industry-elec-and-hydrogen.html</v>
      </c>
      <c r="S489" s="206"/>
      <c r="T489" s="185"/>
      <c r="W489" s="183" cm="1">
        <f t="array" ref="W489">IFERROR(INDEX(A$761:A$954,MATCH(H489,A$761:A$954,0),0),"Save")</f>
        <v>419</v>
      </c>
    </row>
    <row r="490" spans="1:23" x14ac:dyDescent="0.35">
      <c r="A490" s="190" t="str">
        <f t="shared" si="101"/>
        <v>Industry</v>
      </c>
      <c r="B490" s="190" t="str">
        <f t="shared" si="101"/>
        <v>Electrification + Hydrogen</v>
      </c>
      <c r="C490" s="190" t="str">
        <f t="shared" si="101"/>
        <v>Fraction of Industrial Fuel Use Shifted to Other Fuels</v>
      </c>
      <c r="D490" s="192" t="s">
        <v>768</v>
      </c>
      <c r="E490" s="185" t="s">
        <v>822</v>
      </c>
      <c r="F490" s="192" t="s">
        <v>769</v>
      </c>
      <c r="G490" s="185" t="s">
        <v>823</v>
      </c>
      <c r="H490" s="43">
        <v>420</v>
      </c>
      <c r="I490" s="185" t="s">
        <v>332</v>
      </c>
      <c r="J490" s="190" t="str">
        <f t="shared" si="104"/>
        <v>Electrification + Hydrogen</v>
      </c>
      <c r="K490" s="190" t="str">
        <f t="shared" si="104"/>
        <v>indst fuel type shifting</v>
      </c>
      <c r="L490" s="191">
        <f t="shared" si="104"/>
        <v>0</v>
      </c>
      <c r="M490" s="191">
        <f t="shared" si="104"/>
        <v>1</v>
      </c>
      <c r="N490" s="191">
        <f t="shared" si="104"/>
        <v>0.01</v>
      </c>
      <c r="O490" s="190" t="str">
        <f t="shared" si="104"/>
        <v>% of fuel shifted</v>
      </c>
      <c r="P490" s="187"/>
      <c r="Q490" s="190" t="str">
        <f t="shared" si="103"/>
        <v>industry-ag-main.html#fuel-switching</v>
      </c>
      <c r="R490" s="190" t="str">
        <f t="shared" si="103"/>
        <v>industry-elec-and-hydrogen.html</v>
      </c>
      <c r="S490" s="206"/>
      <c r="T490" s="185"/>
      <c r="W490" s="183" cm="1">
        <f t="array" ref="W490">IFERROR(INDEX(A$761:A$954,MATCH(H490,A$761:A$954,0),0),"Save")</f>
        <v>420</v>
      </c>
    </row>
    <row r="491" spans="1:23" x14ac:dyDescent="0.35">
      <c r="A491" s="190" t="str">
        <f t="shared" si="101"/>
        <v>Industry</v>
      </c>
      <c r="B491" s="190" t="str">
        <f t="shared" si="101"/>
        <v>Electrification + Hydrogen</v>
      </c>
      <c r="C491" s="190" t="str">
        <f t="shared" si="101"/>
        <v>Fraction of Industrial Fuel Use Shifted to Other Fuels</v>
      </c>
      <c r="D491" s="192" t="s">
        <v>770</v>
      </c>
      <c r="E491" s="185" t="s">
        <v>799</v>
      </c>
      <c r="F491" s="185" t="s">
        <v>771</v>
      </c>
      <c r="G491" s="185" t="s">
        <v>800</v>
      </c>
      <c r="H491" s="43">
        <v>421</v>
      </c>
      <c r="I491" s="185" t="s">
        <v>332</v>
      </c>
      <c r="J491" s="190" t="str">
        <f t="shared" si="104"/>
        <v>Electrification + Hydrogen</v>
      </c>
      <c r="K491" s="190" t="str">
        <f t="shared" si="104"/>
        <v>indst fuel type shifting</v>
      </c>
      <c r="L491" s="191">
        <f t="shared" si="104"/>
        <v>0</v>
      </c>
      <c r="M491" s="191">
        <f t="shared" si="104"/>
        <v>1</v>
      </c>
      <c r="N491" s="191">
        <f t="shared" si="104"/>
        <v>0.01</v>
      </c>
      <c r="O491" s="190" t="str">
        <f t="shared" si="104"/>
        <v>% of fuel shifted</v>
      </c>
      <c r="P491" s="187"/>
      <c r="Q491" s="190" t="str">
        <f t="shared" si="103"/>
        <v>industry-ag-main.html#fuel-switching</v>
      </c>
      <c r="R491" s="190" t="str">
        <f t="shared" si="103"/>
        <v>industry-elec-and-hydrogen.html</v>
      </c>
      <c r="S491" s="206"/>
      <c r="T491" s="185"/>
      <c r="W491" s="183" cm="1">
        <f t="array" ref="W491">IFERROR(INDEX(A$761:A$954,MATCH(H491,A$761:A$954,0),0),"Save")</f>
        <v>421</v>
      </c>
    </row>
    <row r="492" spans="1:23" x14ac:dyDescent="0.35">
      <c r="A492" s="190" t="str">
        <f t="shared" ref="A492:C511" si="105">A$451</f>
        <v>Industry</v>
      </c>
      <c r="B492" s="190" t="str">
        <f t="shared" si="105"/>
        <v>Electrification + Hydrogen</v>
      </c>
      <c r="C492" s="190" t="str">
        <f t="shared" si="105"/>
        <v>Fraction of Industrial Fuel Use Shifted to Other Fuels</v>
      </c>
      <c r="D492" s="192" t="s">
        <v>770</v>
      </c>
      <c r="E492" s="185" t="s">
        <v>806</v>
      </c>
      <c r="F492" s="185" t="s">
        <v>771</v>
      </c>
      <c r="G492" s="185" t="s">
        <v>807</v>
      </c>
      <c r="H492" s="43">
        <v>422</v>
      </c>
      <c r="I492" s="185" t="s">
        <v>310</v>
      </c>
      <c r="J492" s="190" t="str">
        <f t="shared" ref="J492:O501" si="106">J$451</f>
        <v>Electrification + Hydrogen</v>
      </c>
      <c r="K492" s="190" t="str">
        <f t="shared" si="106"/>
        <v>indst fuel type shifting</v>
      </c>
      <c r="L492" s="191">
        <f t="shared" si="106"/>
        <v>0</v>
      </c>
      <c r="M492" s="191">
        <f t="shared" si="106"/>
        <v>1</v>
      </c>
      <c r="N492" s="191">
        <f t="shared" si="106"/>
        <v>0.01</v>
      </c>
      <c r="O492" s="190" t="str">
        <f t="shared" si="106"/>
        <v>% of fuel shifted</v>
      </c>
      <c r="P492" s="187" t="s">
        <v>856</v>
      </c>
      <c r="Q492" s="190" t="str">
        <f t="shared" ref="Q492:R511" si="107">Q$451</f>
        <v>industry-ag-main.html#fuel-switching</v>
      </c>
      <c r="R492" s="190" t="str">
        <f t="shared" si="107"/>
        <v>industry-elec-and-hydrogen.html</v>
      </c>
      <c r="S492" s="206"/>
      <c r="T492" s="185"/>
      <c r="W492" s="183" cm="1">
        <f t="array" ref="W492">IFERROR(INDEX(A$761:A$954,MATCH(H492,A$761:A$954,0),0),"Save")</f>
        <v>422</v>
      </c>
    </row>
    <row r="493" spans="1:23" x14ac:dyDescent="0.35">
      <c r="A493" s="190" t="str">
        <f t="shared" si="105"/>
        <v>Industry</v>
      </c>
      <c r="B493" s="190" t="str">
        <f t="shared" si="105"/>
        <v>Electrification + Hydrogen</v>
      </c>
      <c r="C493" s="190" t="str">
        <f t="shared" si="105"/>
        <v>Fraction of Industrial Fuel Use Shifted to Other Fuels</v>
      </c>
      <c r="D493" s="192" t="s">
        <v>770</v>
      </c>
      <c r="E493" s="185" t="s">
        <v>808</v>
      </c>
      <c r="F493" s="185" t="s">
        <v>771</v>
      </c>
      <c r="G493" s="185" t="s">
        <v>809</v>
      </c>
      <c r="H493" s="43">
        <v>423</v>
      </c>
      <c r="I493" s="185" t="s">
        <v>310</v>
      </c>
      <c r="J493" s="190" t="str">
        <f t="shared" si="106"/>
        <v>Electrification + Hydrogen</v>
      </c>
      <c r="K493" s="190" t="str">
        <f t="shared" si="106"/>
        <v>indst fuel type shifting</v>
      </c>
      <c r="L493" s="191">
        <f t="shared" si="106"/>
        <v>0</v>
      </c>
      <c r="M493" s="191">
        <f t="shared" si="106"/>
        <v>1</v>
      </c>
      <c r="N493" s="191">
        <f t="shared" si="106"/>
        <v>0.01</v>
      </c>
      <c r="O493" s="190" t="str">
        <f t="shared" si="106"/>
        <v>% of fuel shifted</v>
      </c>
      <c r="P493" s="187" t="s">
        <v>857</v>
      </c>
      <c r="Q493" s="190" t="str">
        <f t="shared" si="107"/>
        <v>industry-ag-main.html#fuel-switching</v>
      </c>
      <c r="R493" s="190" t="str">
        <f t="shared" si="107"/>
        <v>industry-elec-and-hydrogen.html</v>
      </c>
      <c r="S493" s="206"/>
      <c r="T493" s="185"/>
      <c r="W493" s="183" cm="1">
        <f t="array" ref="W493">IFERROR(INDEX(A$761:A$954,MATCH(H493,A$761:A$954,0),0),"Save")</f>
        <v>423</v>
      </c>
    </row>
    <row r="494" spans="1:23" x14ac:dyDescent="0.35">
      <c r="A494" s="190" t="str">
        <f t="shared" si="105"/>
        <v>Industry</v>
      </c>
      <c r="B494" s="190" t="str">
        <f t="shared" si="105"/>
        <v>Electrification + Hydrogen</v>
      </c>
      <c r="C494" s="190" t="str">
        <f t="shared" si="105"/>
        <v>Fraction of Industrial Fuel Use Shifted to Other Fuels</v>
      </c>
      <c r="D494" s="192" t="s">
        <v>770</v>
      </c>
      <c r="E494" s="185" t="s">
        <v>810</v>
      </c>
      <c r="F494" s="185" t="s">
        <v>771</v>
      </c>
      <c r="G494" s="185" t="s">
        <v>811</v>
      </c>
      <c r="H494" s="43">
        <v>424</v>
      </c>
      <c r="I494" s="185" t="s">
        <v>332</v>
      </c>
      <c r="J494" s="190" t="str">
        <f t="shared" si="106"/>
        <v>Electrification + Hydrogen</v>
      </c>
      <c r="K494" s="190" t="str">
        <f t="shared" si="106"/>
        <v>indst fuel type shifting</v>
      </c>
      <c r="L494" s="191">
        <f t="shared" si="106"/>
        <v>0</v>
      </c>
      <c r="M494" s="191">
        <f t="shared" si="106"/>
        <v>1</v>
      </c>
      <c r="N494" s="191">
        <f t="shared" si="106"/>
        <v>0.01</v>
      </c>
      <c r="O494" s="190" t="str">
        <f t="shared" si="106"/>
        <v>% of fuel shifted</v>
      </c>
      <c r="P494" s="187"/>
      <c r="Q494" s="190" t="str">
        <f t="shared" si="107"/>
        <v>industry-ag-main.html#fuel-switching</v>
      </c>
      <c r="R494" s="190" t="str">
        <f t="shared" si="107"/>
        <v>industry-elec-and-hydrogen.html</v>
      </c>
      <c r="S494" s="206"/>
      <c r="T494" s="185"/>
      <c r="W494" s="183" cm="1">
        <f t="array" ref="W494">IFERROR(INDEX(A$761:A$954,MATCH(H494,A$761:A$954,0),0),"Save")</f>
        <v>424</v>
      </c>
    </row>
    <row r="495" spans="1:23" x14ac:dyDescent="0.35">
      <c r="A495" s="190" t="str">
        <f t="shared" si="105"/>
        <v>Industry</v>
      </c>
      <c r="B495" s="190" t="str">
        <f t="shared" si="105"/>
        <v>Electrification + Hydrogen</v>
      </c>
      <c r="C495" s="190" t="str">
        <f t="shared" si="105"/>
        <v>Fraction of Industrial Fuel Use Shifted to Other Fuels</v>
      </c>
      <c r="D495" s="192" t="s">
        <v>770</v>
      </c>
      <c r="E495" s="185" t="s">
        <v>812</v>
      </c>
      <c r="F495" s="185" t="s">
        <v>771</v>
      </c>
      <c r="G495" s="185" t="s">
        <v>813</v>
      </c>
      <c r="H495" s="43">
        <v>425</v>
      </c>
      <c r="I495" s="185" t="s">
        <v>310</v>
      </c>
      <c r="J495" s="190" t="str">
        <f t="shared" si="106"/>
        <v>Electrification + Hydrogen</v>
      </c>
      <c r="K495" s="190" t="str">
        <f t="shared" si="106"/>
        <v>indst fuel type shifting</v>
      </c>
      <c r="L495" s="191">
        <f t="shared" si="106"/>
        <v>0</v>
      </c>
      <c r="M495" s="191">
        <f t="shared" si="106"/>
        <v>1</v>
      </c>
      <c r="N495" s="191">
        <f t="shared" si="106"/>
        <v>0.01</v>
      </c>
      <c r="O495" s="190" t="str">
        <f t="shared" si="106"/>
        <v>% of fuel shifted</v>
      </c>
      <c r="P495" s="187" t="s">
        <v>858</v>
      </c>
      <c r="Q495" s="190" t="str">
        <f t="shared" si="107"/>
        <v>industry-ag-main.html#fuel-switching</v>
      </c>
      <c r="R495" s="190" t="str">
        <f t="shared" si="107"/>
        <v>industry-elec-and-hydrogen.html</v>
      </c>
      <c r="S495" s="206"/>
      <c r="T495" s="185"/>
      <c r="W495" s="183" cm="1">
        <f t="array" ref="W495">IFERROR(INDEX(A$761:A$954,MATCH(H495,A$761:A$954,0),0),"Save")</f>
        <v>425</v>
      </c>
    </row>
    <row r="496" spans="1:23" x14ac:dyDescent="0.35">
      <c r="A496" s="190" t="str">
        <f t="shared" si="105"/>
        <v>Industry</v>
      </c>
      <c r="B496" s="190" t="str">
        <f t="shared" si="105"/>
        <v>Electrification + Hydrogen</v>
      </c>
      <c r="C496" s="190" t="str">
        <f t="shared" si="105"/>
        <v>Fraction of Industrial Fuel Use Shifted to Other Fuels</v>
      </c>
      <c r="D496" s="192" t="s">
        <v>770</v>
      </c>
      <c r="E496" s="185" t="s">
        <v>814</v>
      </c>
      <c r="F496" s="185" t="s">
        <v>771</v>
      </c>
      <c r="G496" s="185" t="s">
        <v>815</v>
      </c>
      <c r="H496" s="43">
        <v>426</v>
      </c>
      <c r="I496" s="185" t="s">
        <v>332</v>
      </c>
      <c r="J496" s="190" t="str">
        <f t="shared" si="106"/>
        <v>Electrification + Hydrogen</v>
      </c>
      <c r="K496" s="190" t="str">
        <f t="shared" si="106"/>
        <v>indst fuel type shifting</v>
      </c>
      <c r="L496" s="191">
        <f t="shared" si="106"/>
        <v>0</v>
      </c>
      <c r="M496" s="191">
        <f t="shared" si="106"/>
        <v>1</v>
      </c>
      <c r="N496" s="191">
        <f t="shared" si="106"/>
        <v>0.01</v>
      </c>
      <c r="O496" s="190" t="str">
        <f t="shared" si="106"/>
        <v>% of fuel shifted</v>
      </c>
      <c r="P496" s="187"/>
      <c r="Q496" s="190" t="str">
        <f t="shared" si="107"/>
        <v>industry-ag-main.html#fuel-switching</v>
      </c>
      <c r="R496" s="190" t="str">
        <f t="shared" si="107"/>
        <v>industry-elec-and-hydrogen.html</v>
      </c>
      <c r="S496" s="206"/>
      <c r="T496" s="185"/>
      <c r="W496" s="183" cm="1">
        <f t="array" ref="W496">IFERROR(INDEX(A$761:A$954,MATCH(H496,A$761:A$954,0),0),"Save")</f>
        <v>426</v>
      </c>
    </row>
    <row r="497" spans="1:23" x14ac:dyDescent="0.35">
      <c r="A497" s="190" t="str">
        <f t="shared" si="105"/>
        <v>Industry</v>
      </c>
      <c r="B497" s="190" t="str">
        <f t="shared" si="105"/>
        <v>Electrification + Hydrogen</v>
      </c>
      <c r="C497" s="190" t="str">
        <f t="shared" si="105"/>
        <v>Fraction of Industrial Fuel Use Shifted to Other Fuels</v>
      </c>
      <c r="D497" s="192" t="s">
        <v>770</v>
      </c>
      <c r="E497" s="185" t="s">
        <v>816</v>
      </c>
      <c r="F497" s="185" t="s">
        <v>771</v>
      </c>
      <c r="G497" s="185" t="s">
        <v>817</v>
      </c>
      <c r="H497" s="43">
        <v>427</v>
      </c>
      <c r="I497" s="185" t="s">
        <v>332</v>
      </c>
      <c r="J497" s="190" t="str">
        <f t="shared" si="106"/>
        <v>Electrification + Hydrogen</v>
      </c>
      <c r="K497" s="190" t="str">
        <f t="shared" si="106"/>
        <v>indst fuel type shifting</v>
      </c>
      <c r="L497" s="191">
        <f t="shared" si="106"/>
        <v>0</v>
      </c>
      <c r="M497" s="191">
        <f t="shared" si="106"/>
        <v>1</v>
      </c>
      <c r="N497" s="191">
        <f t="shared" si="106"/>
        <v>0.01</v>
      </c>
      <c r="O497" s="190" t="str">
        <f t="shared" si="106"/>
        <v>% of fuel shifted</v>
      </c>
      <c r="P497" s="187"/>
      <c r="Q497" s="190" t="str">
        <f t="shared" si="107"/>
        <v>industry-ag-main.html#fuel-switching</v>
      </c>
      <c r="R497" s="190" t="str">
        <f t="shared" si="107"/>
        <v>industry-elec-and-hydrogen.html</v>
      </c>
      <c r="S497" s="206"/>
      <c r="T497" s="185"/>
      <c r="W497" s="183" cm="1">
        <f t="array" ref="W497">IFERROR(INDEX(A$761:A$954,MATCH(H497,A$761:A$954,0),0),"Save")</f>
        <v>427</v>
      </c>
    </row>
    <row r="498" spans="1:23" x14ac:dyDescent="0.35">
      <c r="A498" s="190" t="str">
        <f t="shared" si="105"/>
        <v>Industry</v>
      </c>
      <c r="B498" s="190" t="str">
        <f t="shared" si="105"/>
        <v>Electrification + Hydrogen</v>
      </c>
      <c r="C498" s="190" t="str">
        <f t="shared" si="105"/>
        <v>Fraction of Industrial Fuel Use Shifted to Other Fuels</v>
      </c>
      <c r="D498" s="192" t="s">
        <v>770</v>
      </c>
      <c r="E498" s="185" t="s">
        <v>818</v>
      </c>
      <c r="F498" s="185" t="s">
        <v>771</v>
      </c>
      <c r="G498" s="185" t="s">
        <v>819</v>
      </c>
      <c r="H498" s="43">
        <v>428</v>
      </c>
      <c r="I498" s="185" t="s">
        <v>310</v>
      </c>
      <c r="J498" s="190" t="str">
        <f t="shared" si="106"/>
        <v>Electrification + Hydrogen</v>
      </c>
      <c r="K498" s="190" t="str">
        <f t="shared" si="106"/>
        <v>indst fuel type shifting</v>
      </c>
      <c r="L498" s="191">
        <f t="shared" si="106"/>
        <v>0</v>
      </c>
      <c r="M498" s="191">
        <f t="shared" si="106"/>
        <v>1</v>
      </c>
      <c r="N498" s="191">
        <f t="shared" si="106"/>
        <v>0.01</v>
      </c>
      <c r="O498" s="190" t="str">
        <f t="shared" si="106"/>
        <v>% of fuel shifted</v>
      </c>
      <c r="P498" s="187" t="s">
        <v>859</v>
      </c>
      <c r="Q498" s="190" t="str">
        <f t="shared" si="107"/>
        <v>industry-ag-main.html#fuel-switching</v>
      </c>
      <c r="R498" s="190" t="str">
        <f t="shared" si="107"/>
        <v>industry-elec-and-hydrogen.html</v>
      </c>
      <c r="S498" s="206"/>
      <c r="T498" s="185"/>
      <c r="W498" s="183" cm="1">
        <f t="array" ref="W498">IFERROR(INDEX(A$761:A$954,MATCH(H498,A$761:A$954,0),0),"Save")</f>
        <v>428</v>
      </c>
    </row>
    <row r="499" spans="1:23" x14ac:dyDescent="0.35">
      <c r="A499" s="190" t="str">
        <f t="shared" si="105"/>
        <v>Industry</v>
      </c>
      <c r="B499" s="190" t="str">
        <f t="shared" si="105"/>
        <v>Electrification + Hydrogen</v>
      </c>
      <c r="C499" s="190" t="str">
        <f t="shared" si="105"/>
        <v>Fraction of Industrial Fuel Use Shifted to Other Fuels</v>
      </c>
      <c r="D499" s="192" t="s">
        <v>770</v>
      </c>
      <c r="E499" s="185" t="s">
        <v>820</v>
      </c>
      <c r="F499" s="185" t="s">
        <v>771</v>
      </c>
      <c r="G499" s="185" t="s">
        <v>821</v>
      </c>
      <c r="H499" s="43">
        <v>464</v>
      </c>
      <c r="I499" s="185" t="s">
        <v>332</v>
      </c>
      <c r="J499" s="190" t="str">
        <f t="shared" si="106"/>
        <v>Electrification + Hydrogen</v>
      </c>
      <c r="K499" s="190" t="str">
        <f t="shared" si="106"/>
        <v>indst fuel type shifting</v>
      </c>
      <c r="L499" s="191">
        <f t="shared" si="106"/>
        <v>0</v>
      </c>
      <c r="M499" s="191">
        <f t="shared" si="106"/>
        <v>1</v>
      </c>
      <c r="N499" s="191">
        <f t="shared" si="106"/>
        <v>0.01</v>
      </c>
      <c r="O499" s="190" t="str">
        <f t="shared" si="106"/>
        <v>% of fuel shifted</v>
      </c>
      <c r="P499" s="187"/>
      <c r="Q499" s="190" t="str">
        <f t="shared" si="107"/>
        <v>industry-ag-main.html#fuel-switching</v>
      </c>
      <c r="R499" s="190" t="str">
        <f t="shared" si="107"/>
        <v>industry-elec-and-hydrogen.html</v>
      </c>
      <c r="S499" s="206"/>
      <c r="T499" s="185"/>
      <c r="W499" s="183" cm="1">
        <f t="array" ref="W499">IFERROR(INDEX(A$761:A$954,MATCH(H499,A$761:A$954,0),0),"Save")</f>
        <v>464</v>
      </c>
    </row>
    <row r="500" spans="1:23" x14ac:dyDescent="0.35">
      <c r="A500" s="190" t="str">
        <f t="shared" si="105"/>
        <v>Industry</v>
      </c>
      <c r="B500" s="190" t="str">
        <f t="shared" si="105"/>
        <v>Electrification + Hydrogen</v>
      </c>
      <c r="C500" s="190" t="str">
        <f t="shared" si="105"/>
        <v>Fraction of Industrial Fuel Use Shifted to Other Fuels</v>
      </c>
      <c r="D500" s="192" t="s">
        <v>770</v>
      </c>
      <c r="E500" s="185" t="s">
        <v>822</v>
      </c>
      <c r="F500" s="185" t="s">
        <v>771</v>
      </c>
      <c r="G500" s="185" t="s">
        <v>823</v>
      </c>
      <c r="H500" s="43">
        <v>465</v>
      </c>
      <c r="I500" s="185" t="s">
        <v>332</v>
      </c>
      <c r="J500" s="190" t="str">
        <f t="shared" si="106"/>
        <v>Electrification + Hydrogen</v>
      </c>
      <c r="K500" s="190" t="str">
        <f t="shared" si="106"/>
        <v>indst fuel type shifting</v>
      </c>
      <c r="L500" s="191">
        <f t="shared" si="106"/>
        <v>0</v>
      </c>
      <c r="M500" s="191">
        <f t="shared" si="106"/>
        <v>1</v>
      </c>
      <c r="N500" s="191">
        <f t="shared" si="106"/>
        <v>0.01</v>
      </c>
      <c r="O500" s="190" t="str">
        <f t="shared" si="106"/>
        <v>% of fuel shifted</v>
      </c>
      <c r="P500" s="187"/>
      <c r="Q500" s="190" t="str">
        <f t="shared" si="107"/>
        <v>industry-ag-main.html#fuel-switching</v>
      </c>
      <c r="R500" s="190" t="str">
        <f t="shared" si="107"/>
        <v>industry-elec-and-hydrogen.html</v>
      </c>
      <c r="S500" s="206"/>
      <c r="T500" s="185"/>
      <c r="W500" s="183" cm="1">
        <f t="array" ref="W500">IFERROR(INDEX(A$761:A$954,MATCH(H500,A$761:A$954,0),0),"Save")</f>
        <v>465</v>
      </c>
    </row>
    <row r="501" spans="1:23" x14ac:dyDescent="0.35">
      <c r="A501" s="190" t="str">
        <f t="shared" si="105"/>
        <v>Industry</v>
      </c>
      <c r="B501" s="190" t="str">
        <f t="shared" si="105"/>
        <v>Electrification + Hydrogen</v>
      </c>
      <c r="C501" s="190" t="str">
        <f t="shared" si="105"/>
        <v>Fraction of Industrial Fuel Use Shifted to Other Fuels</v>
      </c>
      <c r="D501" s="192" t="s">
        <v>772</v>
      </c>
      <c r="E501" s="185" t="s">
        <v>799</v>
      </c>
      <c r="F501" s="192" t="s">
        <v>773</v>
      </c>
      <c r="G501" s="185" t="s">
        <v>800</v>
      </c>
      <c r="H501" s="43">
        <v>466</v>
      </c>
      <c r="I501" s="185" t="s">
        <v>332</v>
      </c>
      <c r="J501" s="190" t="str">
        <f t="shared" si="106"/>
        <v>Electrification + Hydrogen</v>
      </c>
      <c r="K501" s="190" t="str">
        <f t="shared" si="106"/>
        <v>indst fuel type shifting</v>
      </c>
      <c r="L501" s="191">
        <f t="shared" si="106"/>
        <v>0</v>
      </c>
      <c r="M501" s="191">
        <f t="shared" si="106"/>
        <v>1</v>
      </c>
      <c r="N501" s="191">
        <f t="shared" si="106"/>
        <v>0.01</v>
      </c>
      <c r="O501" s="190" t="str">
        <f t="shared" si="106"/>
        <v>% of fuel shifted</v>
      </c>
      <c r="P501" s="187"/>
      <c r="Q501" s="190" t="str">
        <f t="shared" si="107"/>
        <v>industry-ag-main.html#fuel-switching</v>
      </c>
      <c r="R501" s="190" t="str">
        <f t="shared" si="107"/>
        <v>industry-elec-and-hydrogen.html</v>
      </c>
      <c r="S501" s="206"/>
      <c r="T501" s="185"/>
      <c r="W501" s="183" cm="1">
        <f t="array" ref="W501">IFERROR(INDEX(A$761:A$954,MATCH(H501,A$761:A$954,0),0),"Save")</f>
        <v>466</v>
      </c>
    </row>
    <row r="502" spans="1:23" x14ac:dyDescent="0.35">
      <c r="A502" s="190" t="str">
        <f t="shared" si="105"/>
        <v>Industry</v>
      </c>
      <c r="B502" s="190" t="str">
        <f t="shared" si="105"/>
        <v>Electrification + Hydrogen</v>
      </c>
      <c r="C502" s="190" t="str">
        <f t="shared" si="105"/>
        <v>Fraction of Industrial Fuel Use Shifted to Other Fuels</v>
      </c>
      <c r="D502" s="192" t="s">
        <v>772</v>
      </c>
      <c r="E502" s="185" t="s">
        <v>806</v>
      </c>
      <c r="F502" s="192" t="s">
        <v>773</v>
      </c>
      <c r="G502" s="185" t="s">
        <v>807</v>
      </c>
      <c r="H502" s="43">
        <v>467</v>
      </c>
      <c r="I502" s="185" t="s">
        <v>332</v>
      </c>
      <c r="J502" s="190" t="str">
        <f t="shared" ref="J502:O511" si="108">J$451</f>
        <v>Electrification + Hydrogen</v>
      </c>
      <c r="K502" s="190" t="str">
        <f t="shared" si="108"/>
        <v>indst fuel type shifting</v>
      </c>
      <c r="L502" s="191">
        <f t="shared" si="108"/>
        <v>0</v>
      </c>
      <c r="M502" s="191">
        <f t="shared" si="108"/>
        <v>1</v>
      </c>
      <c r="N502" s="191">
        <f t="shared" si="108"/>
        <v>0.01</v>
      </c>
      <c r="O502" s="190" t="str">
        <f t="shared" si="108"/>
        <v>% of fuel shifted</v>
      </c>
      <c r="P502" s="187"/>
      <c r="Q502" s="190" t="str">
        <f t="shared" si="107"/>
        <v>industry-ag-main.html#fuel-switching</v>
      </c>
      <c r="R502" s="190" t="str">
        <f t="shared" si="107"/>
        <v>industry-elec-and-hydrogen.html</v>
      </c>
      <c r="S502" s="206"/>
      <c r="T502" s="185"/>
      <c r="W502" s="183" cm="1">
        <f t="array" ref="W502">IFERROR(INDEX(A$761:A$954,MATCH(H502,A$761:A$954,0),0),"Save")</f>
        <v>467</v>
      </c>
    </row>
    <row r="503" spans="1:23" x14ac:dyDescent="0.35">
      <c r="A503" s="190" t="str">
        <f t="shared" si="105"/>
        <v>Industry</v>
      </c>
      <c r="B503" s="190" t="str">
        <f t="shared" si="105"/>
        <v>Electrification + Hydrogen</v>
      </c>
      <c r="C503" s="190" t="str">
        <f t="shared" si="105"/>
        <v>Fraction of Industrial Fuel Use Shifted to Other Fuels</v>
      </c>
      <c r="D503" s="192" t="s">
        <v>772</v>
      </c>
      <c r="E503" s="185" t="s">
        <v>808</v>
      </c>
      <c r="F503" s="192" t="s">
        <v>773</v>
      </c>
      <c r="G503" s="185" t="s">
        <v>809</v>
      </c>
      <c r="H503" s="43">
        <v>468</v>
      </c>
      <c r="I503" s="185" t="s">
        <v>332</v>
      </c>
      <c r="J503" s="190" t="str">
        <f t="shared" si="108"/>
        <v>Electrification + Hydrogen</v>
      </c>
      <c r="K503" s="190" t="str">
        <f t="shared" si="108"/>
        <v>indst fuel type shifting</v>
      </c>
      <c r="L503" s="191">
        <f t="shared" si="108"/>
        <v>0</v>
      </c>
      <c r="M503" s="191">
        <f t="shared" si="108"/>
        <v>1</v>
      </c>
      <c r="N503" s="191">
        <f t="shared" si="108"/>
        <v>0.01</v>
      </c>
      <c r="O503" s="190" t="str">
        <f t="shared" si="108"/>
        <v>% of fuel shifted</v>
      </c>
      <c r="P503" s="187"/>
      <c r="Q503" s="190" t="str">
        <f t="shared" si="107"/>
        <v>industry-ag-main.html#fuel-switching</v>
      </c>
      <c r="R503" s="190" t="str">
        <f t="shared" si="107"/>
        <v>industry-elec-and-hydrogen.html</v>
      </c>
      <c r="S503" s="206"/>
      <c r="T503" s="185"/>
      <c r="W503" s="183" cm="1">
        <f t="array" ref="W503">IFERROR(INDEX(A$761:A$954,MATCH(H503,A$761:A$954,0),0),"Save")</f>
        <v>468</v>
      </c>
    </row>
    <row r="504" spans="1:23" x14ac:dyDescent="0.35">
      <c r="A504" s="190" t="str">
        <f t="shared" si="105"/>
        <v>Industry</v>
      </c>
      <c r="B504" s="190" t="str">
        <f t="shared" si="105"/>
        <v>Electrification + Hydrogen</v>
      </c>
      <c r="C504" s="190" t="str">
        <f t="shared" si="105"/>
        <v>Fraction of Industrial Fuel Use Shifted to Other Fuels</v>
      </c>
      <c r="D504" s="192" t="s">
        <v>772</v>
      </c>
      <c r="E504" s="185" t="s">
        <v>810</v>
      </c>
      <c r="F504" s="192" t="s">
        <v>773</v>
      </c>
      <c r="G504" s="185" t="s">
        <v>811</v>
      </c>
      <c r="H504" s="43">
        <v>469</v>
      </c>
      <c r="I504" s="185" t="s">
        <v>332</v>
      </c>
      <c r="J504" s="190" t="str">
        <f t="shared" si="108"/>
        <v>Electrification + Hydrogen</v>
      </c>
      <c r="K504" s="190" t="str">
        <f t="shared" si="108"/>
        <v>indst fuel type shifting</v>
      </c>
      <c r="L504" s="191">
        <f t="shared" si="108"/>
        <v>0</v>
      </c>
      <c r="M504" s="191">
        <f t="shared" si="108"/>
        <v>1</v>
      </c>
      <c r="N504" s="191">
        <f t="shared" si="108"/>
        <v>0.01</v>
      </c>
      <c r="O504" s="190" t="str">
        <f t="shared" si="108"/>
        <v>% of fuel shifted</v>
      </c>
      <c r="P504" s="187"/>
      <c r="Q504" s="190" t="str">
        <f t="shared" si="107"/>
        <v>industry-ag-main.html#fuel-switching</v>
      </c>
      <c r="R504" s="190" t="str">
        <f t="shared" si="107"/>
        <v>industry-elec-and-hydrogen.html</v>
      </c>
      <c r="S504" s="206"/>
      <c r="T504" s="185"/>
      <c r="W504" s="183" cm="1">
        <f t="array" ref="W504">IFERROR(INDEX(A$761:A$954,MATCH(H504,A$761:A$954,0),0),"Save")</f>
        <v>469</v>
      </c>
    </row>
    <row r="505" spans="1:23" x14ac:dyDescent="0.35">
      <c r="A505" s="190" t="str">
        <f t="shared" si="105"/>
        <v>Industry</v>
      </c>
      <c r="B505" s="190" t="str">
        <f t="shared" si="105"/>
        <v>Electrification + Hydrogen</v>
      </c>
      <c r="C505" s="190" t="str">
        <f t="shared" si="105"/>
        <v>Fraction of Industrial Fuel Use Shifted to Other Fuels</v>
      </c>
      <c r="D505" s="192" t="s">
        <v>772</v>
      </c>
      <c r="E505" s="185" t="s">
        <v>812</v>
      </c>
      <c r="F505" s="192" t="s">
        <v>773</v>
      </c>
      <c r="G505" s="185" t="s">
        <v>813</v>
      </c>
      <c r="H505" s="43">
        <v>470</v>
      </c>
      <c r="I505" s="185" t="s">
        <v>332</v>
      </c>
      <c r="J505" s="190" t="str">
        <f t="shared" si="108"/>
        <v>Electrification + Hydrogen</v>
      </c>
      <c r="K505" s="190" t="str">
        <f t="shared" si="108"/>
        <v>indst fuel type shifting</v>
      </c>
      <c r="L505" s="191">
        <f t="shared" si="108"/>
        <v>0</v>
      </c>
      <c r="M505" s="191">
        <f t="shared" si="108"/>
        <v>1</v>
      </c>
      <c r="N505" s="191">
        <f t="shared" si="108"/>
        <v>0.01</v>
      </c>
      <c r="O505" s="190" t="str">
        <f t="shared" si="108"/>
        <v>% of fuel shifted</v>
      </c>
      <c r="P505" s="187"/>
      <c r="Q505" s="190" t="str">
        <f t="shared" si="107"/>
        <v>industry-ag-main.html#fuel-switching</v>
      </c>
      <c r="R505" s="190" t="str">
        <f t="shared" si="107"/>
        <v>industry-elec-and-hydrogen.html</v>
      </c>
      <c r="S505" s="206"/>
      <c r="T505" s="185"/>
      <c r="W505" s="183" cm="1">
        <f t="array" ref="W505">IFERROR(INDEX(A$761:A$954,MATCH(H505,A$761:A$954,0),0),"Save")</f>
        <v>470</v>
      </c>
    </row>
    <row r="506" spans="1:23" x14ac:dyDescent="0.35">
      <c r="A506" s="190" t="str">
        <f t="shared" si="105"/>
        <v>Industry</v>
      </c>
      <c r="B506" s="190" t="str">
        <f t="shared" si="105"/>
        <v>Electrification + Hydrogen</v>
      </c>
      <c r="C506" s="190" t="str">
        <f t="shared" si="105"/>
        <v>Fraction of Industrial Fuel Use Shifted to Other Fuels</v>
      </c>
      <c r="D506" s="192" t="s">
        <v>772</v>
      </c>
      <c r="E506" s="185" t="s">
        <v>814</v>
      </c>
      <c r="F506" s="192" t="s">
        <v>773</v>
      </c>
      <c r="G506" s="185" t="s">
        <v>815</v>
      </c>
      <c r="H506" s="43">
        <v>471</v>
      </c>
      <c r="I506" s="185" t="s">
        <v>332</v>
      </c>
      <c r="J506" s="190" t="str">
        <f t="shared" si="108"/>
        <v>Electrification + Hydrogen</v>
      </c>
      <c r="K506" s="190" t="str">
        <f t="shared" si="108"/>
        <v>indst fuel type shifting</v>
      </c>
      <c r="L506" s="191">
        <f t="shared" si="108"/>
        <v>0</v>
      </c>
      <c r="M506" s="191">
        <f t="shared" si="108"/>
        <v>1</v>
      </c>
      <c r="N506" s="191">
        <f t="shared" si="108"/>
        <v>0.01</v>
      </c>
      <c r="O506" s="190" t="str">
        <f t="shared" si="108"/>
        <v>% of fuel shifted</v>
      </c>
      <c r="P506" s="187"/>
      <c r="Q506" s="190" t="str">
        <f t="shared" si="107"/>
        <v>industry-ag-main.html#fuel-switching</v>
      </c>
      <c r="R506" s="190" t="str">
        <f t="shared" si="107"/>
        <v>industry-elec-and-hydrogen.html</v>
      </c>
      <c r="S506" s="206"/>
      <c r="T506" s="185"/>
      <c r="W506" s="183" cm="1">
        <f t="array" ref="W506">IFERROR(INDEX(A$761:A$954,MATCH(H506,A$761:A$954,0),0),"Save")</f>
        <v>471</v>
      </c>
    </row>
    <row r="507" spans="1:23" x14ac:dyDescent="0.35">
      <c r="A507" s="190" t="str">
        <f t="shared" si="105"/>
        <v>Industry</v>
      </c>
      <c r="B507" s="190" t="str">
        <f t="shared" si="105"/>
        <v>Electrification + Hydrogen</v>
      </c>
      <c r="C507" s="190" t="str">
        <f t="shared" si="105"/>
        <v>Fraction of Industrial Fuel Use Shifted to Other Fuels</v>
      </c>
      <c r="D507" s="192" t="s">
        <v>772</v>
      </c>
      <c r="E507" s="185" t="s">
        <v>816</v>
      </c>
      <c r="F507" s="192" t="s">
        <v>773</v>
      </c>
      <c r="G507" s="185" t="s">
        <v>817</v>
      </c>
      <c r="H507" s="43">
        <v>472</v>
      </c>
      <c r="I507" s="185" t="s">
        <v>332</v>
      </c>
      <c r="J507" s="190" t="str">
        <f t="shared" si="108"/>
        <v>Electrification + Hydrogen</v>
      </c>
      <c r="K507" s="190" t="str">
        <f t="shared" si="108"/>
        <v>indst fuel type shifting</v>
      </c>
      <c r="L507" s="191">
        <f t="shared" si="108"/>
        <v>0</v>
      </c>
      <c r="M507" s="191">
        <f t="shared" si="108"/>
        <v>1</v>
      </c>
      <c r="N507" s="191">
        <f t="shared" si="108"/>
        <v>0.01</v>
      </c>
      <c r="O507" s="190" t="str">
        <f t="shared" si="108"/>
        <v>% of fuel shifted</v>
      </c>
      <c r="P507" s="187"/>
      <c r="Q507" s="190" t="str">
        <f t="shared" si="107"/>
        <v>industry-ag-main.html#fuel-switching</v>
      </c>
      <c r="R507" s="190" t="str">
        <f t="shared" si="107"/>
        <v>industry-elec-and-hydrogen.html</v>
      </c>
      <c r="S507" s="206"/>
      <c r="T507" s="185"/>
      <c r="W507" s="183" cm="1">
        <f t="array" ref="W507">IFERROR(INDEX(A$761:A$954,MATCH(H507,A$761:A$954,0),0),"Save")</f>
        <v>472</v>
      </c>
    </row>
    <row r="508" spans="1:23" x14ac:dyDescent="0.35">
      <c r="A508" s="190" t="str">
        <f t="shared" si="105"/>
        <v>Industry</v>
      </c>
      <c r="B508" s="190" t="str">
        <f t="shared" si="105"/>
        <v>Electrification + Hydrogen</v>
      </c>
      <c r="C508" s="190" t="str">
        <f t="shared" si="105"/>
        <v>Fraction of Industrial Fuel Use Shifted to Other Fuels</v>
      </c>
      <c r="D508" s="192" t="s">
        <v>772</v>
      </c>
      <c r="E508" s="185" t="s">
        <v>818</v>
      </c>
      <c r="F508" s="192" t="s">
        <v>773</v>
      </c>
      <c r="G508" s="185" t="s">
        <v>819</v>
      </c>
      <c r="H508" s="43">
        <v>473</v>
      </c>
      <c r="I508" s="185" t="s">
        <v>332</v>
      </c>
      <c r="J508" s="190" t="str">
        <f t="shared" si="108"/>
        <v>Electrification + Hydrogen</v>
      </c>
      <c r="K508" s="190" t="str">
        <f t="shared" si="108"/>
        <v>indst fuel type shifting</v>
      </c>
      <c r="L508" s="191">
        <f t="shared" si="108"/>
        <v>0</v>
      </c>
      <c r="M508" s="191">
        <f t="shared" si="108"/>
        <v>1</v>
      </c>
      <c r="N508" s="191">
        <f t="shared" si="108"/>
        <v>0.01</v>
      </c>
      <c r="O508" s="190" t="str">
        <f t="shared" si="108"/>
        <v>% of fuel shifted</v>
      </c>
      <c r="P508" s="187"/>
      <c r="Q508" s="190" t="str">
        <f t="shared" si="107"/>
        <v>industry-ag-main.html#fuel-switching</v>
      </c>
      <c r="R508" s="190" t="str">
        <f t="shared" si="107"/>
        <v>industry-elec-and-hydrogen.html</v>
      </c>
      <c r="S508" s="206"/>
      <c r="T508" s="185"/>
      <c r="W508" s="183" cm="1">
        <f t="array" ref="W508">IFERROR(INDEX(A$761:A$954,MATCH(H508,A$761:A$954,0),0),"Save")</f>
        <v>473</v>
      </c>
    </row>
    <row r="509" spans="1:23" x14ac:dyDescent="0.35">
      <c r="A509" s="190" t="str">
        <f t="shared" si="105"/>
        <v>Industry</v>
      </c>
      <c r="B509" s="190" t="str">
        <f t="shared" si="105"/>
        <v>Electrification + Hydrogen</v>
      </c>
      <c r="C509" s="190" t="str">
        <f t="shared" si="105"/>
        <v>Fraction of Industrial Fuel Use Shifted to Other Fuels</v>
      </c>
      <c r="D509" s="192" t="s">
        <v>772</v>
      </c>
      <c r="E509" s="185" t="s">
        <v>820</v>
      </c>
      <c r="F509" s="192" t="s">
        <v>773</v>
      </c>
      <c r="G509" s="185" t="s">
        <v>821</v>
      </c>
      <c r="H509" s="43">
        <v>474</v>
      </c>
      <c r="I509" s="185" t="s">
        <v>332</v>
      </c>
      <c r="J509" s="190" t="str">
        <f t="shared" si="108"/>
        <v>Electrification + Hydrogen</v>
      </c>
      <c r="K509" s="190" t="str">
        <f t="shared" si="108"/>
        <v>indst fuel type shifting</v>
      </c>
      <c r="L509" s="191">
        <f t="shared" si="108"/>
        <v>0</v>
      </c>
      <c r="M509" s="191">
        <f t="shared" si="108"/>
        <v>1</v>
      </c>
      <c r="N509" s="191">
        <f t="shared" si="108"/>
        <v>0.01</v>
      </c>
      <c r="O509" s="190" t="str">
        <f t="shared" si="108"/>
        <v>% of fuel shifted</v>
      </c>
      <c r="P509" s="187"/>
      <c r="Q509" s="190" t="str">
        <f t="shared" si="107"/>
        <v>industry-ag-main.html#fuel-switching</v>
      </c>
      <c r="R509" s="190" t="str">
        <f t="shared" si="107"/>
        <v>industry-elec-and-hydrogen.html</v>
      </c>
      <c r="S509" s="206"/>
      <c r="T509" s="185"/>
      <c r="W509" s="183" cm="1">
        <f t="array" ref="W509">IFERROR(INDEX(A$761:A$954,MATCH(H509,A$761:A$954,0),0),"Save")</f>
        <v>474</v>
      </c>
    </row>
    <row r="510" spans="1:23" x14ac:dyDescent="0.35">
      <c r="A510" s="190" t="str">
        <f t="shared" si="105"/>
        <v>Industry</v>
      </c>
      <c r="B510" s="190" t="str">
        <f t="shared" si="105"/>
        <v>Electrification + Hydrogen</v>
      </c>
      <c r="C510" s="190" t="str">
        <f t="shared" si="105"/>
        <v>Fraction of Industrial Fuel Use Shifted to Other Fuels</v>
      </c>
      <c r="D510" s="192" t="s">
        <v>772</v>
      </c>
      <c r="E510" s="185" t="s">
        <v>822</v>
      </c>
      <c r="F510" s="192" t="s">
        <v>773</v>
      </c>
      <c r="G510" s="185" t="s">
        <v>823</v>
      </c>
      <c r="H510" s="43">
        <v>475</v>
      </c>
      <c r="I510" s="185" t="s">
        <v>332</v>
      </c>
      <c r="J510" s="190" t="str">
        <f t="shared" si="108"/>
        <v>Electrification + Hydrogen</v>
      </c>
      <c r="K510" s="190" t="str">
        <f t="shared" si="108"/>
        <v>indst fuel type shifting</v>
      </c>
      <c r="L510" s="191">
        <f t="shared" si="108"/>
        <v>0</v>
      </c>
      <c r="M510" s="191">
        <f t="shared" si="108"/>
        <v>1</v>
      </c>
      <c r="N510" s="191">
        <f t="shared" si="108"/>
        <v>0.01</v>
      </c>
      <c r="O510" s="190" t="str">
        <f t="shared" si="108"/>
        <v>% of fuel shifted</v>
      </c>
      <c r="P510" s="187"/>
      <c r="Q510" s="190" t="str">
        <f t="shared" si="107"/>
        <v>industry-ag-main.html#fuel-switching</v>
      </c>
      <c r="R510" s="190" t="str">
        <f t="shared" si="107"/>
        <v>industry-elec-and-hydrogen.html</v>
      </c>
      <c r="S510" s="206"/>
      <c r="T510" s="185"/>
      <c r="W510" s="183" cm="1">
        <f t="array" ref="W510">IFERROR(INDEX(A$761:A$954,MATCH(H510,A$761:A$954,0),0),"Save")</f>
        <v>475</v>
      </c>
    </row>
    <row r="511" spans="1:23" x14ac:dyDescent="0.35">
      <c r="A511" s="190" t="str">
        <f t="shared" si="105"/>
        <v>Industry</v>
      </c>
      <c r="B511" s="190" t="str">
        <f t="shared" si="105"/>
        <v>Electrification + Hydrogen</v>
      </c>
      <c r="C511" s="190" t="str">
        <f t="shared" si="105"/>
        <v>Fraction of Industrial Fuel Use Shifted to Other Fuels</v>
      </c>
      <c r="D511" s="192" t="s">
        <v>774</v>
      </c>
      <c r="E511" s="185" t="s">
        <v>799</v>
      </c>
      <c r="F511" s="192" t="s">
        <v>775</v>
      </c>
      <c r="G511" s="185" t="s">
        <v>800</v>
      </c>
      <c r="H511" s="43">
        <v>476</v>
      </c>
      <c r="I511" s="185" t="s">
        <v>332</v>
      </c>
      <c r="J511" s="190" t="str">
        <f t="shared" si="108"/>
        <v>Electrification + Hydrogen</v>
      </c>
      <c r="K511" s="190" t="str">
        <f t="shared" si="108"/>
        <v>indst fuel type shifting</v>
      </c>
      <c r="L511" s="191">
        <f t="shared" si="108"/>
        <v>0</v>
      </c>
      <c r="M511" s="191">
        <f t="shared" si="108"/>
        <v>1</v>
      </c>
      <c r="N511" s="191">
        <f t="shared" si="108"/>
        <v>0.01</v>
      </c>
      <c r="O511" s="190" t="str">
        <f t="shared" si="108"/>
        <v>% of fuel shifted</v>
      </c>
      <c r="P511" s="187"/>
      <c r="Q511" s="190" t="str">
        <f t="shared" si="107"/>
        <v>industry-ag-main.html#fuel-switching</v>
      </c>
      <c r="R511" s="190" t="str">
        <f t="shared" si="107"/>
        <v>industry-elec-and-hydrogen.html</v>
      </c>
      <c r="S511" s="206"/>
      <c r="T511" s="185"/>
      <c r="W511" s="183" cm="1">
        <f t="array" ref="W511">IFERROR(INDEX(A$761:A$954,MATCH(H511,A$761:A$954,0),0),"Save")</f>
        <v>476</v>
      </c>
    </row>
    <row r="512" spans="1:23" x14ac:dyDescent="0.35">
      <c r="A512" s="190" t="str">
        <f t="shared" ref="A512:C530" si="109">A$451</f>
        <v>Industry</v>
      </c>
      <c r="B512" s="190" t="str">
        <f t="shared" si="109"/>
        <v>Electrification + Hydrogen</v>
      </c>
      <c r="C512" s="190" t="str">
        <f t="shared" si="109"/>
        <v>Fraction of Industrial Fuel Use Shifted to Other Fuels</v>
      </c>
      <c r="D512" s="192" t="s">
        <v>774</v>
      </c>
      <c r="E512" s="185" t="s">
        <v>806</v>
      </c>
      <c r="F512" s="192" t="s">
        <v>775</v>
      </c>
      <c r="G512" s="185" t="s">
        <v>807</v>
      </c>
      <c r="H512" s="43">
        <v>477</v>
      </c>
      <c r="I512" s="185" t="s">
        <v>332</v>
      </c>
      <c r="J512" s="190" t="str">
        <f t="shared" ref="J512:O521" si="110">J$451</f>
        <v>Electrification + Hydrogen</v>
      </c>
      <c r="K512" s="190" t="str">
        <f t="shared" si="110"/>
        <v>indst fuel type shifting</v>
      </c>
      <c r="L512" s="191">
        <f t="shared" si="110"/>
        <v>0</v>
      </c>
      <c r="M512" s="191">
        <f t="shared" si="110"/>
        <v>1</v>
      </c>
      <c r="N512" s="191">
        <f t="shared" si="110"/>
        <v>0.01</v>
      </c>
      <c r="O512" s="190" t="str">
        <f t="shared" si="110"/>
        <v>% of fuel shifted</v>
      </c>
      <c r="P512" s="187"/>
      <c r="Q512" s="190" t="str">
        <f t="shared" ref="Q512:R530" si="111">Q$451</f>
        <v>industry-ag-main.html#fuel-switching</v>
      </c>
      <c r="R512" s="190" t="str">
        <f t="shared" si="111"/>
        <v>industry-elec-and-hydrogen.html</v>
      </c>
      <c r="S512" s="206"/>
      <c r="T512" s="185"/>
      <c r="W512" s="183" cm="1">
        <f t="array" ref="W512">IFERROR(INDEX(A$761:A$954,MATCH(H512,A$761:A$954,0),0),"Save")</f>
        <v>477</v>
      </c>
    </row>
    <row r="513" spans="1:23" x14ac:dyDescent="0.35">
      <c r="A513" s="190" t="str">
        <f t="shared" si="109"/>
        <v>Industry</v>
      </c>
      <c r="B513" s="190" t="str">
        <f t="shared" si="109"/>
        <v>Electrification + Hydrogen</v>
      </c>
      <c r="C513" s="190" t="str">
        <f t="shared" si="109"/>
        <v>Fraction of Industrial Fuel Use Shifted to Other Fuels</v>
      </c>
      <c r="D513" s="192" t="s">
        <v>774</v>
      </c>
      <c r="E513" s="185" t="s">
        <v>808</v>
      </c>
      <c r="F513" s="192" t="s">
        <v>775</v>
      </c>
      <c r="G513" s="185" t="s">
        <v>809</v>
      </c>
      <c r="H513" s="43">
        <v>478</v>
      </c>
      <c r="I513" s="185" t="s">
        <v>310</v>
      </c>
      <c r="J513" s="190" t="str">
        <f t="shared" si="110"/>
        <v>Electrification + Hydrogen</v>
      </c>
      <c r="K513" s="190" t="str">
        <f t="shared" si="110"/>
        <v>indst fuel type shifting</v>
      </c>
      <c r="L513" s="191">
        <f t="shared" si="110"/>
        <v>0</v>
      </c>
      <c r="M513" s="191">
        <f t="shared" si="110"/>
        <v>1</v>
      </c>
      <c r="N513" s="191">
        <f t="shared" si="110"/>
        <v>0.01</v>
      </c>
      <c r="O513" s="190" t="str">
        <f t="shared" si="110"/>
        <v>% of fuel shifted</v>
      </c>
      <c r="P513" s="187" t="s">
        <v>860</v>
      </c>
      <c r="Q513" s="190" t="str">
        <f t="shared" si="111"/>
        <v>industry-ag-main.html#fuel-switching</v>
      </c>
      <c r="R513" s="190" t="str">
        <f t="shared" si="111"/>
        <v>industry-elec-and-hydrogen.html</v>
      </c>
      <c r="S513" s="206"/>
      <c r="T513" s="185"/>
      <c r="W513" s="183" cm="1">
        <f t="array" ref="W513">IFERROR(INDEX(A$761:A$954,MATCH(H513,A$761:A$954,0),0),"Save")</f>
        <v>478</v>
      </c>
    </row>
    <row r="514" spans="1:23" x14ac:dyDescent="0.35">
      <c r="A514" s="190" t="str">
        <f t="shared" si="109"/>
        <v>Industry</v>
      </c>
      <c r="B514" s="190" t="str">
        <f t="shared" si="109"/>
        <v>Electrification + Hydrogen</v>
      </c>
      <c r="C514" s="190" t="str">
        <f t="shared" si="109"/>
        <v>Fraction of Industrial Fuel Use Shifted to Other Fuels</v>
      </c>
      <c r="D514" s="192" t="s">
        <v>774</v>
      </c>
      <c r="E514" s="185" t="s">
        <v>810</v>
      </c>
      <c r="F514" s="192" t="s">
        <v>775</v>
      </c>
      <c r="G514" s="185" t="s">
        <v>811</v>
      </c>
      <c r="H514" s="43">
        <v>479</v>
      </c>
      <c r="I514" s="185" t="s">
        <v>332</v>
      </c>
      <c r="J514" s="190" t="str">
        <f t="shared" si="110"/>
        <v>Electrification + Hydrogen</v>
      </c>
      <c r="K514" s="190" t="str">
        <f t="shared" si="110"/>
        <v>indst fuel type shifting</v>
      </c>
      <c r="L514" s="191">
        <f t="shared" si="110"/>
        <v>0</v>
      </c>
      <c r="M514" s="191">
        <f t="shared" si="110"/>
        <v>1</v>
      </c>
      <c r="N514" s="191">
        <f t="shared" si="110"/>
        <v>0.01</v>
      </c>
      <c r="O514" s="190" t="str">
        <f t="shared" si="110"/>
        <v>% of fuel shifted</v>
      </c>
      <c r="P514" s="187"/>
      <c r="Q514" s="190" t="str">
        <f t="shared" si="111"/>
        <v>industry-ag-main.html#fuel-switching</v>
      </c>
      <c r="R514" s="190" t="str">
        <f t="shared" si="111"/>
        <v>industry-elec-and-hydrogen.html</v>
      </c>
      <c r="S514" s="206"/>
      <c r="T514" s="185"/>
      <c r="W514" s="183" cm="1">
        <f t="array" ref="W514">IFERROR(INDEX(A$761:A$954,MATCH(H514,A$761:A$954,0),0),"Save")</f>
        <v>479</v>
      </c>
    </row>
    <row r="515" spans="1:23" x14ac:dyDescent="0.35">
      <c r="A515" s="190" t="str">
        <f t="shared" si="109"/>
        <v>Industry</v>
      </c>
      <c r="B515" s="190" t="str">
        <f t="shared" si="109"/>
        <v>Electrification + Hydrogen</v>
      </c>
      <c r="C515" s="190" t="str">
        <f t="shared" si="109"/>
        <v>Fraction of Industrial Fuel Use Shifted to Other Fuels</v>
      </c>
      <c r="D515" s="192" t="s">
        <v>774</v>
      </c>
      <c r="E515" s="185" t="s">
        <v>812</v>
      </c>
      <c r="F515" s="192" t="s">
        <v>775</v>
      </c>
      <c r="G515" s="185" t="s">
        <v>813</v>
      </c>
      <c r="H515" s="43">
        <v>480</v>
      </c>
      <c r="I515" s="185" t="s">
        <v>310</v>
      </c>
      <c r="J515" s="190" t="str">
        <f t="shared" si="110"/>
        <v>Electrification + Hydrogen</v>
      </c>
      <c r="K515" s="190" t="str">
        <f t="shared" si="110"/>
        <v>indst fuel type shifting</v>
      </c>
      <c r="L515" s="191">
        <f t="shared" si="110"/>
        <v>0</v>
      </c>
      <c r="M515" s="191">
        <f t="shared" si="110"/>
        <v>1</v>
      </c>
      <c r="N515" s="191">
        <f t="shared" si="110"/>
        <v>0.01</v>
      </c>
      <c r="O515" s="190" t="str">
        <f t="shared" si="110"/>
        <v>% of fuel shifted</v>
      </c>
      <c r="P515" s="187" t="s">
        <v>861</v>
      </c>
      <c r="Q515" s="190" t="str">
        <f t="shared" si="111"/>
        <v>industry-ag-main.html#fuel-switching</v>
      </c>
      <c r="R515" s="190" t="str">
        <f t="shared" si="111"/>
        <v>industry-elec-and-hydrogen.html</v>
      </c>
      <c r="S515" s="206"/>
      <c r="T515" s="185"/>
      <c r="W515" s="183" cm="1">
        <f t="array" ref="W515">IFERROR(INDEX(A$761:A$954,MATCH(H515,A$761:A$954,0),0),"Save")</f>
        <v>480</v>
      </c>
    </row>
    <row r="516" spans="1:23" x14ac:dyDescent="0.35">
      <c r="A516" s="190" t="str">
        <f t="shared" si="109"/>
        <v>Industry</v>
      </c>
      <c r="B516" s="190" t="s">
        <v>2145</v>
      </c>
      <c r="C516" s="190" t="str">
        <f t="shared" si="109"/>
        <v>Fraction of Industrial Fuel Use Shifted to Other Fuels</v>
      </c>
      <c r="D516" s="192" t="s">
        <v>774</v>
      </c>
      <c r="E516" s="185" t="s">
        <v>814</v>
      </c>
      <c r="F516" s="192" t="s">
        <v>775</v>
      </c>
      <c r="G516" s="185" t="s">
        <v>815</v>
      </c>
      <c r="H516" s="43">
        <v>481</v>
      </c>
      <c r="I516" s="185" t="s">
        <v>332</v>
      </c>
      <c r="J516" s="190" t="str">
        <f t="shared" si="110"/>
        <v>Electrification + Hydrogen</v>
      </c>
      <c r="K516" s="190" t="str">
        <f t="shared" si="110"/>
        <v>indst fuel type shifting</v>
      </c>
      <c r="L516" s="191">
        <f t="shared" si="110"/>
        <v>0</v>
      </c>
      <c r="M516" s="191">
        <f t="shared" si="110"/>
        <v>1</v>
      </c>
      <c r="N516" s="191">
        <f t="shared" si="110"/>
        <v>0.01</v>
      </c>
      <c r="O516" s="190" t="str">
        <f t="shared" si="110"/>
        <v>% of fuel shifted</v>
      </c>
      <c r="P516" s="187"/>
      <c r="Q516" s="190" t="str">
        <f t="shared" si="111"/>
        <v>industry-ag-main.html#fuel-switching</v>
      </c>
      <c r="R516" s="190" t="str">
        <f t="shared" si="111"/>
        <v>industry-elec-and-hydrogen.html</v>
      </c>
      <c r="S516" s="206"/>
      <c r="T516" s="185"/>
      <c r="W516" s="183" cm="1">
        <f t="array" ref="W516">IFERROR(INDEX(A$761:A$954,MATCH(H516,A$761:A$954,0),0),"Save")</f>
        <v>481</v>
      </c>
    </row>
    <row r="517" spans="1:23" x14ac:dyDescent="0.35">
      <c r="A517" s="190" t="str">
        <f t="shared" si="109"/>
        <v>Industry</v>
      </c>
      <c r="B517" s="190" t="str">
        <f t="shared" si="109"/>
        <v>Electrification + Hydrogen</v>
      </c>
      <c r="C517" s="190" t="str">
        <f t="shared" si="109"/>
        <v>Fraction of Industrial Fuel Use Shifted to Other Fuels</v>
      </c>
      <c r="D517" s="192" t="s">
        <v>774</v>
      </c>
      <c r="E517" s="185" t="s">
        <v>816</v>
      </c>
      <c r="F517" s="192" t="s">
        <v>775</v>
      </c>
      <c r="G517" s="185" t="s">
        <v>817</v>
      </c>
      <c r="H517" s="43">
        <v>482</v>
      </c>
      <c r="I517" s="185" t="s">
        <v>332</v>
      </c>
      <c r="J517" s="190" t="str">
        <f t="shared" si="110"/>
        <v>Electrification + Hydrogen</v>
      </c>
      <c r="K517" s="190" t="str">
        <f t="shared" si="110"/>
        <v>indst fuel type shifting</v>
      </c>
      <c r="L517" s="191">
        <f t="shared" si="110"/>
        <v>0</v>
      </c>
      <c r="M517" s="191">
        <f t="shared" si="110"/>
        <v>1</v>
      </c>
      <c r="N517" s="191">
        <f t="shared" si="110"/>
        <v>0.01</v>
      </c>
      <c r="O517" s="190" t="str">
        <f t="shared" si="110"/>
        <v>% of fuel shifted</v>
      </c>
      <c r="P517" s="187"/>
      <c r="Q517" s="190" t="str">
        <f t="shared" si="111"/>
        <v>industry-ag-main.html#fuel-switching</v>
      </c>
      <c r="R517" s="190" t="str">
        <f t="shared" si="111"/>
        <v>industry-elec-and-hydrogen.html</v>
      </c>
      <c r="S517" s="206"/>
      <c r="T517" s="185"/>
      <c r="W517" s="183" cm="1">
        <f t="array" ref="W517">IFERROR(INDEX(A$761:A$954,MATCH(H517,A$761:A$954,0),0),"Save")</f>
        <v>482</v>
      </c>
    </row>
    <row r="518" spans="1:23" x14ac:dyDescent="0.35">
      <c r="A518" s="190" t="str">
        <f t="shared" si="109"/>
        <v>Industry</v>
      </c>
      <c r="B518" s="190" t="str">
        <f t="shared" si="109"/>
        <v>Electrification + Hydrogen</v>
      </c>
      <c r="C518" s="190" t="str">
        <f t="shared" si="109"/>
        <v>Fraction of Industrial Fuel Use Shifted to Other Fuels</v>
      </c>
      <c r="D518" s="192" t="s">
        <v>774</v>
      </c>
      <c r="E518" s="185" t="s">
        <v>818</v>
      </c>
      <c r="F518" s="192" t="s">
        <v>775</v>
      </c>
      <c r="G518" s="185" t="s">
        <v>819</v>
      </c>
      <c r="H518" s="43">
        <v>483</v>
      </c>
      <c r="I518" s="185" t="s">
        <v>310</v>
      </c>
      <c r="J518" s="190" t="str">
        <f t="shared" si="110"/>
        <v>Electrification + Hydrogen</v>
      </c>
      <c r="K518" s="190" t="str">
        <f t="shared" si="110"/>
        <v>indst fuel type shifting</v>
      </c>
      <c r="L518" s="191">
        <f t="shared" si="110"/>
        <v>0</v>
      </c>
      <c r="M518" s="191">
        <f t="shared" si="110"/>
        <v>1</v>
      </c>
      <c r="N518" s="191">
        <f t="shared" si="110"/>
        <v>0.01</v>
      </c>
      <c r="O518" s="190" t="str">
        <f t="shared" si="110"/>
        <v>% of fuel shifted</v>
      </c>
      <c r="P518" s="187" t="s">
        <v>862</v>
      </c>
      <c r="Q518" s="190" t="str">
        <f t="shared" si="111"/>
        <v>industry-ag-main.html#fuel-switching</v>
      </c>
      <c r="R518" s="190" t="str">
        <f t="shared" si="111"/>
        <v>industry-elec-and-hydrogen.html</v>
      </c>
      <c r="S518" s="206"/>
      <c r="T518" s="185"/>
      <c r="W518" s="183" cm="1">
        <f t="array" ref="W518">IFERROR(INDEX(A$761:A$954,MATCH(H518,A$761:A$954,0),0),"Save")</f>
        <v>483</v>
      </c>
    </row>
    <row r="519" spans="1:23" x14ac:dyDescent="0.35">
      <c r="A519" s="190" t="str">
        <f t="shared" si="109"/>
        <v>Industry</v>
      </c>
      <c r="B519" s="190" t="str">
        <f t="shared" si="109"/>
        <v>Electrification + Hydrogen</v>
      </c>
      <c r="C519" s="190" t="str">
        <f t="shared" si="109"/>
        <v>Fraction of Industrial Fuel Use Shifted to Other Fuels</v>
      </c>
      <c r="D519" s="192" t="s">
        <v>774</v>
      </c>
      <c r="E519" s="185" t="s">
        <v>820</v>
      </c>
      <c r="F519" s="192" t="s">
        <v>775</v>
      </c>
      <c r="G519" s="185" t="s">
        <v>821</v>
      </c>
      <c r="H519" s="43">
        <v>484</v>
      </c>
      <c r="I519" s="185" t="s">
        <v>310</v>
      </c>
      <c r="J519" s="190" t="str">
        <f t="shared" si="110"/>
        <v>Electrification + Hydrogen</v>
      </c>
      <c r="K519" s="190" t="str">
        <f t="shared" si="110"/>
        <v>indst fuel type shifting</v>
      </c>
      <c r="L519" s="191">
        <f t="shared" si="110"/>
        <v>0</v>
      </c>
      <c r="M519" s="191">
        <f t="shared" si="110"/>
        <v>1</v>
      </c>
      <c r="N519" s="191">
        <f t="shared" si="110"/>
        <v>0.01</v>
      </c>
      <c r="O519" s="190" t="str">
        <f t="shared" si="110"/>
        <v>% of fuel shifted</v>
      </c>
      <c r="P519" s="187" t="s">
        <v>863</v>
      </c>
      <c r="Q519" s="190" t="str">
        <f t="shared" si="111"/>
        <v>industry-ag-main.html#fuel-switching</v>
      </c>
      <c r="R519" s="190" t="str">
        <f t="shared" si="111"/>
        <v>industry-elec-and-hydrogen.html</v>
      </c>
      <c r="S519" s="206"/>
      <c r="T519" s="185"/>
      <c r="W519" s="183" cm="1">
        <f t="array" ref="W519">IFERROR(INDEX(A$761:A$954,MATCH(H519,A$761:A$954,0),0),"Save")</f>
        <v>484</v>
      </c>
    </row>
    <row r="520" spans="1:23" x14ac:dyDescent="0.35">
      <c r="A520" s="190" t="str">
        <f t="shared" si="109"/>
        <v>Industry</v>
      </c>
      <c r="B520" s="190" t="str">
        <f t="shared" si="109"/>
        <v>Electrification + Hydrogen</v>
      </c>
      <c r="C520" s="190" t="str">
        <f t="shared" si="109"/>
        <v>Fraction of Industrial Fuel Use Shifted to Other Fuels</v>
      </c>
      <c r="D520" s="192" t="s">
        <v>774</v>
      </c>
      <c r="E520" s="185" t="s">
        <v>822</v>
      </c>
      <c r="F520" s="192" t="s">
        <v>775</v>
      </c>
      <c r="G520" s="185" t="s">
        <v>823</v>
      </c>
      <c r="H520" s="43">
        <v>485</v>
      </c>
      <c r="I520" s="185" t="s">
        <v>332</v>
      </c>
      <c r="J520" s="190" t="str">
        <f t="shared" si="110"/>
        <v>Electrification + Hydrogen</v>
      </c>
      <c r="K520" s="190" t="str">
        <f t="shared" si="110"/>
        <v>indst fuel type shifting</v>
      </c>
      <c r="L520" s="191">
        <f t="shared" si="110"/>
        <v>0</v>
      </c>
      <c r="M520" s="191">
        <f t="shared" si="110"/>
        <v>1</v>
      </c>
      <c r="N520" s="191">
        <f t="shared" si="110"/>
        <v>0.01</v>
      </c>
      <c r="O520" s="190" t="str">
        <f t="shared" si="110"/>
        <v>% of fuel shifted</v>
      </c>
      <c r="P520" s="187"/>
      <c r="Q520" s="190" t="str">
        <f t="shared" si="111"/>
        <v>industry-ag-main.html#fuel-switching</v>
      </c>
      <c r="R520" s="190" t="str">
        <f t="shared" si="111"/>
        <v>industry-elec-and-hydrogen.html</v>
      </c>
      <c r="S520" s="206"/>
      <c r="T520" s="185"/>
      <c r="W520" s="183" cm="1">
        <f t="array" ref="W520">IFERROR(INDEX(A$761:A$954,MATCH(H520,A$761:A$954,0),0),"Save")</f>
        <v>485</v>
      </c>
    </row>
    <row r="521" spans="1:23" x14ac:dyDescent="0.35">
      <c r="A521" s="190" t="str">
        <f t="shared" si="109"/>
        <v>Industry</v>
      </c>
      <c r="B521" s="190" t="str">
        <f t="shared" si="109"/>
        <v>Electrification + Hydrogen</v>
      </c>
      <c r="C521" s="190" t="str">
        <f t="shared" si="109"/>
        <v>Fraction of Industrial Fuel Use Shifted to Other Fuels</v>
      </c>
      <c r="D521" s="192" t="s">
        <v>776</v>
      </c>
      <c r="E521" s="185" t="s">
        <v>799</v>
      </c>
      <c r="F521" s="192" t="s">
        <v>777</v>
      </c>
      <c r="G521" s="185" t="s">
        <v>800</v>
      </c>
      <c r="H521" s="43">
        <v>486</v>
      </c>
      <c r="I521" s="185" t="s">
        <v>332</v>
      </c>
      <c r="J521" s="190" t="str">
        <f t="shared" si="110"/>
        <v>Electrification + Hydrogen</v>
      </c>
      <c r="K521" s="190" t="str">
        <f t="shared" si="110"/>
        <v>indst fuel type shifting</v>
      </c>
      <c r="L521" s="191">
        <f t="shared" si="110"/>
        <v>0</v>
      </c>
      <c r="M521" s="191">
        <f t="shared" si="110"/>
        <v>1</v>
      </c>
      <c r="N521" s="191">
        <f t="shared" si="110"/>
        <v>0.01</v>
      </c>
      <c r="O521" s="190" t="str">
        <f t="shared" si="110"/>
        <v>% of fuel shifted</v>
      </c>
      <c r="P521" s="187"/>
      <c r="Q521" s="190" t="str">
        <f t="shared" si="111"/>
        <v>industry-ag-main.html#fuel-switching</v>
      </c>
      <c r="R521" s="190" t="str">
        <f t="shared" si="111"/>
        <v>industry-elec-and-hydrogen.html</v>
      </c>
      <c r="S521" s="206"/>
      <c r="T521" s="185"/>
      <c r="W521" s="183" cm="1">
        <f t="array" ref="W521">IFERROR(INDEX(A$761:A$954,MATCH(H521,A$761:A$954,0),0),"Save")</f>
        <v>486</v>
      </c>
    </row>
    <row r="522" spans="1:23" x14ac:dyDescent="0.35">
      <c r="A522" s="190" t="str">
        <f t="shared" si="109"/>
        <v>Industry</v>
      </c>
      <c r="B522" s="190" t="str">
        <f t="shared" si="109"/>
        <v>Electrification + Hydrogen</v>
      </c>
      <c r="C522" s="190" t="str">
        <f t="shared" si="109"/>
        <v>Fraction of Industrial Fuel Use Shifted to Other Fuels</v>
      </c>
      <c r="D522" s="192" t="s">
        <v>776</v>
      </c>
      <c r="E522" s="185" t="s">
        <v>806</v>
      </c>
      <c r="F522" s="192" t="s">
        <v>777</v>
      </c>
      <c r="G522" s="185" t="s">
        <v>807</v>
      </c>
      <c r="H522" s="43">
        <v>487</v>
      </c>
      <c r="I522" s="185" t="s">
        <v>310</v>
      </c>
      <c r="J522" s="190" t="str">
        <f t="shared" ref="J522:O530" si="112">J$451</f>
        <v>Electrification + Hydrogen</v>
      </c>
      <c r="K522" s="190" t="str">
        <f t="shared" si="112"/>
        <v>indst fuel type shifting</v>
      </c>
      <c r="L522" s="191">
        <f t="shared" si="112"/>
        <v>0</v>
      </c>
      <c r="M522" s="191">
        <f t="shared" si="112"/>
        <v>1</v>
      </c>
      <c r="N522" s="191">
        <f t="shared" si="112"/>
        <v>0.01</v>
      </c>
      <c r="O522" s="190" t="str">
        <f t="shared" si="112"/>
        <v>% of fuel shifted</v>
      </c>
      <c r="P522" s="187" t="s">
        <v>864</v>
      </c>
      <c r="Q522" s="190" t="str">
        <f t="shared" si="111"/>
        <v>industry-ag-main.html#fuel-switching</v>
      </c>
      <c r="R522" s="190" t="str">
        <f t="shared" si="111"/>
        <v>industry-elec-and-hydrogen.html</v>
      </c>
      <c r="S522" s="206"/>
      <c r="T522" s="185"/>
      <c r="W522" s="183" cm="1">
        <f t="array" ref="W522">IFERROR(INDEX(A$761:A$954,MATCH(H522,A$761:A$954,0),0),"Save")</f>
        <v>487</v>
      </c>
    </row>
    <row r="523" spans="1:23" x14ac:dyDescent="0.35">
      <c r="A523" s="190" t="str">
        <f t="shared" si="109"/>
        <v>Industry</v>
      </c>
      <c r="B523" s="190" t="str">
        <f t="shared" si="109"/>
        <v>Electrification + Hydrogen</v>
      </c>
      <c r="C523" s="190" t="str">
        <f t="shared" si="109"/>
        <v>Fraction of Industrial Fuel Use Shifted to Other Fuels</v>
      </c>
      <c r="D523" s="192" t="s">
        <v>776</v>
      </c>
      <c r="E523" s="185" t="s">
        <v>808</v>
      </c>
      <c r="F523" s="192" t="s">
        <v>777</v>
      </c>
      <c r="G523" s="185" t="s">
        <v>809</v>
      </c>
      <c r="H523" s="43">
        <v>488</v>
      </c>
      <c r="I523" s="185" t="s">
        <v>310</v>
      </c>
      <c r="J523" s="190" t="str">
        <f t="shared" si="112"/>
        <v>Electrification + Hydrogen</v>
      </c>
      <c r="K523" s="190" t="str">
        <f t="shared" si="112"/>
        <v>indst fuel type shifting</v>
      </c>
      <c r="L523" s="191">
        <f t="shared" si="112"/>
        <v>0</v>
      </c>
      <c r="M523" s="191">
        <f t="shared" si="112"/>
        <v>1</v>
      </c>
      <c r="N523" s="191">
        <f t="shared" si="112"/>
        <v>0.01</v>
      </c>
      <c r="O523" s="190" t="str">
        <f t="shared" si="112"/>
        <v>% of fuel shifted</v>
      </c>
      <c r="P523" s="187" t="s">
        <v>865</v>
      </c>
      <c r="Q523" s="190" t="str">
        <f t="shared" si="111"/>
        <v>industry-ag-main.html#fuel-switching</v>
      </c>
      <c r="R523" s="190" t="str">
        <f t="shared" si="111"/>
        <v>industry-elec-and-hydrogen.html</v>
      </c>
      <c r="S523" s="206"/>
      <c r="T523" s="185"/>
      <c r="W523" s="183" cm="1">
        <f t="array" ref="W523">IFERROR(INDEX(A$761:A$954,MATCH(H523,A$761:A$954,0),0),"Save")</f>
        <v>488</v>
      </c>
    </row>
    <row r="524" spans="1:23" x14ac:dyDescent="0.35">
      <c r="A524" s="190" t="str">
        <f t="shared" si="109"/>
        <v>Industry</v>
      </c>
      <c r="B524" s="190" t="str">
        <f t="shared" si="109"/>
        <v>Electrification + Hydrogen</v>
      </c>
      <c r="C524" s="190" t="str">
        <f t="shared" si="109"/>
        <v>Fraction of Industrial Fuel Use Shifted to Other Fuels</v>
      </c>
      <c r="D524" s="192" t="s">
        <v>776</v>
      </c>
      <c r="E524" s="185" t="s">
        <v>810</v>
      </c>
      <c r="F524" s="192" t="s">
        <v>777</v>
      </c>
      <c r="G524" s="185" t="s">
        <v>811</v>
      </c>
      <c r="H524" s="43">
        <v>489</v>
      </c>
      <c r="I524" s="185" t="s">
        <v>332</v>
      </c>
      <c r="J524" s="190" t="str">
        <f t="shared" si="112"/>
        <v>Electrification + Hydrogen</v>
      </c>
      <c r="K524" s="190" t="str">
        <f t="shared" si="112"/>
        <v>indst fuel type shifting</v>
      </c>
      <c r="L524" s="191">
        <f t="shared" si="112"/>
        <v>0</v>
      </c>
      <c r="M524" s="191">
        <f t="shared" si="112"/>
        <v>1</v>
      </c>
      <c r="N524" s="191">
        <f t="shared" si="112"/>
        <v>0.01</v>
      </c>
      <c r="O524" s="190" t="str">
        <f t="shared" si="112"/>
        <v>% of fuel shifted</v>
      </c>
      <c r="P524" s="187"/>
      <c r="Q524" s="190" t="str">
        <f t="shared" si="111"/>
        <v>industry-ag-main.html#fuel-switching</v>
      </c>
      <c r="R524" s="190" t="str">
        <f t="shared" si="111"/>
        <v>industry-elec-and-hydrogen.html</v>
      </c>
      <c r="S524" s="206"/>
      <c r="T524" s="185"/>
      <c r="W524" s="183" cm="1">
        <f t="array" ref="W524">IFERROR(INDEX(A$761:A$954,MATCH(H524,A$761:A$954,0),0),"Save")</f>
        <v>489</v>
      </c>
    </row>
    <row r="525" spans="1:23" x14ac:dyDescent="0.35">
      <c r="A525" s="190" t="str">
        <f t="shared" si="109"/>
        <v>Industry</v>
      </c>
      <c r="B525" s="190" t="str">
        <f t="shared" si="109"/>
        <v>Electrification + Hydrogen</v>
      </c>
      <c r="C525" s="190" t="str">
        <f t="shared" si="109"/>
        <v>Fraction of Industrial Fuel Use Shifted to Other Fuels</v>
      </c>
      <c r="D525" s="192" t="s">
        <v>776</v>
      </c>
      <c r="E525" s="185" t="s">
        <v>812</v>
      </c>
      <c r="F525" s="192" t="s">
        <v>777</v>
      </c>
      <c r="G525" s="185" t="s">
        <v>813</v>
      </c>
      <c r="H525" s="43">
        <v>490</v>
      </c>
      <c r="I525" s="185" t="s">
        <v>310</v>
      </c>
      <c r="J525" s="190" t="str">
        <f t="shared" si="112"/>
        <v>Electrification + Hydrogen</v>
      </c>
      <c r="K525" s="190" t="str">
        <f t="shared" si="112"/>
        <v>indst fuel type shifting</v>
      </c>
      <c r="L525" s="191">
        <f t="shared" si="112"/>
        <v>0</v>
      </c>
      <c r="M525" s="191">
        <f t="shared" si="112"/>
        <v>1</v>
      </c>
      <c r="N525" s="191">
        <f t="shared" si="112"/>
        <v>0.01</v>
      </c>
      <c r="O525" s="190" t="str">
        <f t="shared" si="112"/>
        <v>% of fuel shifted</v>
      </c>
      <c r="P525" s="187" t="s">
        <v>866</v>
      </c>
      <c r="Q525" s="190" t="str">
        <f t="shared" si="111"/>
        <v>industry-ag-main.html#fuel-switching</v>
      </c>
      <c r="R525" s="190" t="str">
        <f t="shared" si="111"/>
        <v>industry-elec-and-hydrogen.html</v>
      </c>
      <c r="S525" s="206"/>
      <c r="T525" s="185"/>
      <c r="W525" s="183" cm="1">
        <f t="array" ref="W525">IFERROR(INDEX(A$761:A$954,MATCH(H525,A$761:A$954,0),0),"Save")</f>
        <v>490</v>
      </c>
    </row>
    <row r="526" spans="1:23" x14ac:dyDescent="0.35">
      <c r="A526" s="190" t="str">
        <f t="shared" si="109"/>
        <v>Industry</v>
      </c>
      <c r="B526" s="190" t="str">
        <f t="shared" si="109"/>
        <v>Electrification + Hydrogen</v>
      </c>
      <c r="C526" s="190" t="str">
        <f t="shared" si="109"/>
        <v>Fraction of Industrial Fuel Use Shifted to Other Fuels</v>
      </c>
      <c r="D526" s="192" t="s">
        <v>776</v>
      </c>
      <c r="E526" s="185" t="s">
        <v>814</v>
      </c>
      <c r="F526" s="192" t="s">
        <v>777</v>
      </c>
      <c r="G526" s="185" t="s">
        <v>815</v>
      </c>
      <c r="H526" s="43">
        <v>491</v>
      </c>
      <c r="I526" s="185" t="s">
        <v>332</v>
      </c>
      <c r="J526" s="190" t="str">
        <f t="shared" si="112"/>
        <v>Electrification + Hydrogen</v>
      </c>
      <c r="K526" s="190" t="str">
        <f t="shared" si="112"/>
        <v>indst fuel type shifting</v>
      </c>
      <c r="L526" s="191">
        <f t="shared" si="112"/>
        <v>0</v>
      </c>
      <c r="M526" s="191">
        <f t="shared" si="112"/>
        <v>1</v>
      </c>
      <c r="N526" s="191">
        <f t="shared" si="112"/>
        <v>0.01</v>
      </c>
      <c r="O526" s="190" t="str">
        <f t="shared" si="112"/>
        <v>% of fuel shifted</v>
      </c>
      <c r="P526" s="187"/>
      <c r="Q526" s="190" t="str">
        <f t="shared" si="111"/>
        <v>industry-ag-main.html#fuel-switching</v>
      </c>
      <c r="R526" s="190" t="str">
        <f t="shared" si="111"/>
        <v>industry-elec-and-hydrogen.html</v>
      </c>
      <c r="S526" s="206"/>
      <c r="T526" s="185"/>
      <c r="W526" s="183" cm="1">
        <f t="array" ref="W526">IFERROR(INDEX(A$761:A$954,MATCH(H526,A$761:A$954,0),0),"Save")</f>
        <v>491</v>
      </c>
    </row>
    <row r="527" spans="1:23" x14ac:dyDescent="0.35">
      <c r="A527" s="190" t="str">
        <f t="shared" si="109"/>
        <v>Industry</v>
      </c>
      <c r="B527" s="190" t="str">
        <f t="shared" si="109"/>
        <v>Electrification + Hydrogen</v>
      </c>
      <c r="C527" s="190" t="str">
        <f t="shared" si="109"/>
        <v>Fraction of Industrial Fuel Use Shifted to Other Fuels</v>
      </c>
      <c r="D527" s="192" t="s">
        <v>776</v>
      </c>
      <c r="E527" s="185" t="s">
        <v>816</v>
      </c>
      <c r="F527" s="192" t="s">
        <v>777</v>
      </c>
      <c r="G527" s="185" t="s">
        <v>817</v>
      </c>
      <c r="H527" s="43">
        <v>492</v>
      </c>
      <c r="I527" s="185" t="s">
        <v>332</v>
      </c>
      <c r="J527" s="190" t="str">
        <f t="shared" si="112"/>
        <v>Electrification + Hydrogen</v>
      </c>
      <c r="K527" s="190" t="str">
        <f t="shared" si="112"/>
        <v>indst fuel type shifting</v>
      </c>
      <c r="L527" s="191">
        <f t="shared" si="112"/>
        <v>0</v>
      </c>
      <c r="M527" s="191">
        <f t="shared" si="112"/>
        <v>1</v>
      </c>
      <c r="N527" s="191">
        <f t="shared" si="112"/>
        <v>0.01</v>
      </c>
      <c r="O527" s="190" t="str">
        <f t="shared" si="112"/>
        <v>% of fuel shifted</v>
      </c>
      <c r="P527" s="187"/>
      <c r="Q527" s="190" t="str">
        <f t="shared" si="111"/>
        <v>industry-ag-main.html#fuel-switching</v>
      </c>
      <c r="R527" s="190" t="str">
        <f t="shared" si="111"/>
        <v>industry-elec-and-hydrogen.html</v>
      </c>
      <c r="S527" s="206"/>
      <c r="T527" s="185"/>
      <c r="W527" s="183" cm="1">
        <f t="array" ref="W527">IFERROR(INDEX(A$761:A$954,MATCH(H527,A$761:A$954,0),0),"Save")</f>
        <v>492</v>
      </c>
    </row>
    <row r="528" spans="1:23" x14ac:dyDescent="0.35">
      <c r="A528" s="190" t="str">
        <f t="shared" si="109"/>
        <v>Industry</v>
      </c>
      <c r="B528" s="190" t="str">
        <f t="shared" si="109"/>
        <v>Electrification + Hydrogen</v>
      </c>
      <c r="C528" s="190" t="str">
        <f t="shared" si="109"/>
        <v>Fraction of Industrial Fuel Use Shifted to Other Fuels</v>
      </c>
      <c r="D528" s="192" t="s">
        <v>776</v>
      </c>
      <c r="E528" s="185" t="s">
        <v>818</v>
      </c>
      <c r="F528" s="192" t="s">
        <v>777</v>
      </c>
      <c r="G528" s="185" t="s">
        <v>819</v>
      </c>
      <c r="H528" s="43">
        <v>493</v>
      </c>
      <c r="I528" s="185" t="s">
        <v>310</v>
      </c>
      <c r="J528" s="190" t="str">
        <f t="shared" si="112"/>
        <v>Electrification + Hydrogen</v>
      </c>
      <c r="K528" s="190" t="str">
        <f t="shared" si="112"/>
        <v>indst fuel type shifting</v>
      </c>
      <c r="L528" s="191">
        <f t="shared" si="112"/>
        <v>0</v>
      </c>
      <c r="M528" s="191">
        <f t="shared" si="112"/>
        <v>1</v>
      </c>
      <c r="N528" s="191">
        <f t="shared" si="112"/>
        <v>0.01</v>
      </c>
      <c r="O528" s="190" t="str">
        <f t="shared" si="112"/>
        <v>% of fuel shifted</v>
      </c>
      <c r="P528" s="187" t="s">
        <v>867</v>
      </c>
      <c r="Q528" s="190" t="str">
        <f t="shared" si="111"/>
        <v>industry-ag-main.html#fuel-switching</v>
      </c>
      <c r="R528" s="190" t="str">
        <f t="shared" si="111"/>
        <v>industry-elec-and-hydrogen.html</v>
      </c>
      <c r="S528" s="206"/>
      <c r="T528" s="185"/>
      <c r="W528" s="183" cm="1">
        <f t="array" ref="W528">IFERROR(INDEX(A$761:A$954,MATCH(H528,A$761:A$954,0),0),"Save")</f>
        <v>493</v>
      </c>
    </row>
    <row r="529" spans="1:26" x14ac:dyDescent="0.35">
      <c r="A529" s="190" t="str">
        <f t="shared" si="109"/>
        <v>Industry</v>
      </c>
      <c r="B529" s="190" t="str">
        <f t="shared" si="109"/>
        <v>Electrification + Hydrogen</v>
      </c>
      <c r="C529" s="190" t="str">
        <f t="shared" si="109"/>
        <v>Fraction of Industrial Fuel Use Shifted to Other Fuels</v>
      </c>
      <c r="D529" s="192" t="s">
        <v>776</v>
      </c>
      <c r="E529" s="185" t="s">
        <v>820</v>
      </c>
      <c r="F529" s="192" t="s">
        <v>777</v>
      </c>
      <c r="G529" s="185" t="s">
        <v>821</v>
      </c>
      <c r="H529" s="43">
        <v>494</v>
      </c>
      <c r="I529" s="185" t="s">
        <v>310</v>
      </c>
      <c r="J529" s="190" t="str">
        <f t="shared" si="112"/>
        <v>Electrification + Hydrogen</v>
      </c>
      <c r="K529" s="190" t="str">
        <f t="shared" si="112"/>
        <v>indst fuel type shifting</v>
      </c>
      <c r="L529" s="191">
        <f t="shared" si="112"/>
        <v>0</v>
      </c>
      <c r="M529" s="191">
        <f t="shared" si="112"/>
        <v>1</v>
      </c>
      <c r="N529" s="191">
        <f t="shared" si="112"/>
        <v>0.01</v>
      </c>
      <c r="O529" s="190" t="str">
        <f t="shared" si="112"/>
        <v>% of fuel shifted</v>
      </c>
      <c r="P529" s="187" t="s">
        <v>868</v>
      </c>
      <c r="Q529" s="190" t="str">
        <f t="shared" si="111"/>
        <v>industry-ag-main.html#fuel-switching</v>
      </c>
      <c r="R529" s="190" t="str">
        <f t="shared" si="111"/>
        <v>industry-elec-and-hydrogen.html</v>
      </c>
      <c r="S529" s="206"/>
      <c r="T529" s="185"/>
      <c r="W529" s="183" cm="1">
        <f t="array" ref="W529">IFERROR(INDEX(A$761:A$954,MATCH(H529,A$761:A$954,0),0),"Save")</f>
        <v>494</v>
      </c>
    </row>
    <row r="530" spans="1:26" x14ac:dyDescent="0.35">
      <c r="A530" s="190" t="str">
        <f t="shared" si="109"/>
        <v>Industry</v>
      </c>
      <c r="B530" s="190" t="str">
        <f t="shared" si="109"/>
        <v>Electrification + Hydrogen</v>
      </c>
      <c r="C530" s="190" t="str">
        <f t="shared" si="109"/>
        <v>Fraction of Industrial Fuel Use Shifted to Other Fuels</v>
      </c>
      <c r="D530" s="192" t="s">
        <v>776</v>
      </c>
      <c r="E530" s="185" t="s">
        <v>822</v>
      </c>
      <c r="F530" s="192" t="s">
        <v>777</v>
      </c>
      <c r="G530" s="185" t="s">
        <v>823</v>
      </c>
      <c r="H530" s="43">
        <v>495</v>
      </c>
      <c r="I530" s="185" t="s">
        <v>332</v>
      </c>
      <c r="J530" s="190" t="str">
        <f t="shared" si="112"/>
        <v>Electrification + Hydrogen</v>
      </c>
      <c r="K530" s="190" t="str">
        <f t="shared" si="112"/>
        <v>indst fuel type shifting</v>
      </c>
      <c r="L530" s="191">
        <f t="shared" si="112"/>
        <v>0</v>
      </c>
      <c r="M530" s="191">
        <f t="shared" si="112"/>
        <v>1</v>
      </c>
      <c r="N530" s="191">
        <f t="shared" si="112"/>
        <v>0.01</v>
      </c>
      <c r="O530" s="190" t="str">
        <f t="shared" si="112"/>
        <v>% of fuel shifted</v>
      </c>
      <c r="P530" s="187"/>
      <c r="Q530" s="190" t="str">
        <f t="shared" si="111"/>
        <v>industry-ag-main.html#fuel-switching</v>
      </c>
      <c r="R530" s="190" t="str">
        <f t="shared" si="111"/>
        <v>industry-elec-and-hydrogen.html</v>
      </c>
      <c r="S530" s="206"/>
      <c r="T530" s="185"/>
      <c r="W530" s="183" cm="1">
        <f t="array" ref="W530">IFERROR(INDEX(A$761:A$954,MATCH(H530,A$761:A$954,0),0),"Save")</f>
        <v>495</v>
      </c>
    </row>
    <row r="531" spans="1:26" s="183" customFormat="1" hidden="1" x14ac:dyDescent="0.35">
      <c r="A531" s="183" t="s">
        <v>753</v>
      </c>
      <c r="B531" s="183" t="s">
        <v>869</v>
      </c>
      <c r="C531" s="183" t="s">
        <v>870</v>
      </c>
      <c r="D531" s="192"/>
      <c r="E531" s="192"/>
      <c r="F531" s="192"/>
      <c r="G531" s="192"/>
      <c r="H531" s="184">
        <v>58</v>
      </c>
      <c r="I531" s="192" t="s">
        <v>310</v>
      </c>
      <c r="J531" s="183" t="s">
        <v>871</v>
      </c>
      <c r="K531" s="183" t="s">
        <v>872</v>
      </c>
      <c r="L531" s="195">
        <v>0</v>
      </c>
      <c r="M531" s="186">
        <v>1</v>
      </c>
      <c r="N531" s="186">
        <v>0.01</v>
      </c>
      <c r="O531" s="192" t="s">
        <v>653</v>
      </c>
      <c r="P531" s="187" t="s">
        <v>873</v>
      </c>
      <c r="Q531" s="192" t="s">
        <v>874</v>
      </c>
      <c r="R531" s="192" t="s">
        <v>875</v>
      </c>
      <c r="S531" s="213" t="s">
        <v>445</v>
      </c>
      <c r="T531" s="192"/>
      <c r="W531" s="183" t="str" cm="1">
        <f t="array" ref="W531">IFERROR(INDEX(A$761:A$954,MATCH(H531,A$761:A$954,0),0),"Save")</f>
        <v>Save</v>
      </c>
    </row>
    <row r="532" spans="1:26" s="183" customFormat="1" hidden="1" x14ac:dyDescent="0.35">
      <c r="A532" s="183" t="s">
        <v>753</v>
      </c>
      <c r="B532" s="183" t="s">
        <v>876</v>
      </c>
      <c r="C532" s="183" t="s">
        <v>877</v>
      </c>
      <c r="D532" s="192"/>
      <c r="E532" s="192"/>
      <c r="F532" s="192"/>
      <c r="G532" s="192"/>
      <c r="H532" s="184">
        <v>510</v>
      </c>
      <c r="I532" s="192" t="s">
        <v>310</v>
      </c>
      <c r="J532" s="183" t="s">
        <v>871</v>
      </c>
      <c r="K532" s="183" t="s">
        <v>878</v>
      </c>
      <c r="L532" s="195">
        <v>0</v>
      </c>
      <c r="M532" s="186">
        <v>1</v>
      </c>
      <c r="N532" s="186">
        <v>0.01</v>
      </c>
      <c r="O532" s="192" t="s">
        <v>653</v>
      </c>
      <c r="P532" s="187" t="s">
        <v>879</v>
      </c>
      <c r="Q532" s="192" t="s">
        <v>874</v>
      </c>
      <c r="R532" s="192" t="s">
        <v>875</v>
      </c>
      <c r="S532" s="213"/>
      <c r="T532" s="192"/>
      <c r="W532" s="183" t="str" cm="1">
        <f t="array" ref="W532">IFERROR(INDEX(A$761:A$954,MATCH(H532,A$761:A$954,0),0),"Save")</f>
        <v>Save</v>
      </c>
    </row>
    <row r="533" spans="1:26" s="183" customFormat="1" hidden="1" x14ac:dyDescent="0.35">
      <c r="A533" s="183" t="s">
        <v>753</v>
      </c>
      <c r="B533" s="183" t="s">
        <v>880</v>
      </c>
      <c r="C533" s="183" t="s">
        <v>881</v>
      </c>
      <c r="D533" s="192"/>
      <c r="E533" s="192"/>
      <c r="F533" s="192"/>
      <c r="G533" s="192"/>
      <c r="H533" s="184">
        <v>511</v>
      </c>
      <c r="I533" s="192" t="s">
        <v>310</v>
      </c>
      <c r="J533" s="183" t="s">
        <v>871</v>
      </c>
      <c r="K533" s="183" t="s">
        <v>882</v>
      </c>
      <c r="L533" s="195">
        <v>0</v>
      </c>
      <c r="M533" s="186">
        <v>1</v>
      </c>
      <c r="N533" s="186">
        <v>0.01</v>
      </c>
      <c r="O533" s="192" t="s">
        <v>653</v>
      </c>
      <c r="P533" s="187" t="s">
        <v>883</v>
      </c>
      <c r="Q533" s="192" t="s">
        <v>874</v>
      </c>
      <c r="R533" s="192" t="s">
        <v>875</v>
      </c>
      <c r="S533" s="213"/>
      <c r="T533" s="192"/>
      <c r="W533" s="183" t="str" cm="1">
        <f t="array" ref="W533">IFERROR(INDEX(A$761:A$954,MATCH(H533,A$761:A$954,0),0),"Save")</f>
        <v>Save</v>
      </c>
    </row>
    <row r="534" spans="1:26" s="183" customFormat="1" hidden="1" x14ac:dyDescent="0.35">
      <c r="A534" s="183" t="s">
        <v>753</v>
      </c>
      <c r="B534" s="183" t="s">
        <v>884</v>
      </c>
      <c r="C534" s="183" t="s">
        <v>885</v>
      </c>
      <c r="D534" s="192"/>
      <c r="E534" s="192"/>
      <c r="F534" s="192"/>
      <c r="G534" s="192"/>
      <c r="H534" s="184">
        <v>512</v>
      </c>
      <c r="I534" s="192" t="s">
        <v>310</v>
      </c>
      <c r="J534" s="183" t="s">
        <v>871</v>
      </c>
      <c r="K534" s="183" t="s">
        <v>886</v>
      </c>
      <c r="L534" s="195">
        <v>0</v>
      </c>
      <c r="M534" s="186">
        <v>1</v>
      </c>
      <c r="N534" s="186">
        <v>0.01</v>
      </c>
      <c r="O534" s="192" t="s">
        <v>653</v>
      </c>
      <c r="P534" s="187" t="s">
        <v>887</v>
      </c>
      <c r="Q534" s="192" t="s">
        <v>874</v>
      </c>
      <c r="R534" s="192" t="s">
        <v>875</v>
      </c>
      <c r="S534" s="213"/>
      <c r="T534" s="192"/>
      <c r="W534" s="183" t="str" cm="1">
        <f t="array" ref="W534">IFERROR(INDEX(A$761:A$954,MATCH(H534,A$761:A$954,0),0),"Save")</f>
        <v>Save</v>
      </c>
    </row>
    <row r="535" spans="1:26" s="190" customFormat="1" hidden="1" x14ac:dyDescent="0.35">
      <c r="A535" s="182" t="s">
        <v>753</v>
      </c>
      <c r="B535" s="182" t="s">
        <v>888</v>
      </c>
      <c r="C535" s="182" t="s">
        <v>889</v>
      </c>
      <c r="D535" s="185" t="s">
        <v>755</v>
      </c>
      <c r="E535" s="185"/>
      <c r="F535" s="192" t="s">
        <v>757</v>
      </c>
      <c r="G535" s="185"/>
      <c r="H535" s="43">
        <v>429</v>
      </c>
      <c r="I535" s="185" t="s">
        <v>310</v>
      </c>
      <c r="J535" s="182" t="s">
        <v>888</v>
      </c>
      <c r="K535" s="182" t="s">
        <v>890</v>
      </c>
      <c r="L535" s="204">
        <v>0</v>
      </c>
      <c r="M535" s="205">
        <v>1</v>
      </c>
      <c r="N535" s="205">
        <v>0.01</v>
      </c>
      <c r="O535" s="185" t="s">
        <v>891</v>
      </c>
      <c r="P535" s="187" t="s">
        <v>892</v>
      </c>
      <c r="Q535" s="185"/>
      <c r="R535" s="192" t="s">
        <v>893</v>
      </c>
      <c r="S535" s="206" t="s">
        <v>894</v>
      </c>
      <c r="T535" s="200"/>
      <c r="W535" s="183" t="str" cm="1">
        <f t="array" ref="W535">IFERROR(INDEX(A$761:A$954,MATCH(H535,A$761:A$954,0),0),"Save")</f>
        <v>Save</v>
      </c>
    </row>
    <row r="536" spans="1:26" s="190" customFormat="1" hidden="1" x14ac:dyDescent="0.35">
      <c r="A536" s="190" t="str">
        <f t="shared" ref="A536:C537" si="113">A$535</f>
        <v>Industry</v>
      </c>
      <c r="B536" s="190" t="str">
        <f t="shared" si="113"/>
        <v>Material Efficiency, Longevity, &amp; Re-Use</v>
      </c>
      <c r="C536" s="190" t="str">
        <f t="shared" si="113"/>
        <v>Percent Reduction in Nonenergy Nonagriculture Industry Product Demand</v>
      </c>
      <c r="D536" s="192" t="s">
        <v>766</v>
      </c>
      <c r="E536" s="185"/>
      <c r="F536" s="192" t="s">
        <v>767</v>
      </c>
      <c r="G536" s="185"/>
      <c r="H536" s="43">
        <v>430</v>
      </c>
      <c r="I536" s="185" t="s">
        <v>310</v>
      </c>
      <c r="J536" s="190" t="str">
        <f t="shared" ref="J536:O537" si="114">J$535</f>
        <v>Material Efficiency, Longevity, &amp; Re-Use</v>
      </c>
      <c r="K536" s="190" t="str">
        <f t="shared" si="114"/>
        <v>indst reduce nonenergy product demand</v>
      </c>
      <c r="L536" s="191">
        <f t="shared" si="114"/>
        <v>0</v>
      </c>
      <c r="M536" s="191">
        <f t="shared" si="114"/>
        <v>1</v>
      </c>
      <c r="N536" s="191">
        <f t="shared" si="114"/>
        <v>0.01</v>
      </c>
      <c r="O536" s="191" t="str">
        <f t="shared" si="114"/>
        <v>% demand reduction</v>
      </c>
      <c r="P536" s="187" t="s">
        <v>895</v>
      </c>
      <c r="Q536" s="185"/>
      <c r="R536" s="190" t="str">
        <f>R$535</f>
        <v>material-efficiency-longevity-reuse.html</v>
      </c>
      <c r="S536" s="206" t="s">
        <v>896</v>
      </c>
      <c r="T536" s="200"/>
      <c r="W536" s="183" t="str" cm="1">
        <f t="array" ref="W536">IFERROR(INDEX(A$761:A$954,MATCH(H536,A$761:A$954,0),0),"Save")</f>
        <v>Save</v>
      </c>
    </row>
    <row r="537" spans="1:26" s="190" customFormat="1" hidden="1" x14ac:dyDescent="0.35">
      <c r="A537" s="190" t="str">
        <f t="shared" si="113"/>
        <v>Industry</v>
      </c>
      <c r="B537" s="190" t="str">
        <f t="shared" si="113"/>
        <v>Material Efficiency, Longevity, &amp; Re-Use</v>
      </c>
      <c r="C537" s="190" t="str">
        <f t="shared" si="113"/>
        <v>Percent Reduction in Nonenergy Nonagriculture Industry Product Demand</v>
      </c>
      <c r="D537" s="192" t="s">
        <v>772</v>
      </c>
      <c r="E537" s="185"/>
      <c r="F537" s="192" t="s">
        <v>773</v>
      </c>
      <c r="G537" s="185"/>
      <c r="H537" s="43">
        <v>432</v>
      </c>
      <c r="I537" s="185" t="s">
        <v>310</v>
      </c>
      <c r="J537" s="190" t="str">
        <f t="shared" si="114"/>
        <v>Material Efficiency, Longevity, &amp; Re-Use</v>
      </c>
      <c r="K537" s="190" t="str">
        <f t="shared" si="114"/>
        <v>indst reduce nonenergy product demand</v>
      </c>
      <c r="L537" s="191">
        <f t="shared" si="114"/>
        <v>0</v>
      </c>
      <c r="M537" s="191">
        <f t="shared" si="114"/>
        <v>1</v>
      </c>
      <c r="N537" s="191">
        <f t="shared" si="114"/>
        <v>0.01</v>
      </c>
      <c r="O537" s="191" t="str">
        <f t="shared" si="114"/>
        <v>% demand reduction</v>
      </c>
      <c r="P537" s="187" t="s">
        <v>897</v>
      </c>
      <c r="Q537" s="185"/>
      <c r="R537" s="192" t="s">
        <v>898</v>
      </c>
      <c r="S537" s="206" t="s">
        <v>899</v>
      </c>
      <c r="T537" s="200"/>
      <c r="W537" s="183" t="str" cm="1">
        <f t="array" ref="W537">IFERROR(INDEX(A$761:A$954,MATCH(H537,A$761:A$954,0),0),"Save")</f>
        <v>Save</v>
      </c>
    </row>
    <row r="538" spans="1:26" x14ac:dyDescent="0.35">
      <c r="A538" s="182" t="s">
        <v>753</v>
      </c>
      <c r="B538" s="182" t="s">
        <v>900</v>
      </c>
      <c r="C538" s="182" t="s">
        <v>901</v>
      </c>
      <c r="D538" s="185" t="s">
        <v>764</v>
      </c>
      <c r="E538" s="185"/>
      <c r="F538" s="192" t="s">
        <v>765</v>
      </c>
      <c r="G538" s="185"/>
      <c r="H538" s="43">
        <v>56</v>
      </c>
      <c r="I538" s="185" t="s">
        <v>310</v>
      </c>
      <c r="J538" s="43" t="s">
        <v>902</v>
      </c>
      <c r="K538" s="182" t="s">
        <v>903</v>
      </c>
      <c r="L538" s="204">
        <v>0</v>
      </c>
      <c r="M538" s="205">
        <v>1</v>
      </c>
      <c r="N538" s="205">
        <v>0.01</v>
      </c>
      <c r="O538" s="185" t="s">
        <v>653</v>
      </c>
      <c r="P538" s="187" t="s">
        <v>904</v>
      </c>
      <c r="Q538" s="185" t="s">
        <v>905</v>
      </c>
      <c r="R538" s="192" t="s">
        <v>906</v>
      </c>
      <c r="S538" s="206" t="s">
        <v>445</v>
      </c>
      <c r="T538" s="185"/>
      <c r="W538" s="183" cm="1">
        <f t="array" ref="W538">IFERROR(INDEX(A$761:A$954,MATCH(H538,A$761:A$954,0),0),"Save")</f>
        <v>56</v>
      </c>
    </row>
    <row r="539" spans="1:26" hidden="1" x14ac:dyDescent="0.35">
      <c r="A539" s="190" t="str">
        <f t="shared" ref="A539:C540" si="115">A$538</f>
        <v>Industry</v>
      </c>
      <c r="B539" s="190" t="str">
        <f t="shared" si="115"/>
        <v>Methane Capture</v>
      </c>
      <c r="C539" s="190" t="str">
        <f t="shared" si="115"/>
        <v>Fraction of Methane Capture Opportunities Achieved</v>
      </c>
      <c r="D539" s="185" t="s">
        <v>770</v>
      </c>
      <c r="E539" s="185"/>
      <c r="F539" s="185" t="s">
        <v>771</v>
      </c>
      <c r="G539" s="185"/>
      <c r="H539" s="43">
        <v>513</v>
      </c>
      <c r="I539" s="185" t="s">
        <v>310</v>
      </c>
      <c r="J539" s="190" t="str">
        <f t="shared" ref="J539:O540" si="116">J$538</f>
        <v>Methane Capture and Destruction</v>
      </c>
      <c r="K539" s="190" t="str">
        <f t="shared" si="116"/>
        <v>indst methane capture</v>
      </c>
      <c r="L539" s="191">
        <f t="shared" si="116"/>
        <v>0</v>
      </c>
      <c r="M539" s="191">
        <f t="shared" si="116"/>
        <v>1</v>
      </c>
      <c r="N539" s="191">
        <f t="shared" si="116"/>
        <v>0.01</v>
      </c>
      <c r="O539" s="190" t="str">
        <f t="shared" si="116"/>
        <v>% of potential achieved</v>
      </c>
      <c r="P539" s="187" t="s">
        <v>907</v>
      </c>
      <c r="Q539" s="190" t="str">
        <f t="shared" ref="Q539:S540" si="117">Q$538</f>
        <v>industry-ag-main.html#methane-capture</v>
      </c>
      <c r="R539" s="190" t="str">
        <f t="shared" si="117"/>
        <v>methane-capture.html</v>
      </c>
      <c r="S539" s="225" t="str">
        <f t="shared" si="117"/>
        <v>Calculated from model data; see the relevant variable(s) in the InputData folder for source information.</v>
      </c>
      <c r="T539" s="185"/>
      <c r="W539" s="183" t="str" cm="1">
        <f t="array" ref="W539">IFERROR(INDEX(A$761:A$954,MATCH(H539,A$761:A$954,0),0),"Save")</f>
        <v>Save</v>
      </c>
    </row>
    <row r="540" spans="1:26" hidden="1" x14ac:dyDescent="0.35">
      <c r="A540" s="190" t="str">
        <f t="shared" si="115"/>
        <v>Industry</v>
      </c>
      <c r="B540" s="190" t="str">
        <f t="shared" si="115"/>
        <v>Methane Capture</v>
      </c>
      <c r="C540" s="190" t="str">
        <f t="shared" si="115"/>
        <v>Fraction of Methane Capture Opportunities Achieved</v>
      </c>
      <c r="D540" s="185" t="s">
        <v>772</v>
      </c>
      <c r="E540" s="185"/>
      <c r="F540" s="192" t="s">
        <v>773</v>
      </c>
      <c r="G540" s="185"/>
      <c r="H540" s="43">
        <v>514</v>
      </c>
      <c r="I540" s="185" t="s">
        <v>310</v>
      </c>
      <c r="J540" s="190" t="str">
        <f t="shared" si="116"/>
        <v>Methane Capture and Destruction</v>
      </c>
      <c r="K540" s="190" t="str">
        <f t="shared" si="116"/>
        <v>indst methane capture</v>
      </c>
      <c r="L540" s="191">
        <f t="shared" si="116"/>
        <v>0</v>
      </c>
      <c r="M540" s="191">
        <f t="shared" si="116"/>
        <v>1</v>
      </c>
      <c r="N540" s="191">
        <f t="shared" si="116"/>
        <v>0.01</v>
      </c>
      <c r="O540" s="190" t="str">
        <f t="shared" si="116"/>
        <v>% of potential achieved</v>
      </c>
      <c r="P540" s="187" t="s">
        <v>908</v>
      </c>
      <c r="Q540" s="190" t="str">
        <f t="shared" si="117"/>
        <v>industry-ag-main.html#methane-capture</v>
      </c>
      <c r="R540" s="190" t="str">
        <f t="shared" si="117"/>
        <v>methane-capture.html</v>
      </c>
      <c r="S540" s="225" t="str">
        <f t="shared" si="117"/>
        <v>Calculated from model data; see the relevant variable(s) in the InputData folder for source information.</v>
      </c>
      <c r="T540" s="185"/>
      <c r="W540" s="183" t="str" cm="1">
        <f t="array" ref="W540">IFERROR(INDEX(A$761:A$954,MATCH(H540,A$761:A$954,0),0),"Save")</f>
        <v>Save</v>
      </c>
    </row>
    <row r="541" spans="1:26" x14ac:dyDescent="0.35">
      <c r="A541" s="182" t="s">
        <v>753</v>
      </c>
      <c r="B541" s="182" t="s">
        <v>909</v>
      </c>
      <c r="C541" s="182" t="s">
        <v>910</v>
      </c>
      <c r="D541" s="185" t="s">
        <v>764</v>
      </c>
      <c r="E541" s="185"/>
      <c r="F541" s="192" t="s">
        <v>765</v>
      </c>
      <c r="G541" s="185"/>
      <c r="H541" s="43">
        <v>57</v>
      </c>
      <c r="I541" s="185" t="s">
        <v>310</v>
      </c>
      <c r="J541" s="43" t="s">
        <v>902</v>
      </c>
      <c r="K541" s="182" t="s">
        <v>911</v>
      </c>
      <c r="L541" s="204">
        <v>0</v>
      </c>
      <c r="M541" s="205">
        <v>1</v>
      </c>
      <c r="N541" s="205">
        <v>0.01</v>
      </c>
      <c r="O541" s="185" t="s">
        <v>653</v>
      </c>
      <c r="P541" s="187" t="s">
        <v>912</v>
      </c>
      <c r="Q541" s="185" t="s">
        <v>913</v>
      </c>
      <c r="R541" s="192" t="s">
        <v>914</v>
      </c>
      <c r="S541" s="206" t="s">
        <v>445</v>
      </c>
      <c r="T541" s="185"/>
      <c r="W541" s="183" cm="1">
        <f t="array" ref="W541">IFERROR(INDEX(A$761:A$954,MATCH(H541,A$761:A$954,0),0),"Save")</f>
        <v>57</v>
      </c>
    </row>
    <row r="542" spans="1:26" hidden="1" x14ac:dyDescent="0.35">
      <c r="A542" s="190" t="str">
        <f t="shared" ref="A542:C543" si="118">A$541</f>
        <v>Industry</v>
      </c>
      <c r="B542" s="190" t="str">
        <f t="shared" si="118"/>
        <v>Methane Destruction</v>
      </c>
      <c r="C542" s="190" t="str">
        <f t="shared" si="118"/>
        <v>Fraction of Methane Destruction Opportunities Achieved</v>
      </c>
      <c r="D542" s="185" t="s">
        <v>770</v>
      </c>
      <c r="E542" s="185"/>
      <c r="F542" s="185" t="s">
        <v>771</v>
      </c>
      <c r="G542" s="185"/>
      <c r="H542" s="43">
        <v>515</v>
      </c>
      <c r="I542" s="185" t="s">
        <v>310</v>
      </c>
      <c r="J542" s="190" t="str">
        <f t="shared" ref="J542:O543" si="119">J$541</f>
        <v>Methane Capture and Destruction</v>
      </c>
      <c r="K542" s="190" t="str">
        <f t="shared" si="119"/>
        <v>indst methane destruction</v>
      </c>
      <c r="L542" s="191">
        <f t="shared" si="119"/>
        <v>0</v>
      </c>
      <c r="M542" s="191">
        <f t="shared" si="119"/>
        <v>1</v>
      </c>
      <c r="N542" s="191">
        <f t="shared" si="119"/>
        <v>0.01</v>
      </c>
      <c r="O542" s="190" t="str">
        <f t="shared" si="119"/>
        <v>% of potential achieved</v>
      </c>
      <c r="P542" s="187" t="s">
        <v>915</v>
      </c>
      <c r="Q542" s="190" t="str">
        <f t="shared" ref="Q542:S543" si="120">Q$541</f>
        <v>industry-ag-main.html#methane-destr</v>
      </c>
      <c r="R542" s="190" t="str">
        <f t="shared" si="120"/>
        <v>methane-destruction.html</v>
      </c>
      <c r="S542" s="225" t="str">
        <f t="shared" si="120"/>
        <v>Calculated from model data; see the relevant variable(s) in the InputData folder for source information.</v>
      </c>
      <c r="T542" s="185"/>
      <c r="W542" s="183" t="str" cm="1">
        <f t="array" ref="W542">IFERROR(INDEX(A$761:A$954,MATCH(H542,A$761:A$954,0),0),"Save")</f>
        <v>Save</v>
      </c>
    </row>
    <row r="543" spans="1:26" hidden="1" x14ac:dyDescent="0.35">
      <c r="A543" s="190" t="str">
        <f t="shared" si="118"/>
        <v>Industry</v>
      </c>
      <c r="B543" s="190" t="str">
        <f t="shared" si="118"/>
        <v>Methane Destruction</v>
      </c>
      <c r="C543" s="190" t="str">
        <f t="shared" si="118"/>
        <v>Fraction of Methane Destruction Opportunities Achieved</v>
      </c>
      <c r="D543" s="185" t="s">
        <v>772</v>
      </c>
      <c r="E543" s="185"/>
      <c r="F543" s="192" t="s">
        <v>773</v>
      </c>
      <c r="G543" s="185"/>
      <c r="H543" s="43">
        <v>516</v>
      </c>
      <c r="I543" s="185" t="s">
        <v>310</v>
      </c>
      <c r="J543" s="190" t="str">
        <f t="shared" si="119"/>
        <v>Methane Capture and Destruction</v>
      </c>
      <c r="K543" s="190" t="str">
        <f t="shared" si="119"/>
        <v>indst methane destruction</v>
      </c>
      <c r="L543" s="191">
        <f t="shared" si="119"/>
        <v>0</v>
      </c>
      <c r="M543" s="191">
        <f t="shared" si="119"/>
        <v>1</v>
      </c>
      <c r="N543" s="191">
        <f t="shared" si="119"/>
        <v>0.01</v>
      </c>
      <c r="O543" s="190" t="str">
        <f t="shared" si="119"/>
        <v>% of potential achieved</v>
      </c>
      <c r="P543" s="187" t="s">
        <v>916</v>
      </c>
      <c r="Q543" s="190" t="str">
        <f t="shared" si="120"/>
        <v>industry-ag-main.html#methane-destr</v>
      </c>
      <c r="R543" s="190" t="str">
        <f t="shared" si="120"/>
        <v>methane-destruction.html</v>
      </c>
      <c r="S543" s="225" t="str">
        <f t="shared" si="120"/>
        <v>Calculated from model data; see the relevant variable(s) in the InputData folder for source information.</v>
      </c>
      <c r="T543" s="185"/>
      <c r="W543" s="183" t="str" cm="1">
        <f t="array" ref="W543">IFERROR(INDEX(A$761:A$954,MATCH(H543,A$761:A$954,0),0),"Save")</f>
        <v>Save</v>
      </c>
    </row>
    <row r="544" spans="1:26" hidden="1" x14ac:dyDescent="0.35">
      <c r="A544" s="182" t="s">
        <v>753</v>
      </c>
      <c r="B544" s="182" t="s">
        <v>917</v>
      </c>
      <c r="C544" s="182" t="s">
        <v>918</v>
      </c>
      <c r="D544" s="192" t="s">
        <v>251</v>
      </c>
      <c r="E544" s="185"/>
      <c r="F544" s="192" t="s">
        <v>579</v>
      </c>
      <c r="G544" s="185"/>
      <c r="H544" s="43">
        <v>451</v>
      </c>
      <c r="I544" s="185" t="s">
        <v>310</v>
      </c>
      <c r="J544" s="182" t="s">
        <v>918</v>
      </c>
      <c r="K544" s="182" t="s">
        <v>919</v>
      </c>
      <c r="L544" s="204">
        <v>0</v>
      </c>
      <c r="M544" s="205">
        <v>1</v>
      </c>
      <c r="N544" s="205">
        <v>0.01</v>
      </c>
      <c r="O544" s="185" t="s">
        <v>920</v>
      </c>
      <c r="P544" s="219"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33.6991853139108% of New Mexico's hard coal production.</v>
      </c>
      <c r="Q544" s="185"/>
      <c r="R544" s="192" t="s">
        <v>921</v>
      </c>
      <c r="S544" s="206" t="s">
        <v>445</v>
      </c>
      <c r="T544" s="185"/>
      <c r="U544" s="182" t="s">
        <v>149</v>
      </c>
      <c r="W544" s="183" t="str" cm="1">
        <f t="array" ref="W544">IFERROR(INDEX(A$761:A$954,MATCH(H544,A$761:A$954,0),0),"Save")</f>
        <v>Save</v>
      </c>
      <c r="Z544" s="182" t="s">
        <v>922</v>
      </c>
    </row>
    <row r="545" spans="1:23" hidden="1" x14ac:dyDescent="0.35">
      <c r="A545" s="190" t="str">
        <f t="shared" ref="A545:C552" si="121">A$544</f>
        <v>Industry</v>
      </c>
      <c r="B545" s="190" t="str">
        <f t="shared" si="121"/>
        <v>Reduce Fossil Fuel Exports</v>
      </c>
      <c r="C545" s="190" t="str">
        <f t="shared" si="121"/>
        <v>Percent Reduction in Fossil Fuel Exports</v>
      </c>
      <c r="D545" s="192" t="s">
        <v>255</v>
      </c>
      <c r="E545" s="185"/>
      <c r="F545" s="192" t="s">
        <v>741</v>
      </c>
      <c r="G545" s="185"/>
      <c r="H545" s="43">
        <v>452</v>
      </c>
      <c r="I545" s="185" t="s">
        <v>310</v>
      </c>
      <c r="J545" s="190" t="str">
        <f t="shared" ref="J545:O548" si="122">J$544</f>
        <v>Percent Reduction in Fossil Fuel Exports</v>
      </c>
      <c r="K545" s="190" t="str">
        <f t="shared" si="122"/>
        <v>indst reduce fossil fuel exports</v>
      </c>
      <c r="L545" s="191">
        <f t="shared" si="122"/>
        <v>0</v>
      </c>
      <c r="M545" s="191">
        <f t="shared" si="122"/>
        <v>1</v>
      </c>
      <c r="N545" s="191">
        <f t="shared" si="122"/>
        <v>0.01</v>
      </c>
      <c r="O545" s="190" t="str">
        <f t="shared" si="122"/>
        <v>% reduction in exports</v>
      </c>
      <c r="P545" s="219"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141.218753386312% of New Mexico's natural gas production.</v>
      </c>
      <c r="Q545" s="185"/>
      <c r="R545" s="190" t="str">
        <f t="shared" ref="R545:S548" si="123">R$544</f>
        <v>reduce-fuel-exports.html</v>
      </c>
      <c r="S545" s="225" t="str">
        <f t="shared" si="123"/>
        <v>Calculated from model data; see the relevant variable(s) in the InputData folder for source information.</v>
      </c>
      <c r="T545" s="185"/>
      <c r="U545" s="182" t="s">
        <v>149</v>
      </c>
      <c r="W545" s="183" t="str" cm="1">
        <f t="array" ref="W545">IFERROR(INDEX(A$761:A$954,MATCH(H545,A$761:A$954,0),0),"Save")</f>
        <v>Save</v>
      </c>
    </row>
    <row r="546" spans="1:23" hidden="1" x14ac:dyDescent="0.35">
      <c r="A546" s="190" t="str">
        <f t="shared" si="121"/>
        <v>Industry</v>
      </c>
      <c r="B546" s="190" t="str">
        <f t="shared" si="121"/>
        <v>Reduce Fossil Fuel Exports</v>
      </c>
      <c r="C546" s="190" t="str">
        <f t="shared" si="121"/>
        <v>Percent Reduction in Fossil Fuel Exports</v>
      </c>
      <c r="D546" s="192" t="s">
        <v>257</v>
      </c>
      <c r="E546" s="185"/>
      <c r="F546" s="192" t="s">
        <v>923</v>
      </c>
      <c r="G546" s="185"/>
      <c r="H546" s="43">
        <v>453</v>
      </c>
      <c r="I546" s="185" t="s">
        <v>310</v>
      </c>
      <c r="J546" s="190" t="str">
        <f t="shared" si="122"/>
        <v>Percent Reduction in Fossil Fuel Exports</v>
      </c>
      <c r="K546" s="190" t="str">
        <f t="shared" si="122"/>
        <v>indst reduce fossil fuel exports</v>
      </c>
      <c r="L546" s="191">
        <f t="shared" si="122"/>
        <v>0</v>
      </c>
      <c r="M546" s="191">
        <f t="shared" si="122"/>
        <v>1</v>
      </c>
      <c r="N546" s="191">
        <f t="shared" si="122"/>
        <v>0.01</v>
      </c>
      <c r="O546" s="190" t="str">
        <f t="shared" si="122"/>
        <v>% reduction in exports</v>
      </c>
      <c r="P546" s="219"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5"/>
      <c r="R546" s="190" t="str">
        <f t="shared" si="123"/>
        <v>reduce-fuel-exports.html</v>
      </c>
      <c r="S546" s="225" t="str">
        <f t="shared" si="123"/>
        <v>Calculated from model data; see the relevant variable(s) in the InputData folder for source information.</v>
      </c>
      <c r="T546" s="185"/>
      <c r="U546" s="182" t="s">
        <v>149</v>
      </c>
      <c r="W546" s="183" t="str" cm="1">
        <f t="array" ref="W546">IFERROR(INDEX(A$761:A$954,MATCH(H546,A$761:A$954,0),0),"Save")</f>
        <v>Save</v>
      </c>
    </row>
    <row r="547" spans="1:23" hidden="1" x14ac:dyDescent="0.35">
      <c r="A547" s="190" t="str">
        <f t="shared" si="121"/>
        <v>Industry</v>
      </c>
      <c r="B547" s="190" t="str">
        <f t="shared" si="121"/>
        <v>Reduce Fossil Fuel Exports</v>
      </c>
      <c r="C547" s="190" t="str">
        <f t="shared" si="121"/>
        <v>Percent Reduction in Fossil Fuel Exports</v>
      </c>
      <c r="D547" s="192" t="s">
        <v>256</v>
      </c>
      <c r="E547" s="185"/>
      <c r="F547" s="192" t="s">
        <v>924</v>
      </c>
      <c r="G547" s="185"/>
      <c r="H547" s="43">
        <v>454</v>
      </c>
      <c r="I547" s="185" t="s">
        <v>310</v>
      </c>
      <c r="J547" s="190" t="str">
        <f t="shared" si="122"/>
        <v>Percent Reduction in Fossil Fuel Exports</v>
      </c>
      <c r="K547" s="190" t="str">
        <f t="shared" si="122"/>
        <v>indst reduce fossil fuel exports</v>
      </c>
      <c r="L547" s="191">
        <f t="shared" si="122"/>
        <v>0</v>
      </c>
      <c r="M547" s="191">
        <f t="shared" si="122"/>
        <v>1</v>
      </c>
      <c r="N547" s="191">
        <f t="shared" si="122"/>
        <v>0.01</v>
      </c>
      <c r="O547" s="190" t="str">
        <f t="shared" si="122"/>
        <v>% reduction in exports</v>
      </c>
      <c r="P547" s="219"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5"/>
      <c r="R547" s="190" t="str">
        <f t="shared" si="123"/>
        <v>reduce-fuel-exports.html</v>
      </c>
      <c r="S547" s="225" t="str">
        <f t="shared" si="123"/>
        <v>Calculated from model data; see the relevant variable(s) in the InputData folder for source information.</v>
      </c>
      <c r="T547" s="185"/>
      <c r="U547" s="182" t="s">
        <v>149</v>
      </c>
      <c r="W547" s="183" t="str" cm="1">
        <f t="array" ref="W547">IFERROR(INDEX(A$761:A$954,MATCH(H547,A$761:A$954,0),0),"Save")</f>
        <v>Save</v>
      </c>
    </row>
    <row r="548" spans="1:23" hidden="1" x14ac:dyDescent="0.35">
      <c r="A548" s="190" t="str">
        <f t="shared" si="121"/>
        <v>Industry</v>
      </c>
      <c r="B548" s="190" t="str">
        <f t="shared" si="121"/>
        <v>Reduce Fossil Fuel Exports</v>
      </c>
      <c r="C548" s="190" t="str">
        <f t="shared" si="121"/>
        <v>Percent Reduction in Fossil Fuel Exports</v>
      </c>
      <c r="D548" s="192" t="s">
        <v>253</v>
      </c>
      <c r="E548" s="185"/>
      <c r="F548" s="192" t="s">
        <v>925</v>
      </c>
      <c r="G548" s="185"/>
      <c r="H548" s="43">
        <v>455</v>
      </c>
      <c r="I548" s="185" t="s">
        <v>310</v>
      </c>
      <c r="J548" s="190" t="str">
        <f t="shared" si="122"/>
        <v>Percent Reduction in Fossil Fuel Exports</v>
      </c>
      <c r="K548" s="190" t="str">
        <f t="shared" si="122"/>
        <v>indst reduce fossil fuel exports</v>
      </c>
      <c r="L548" s="191">
        <f t="shared" si="122"/>
        <v>0</v>
      </c>
      <c r="M548" s="191">
        <f t="shared" si="122"/>
        <v>1</v>
      </c>
      <c r="N548" s="191">
        <f t="shared" si="122"/>
        <v>0.01</v>
      </c>
      <c r="O548" s="190" t="str">
        <f t="shared" si="122"/>
        <v>% reduction in exports</v>
      </c>
      <c r="P548" s="219"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jet fuel or kerosene production.</v>
      </c>
      <c r="Q548" s="185"/>
      <c r="R548" s="190" t="str">
        <f t="shared" si="123"/>
        <v>reduce-fuel-exports.html</v>
      </c>
      <c r="S548" s="225" t="str">
        <f t="shared" si="123"/>
        <v>Calculated from model data; see the relevant variable(s) in the InputData folder for source information.</v>
      </c>
      <c r="T548" s="185"/>
      <c r="U548" s="182" t="s">
        <v>149</v>
      </c>
      <c r="W548" s="183" t="str" cm="1">
        <f t="array" ref="W548">IFERROR(INDEX(A$761:A$954,MATCH(H548,A$761:A$954,0),0),"Save")</f>
        <v>Save</v>
      </c>
    </row>
    <row r="549" spans="1:23" hidden="1" x14ac:dyDescent="0.35">
      <c r="A549" s="190" t="str">
        <f t="shared" si="121"/>
        <v>Industry</v>
      </c>
      <c r="B549" s="190" t="str">
        <f t="shared" si="121"/>
        <v>Reduce Fossil Fuel Exports</v>
      </c>
      <c r="C549" s="190" t="str">
        <f t="shared" si="121"/>
        <v>Percent Reduction in Fossil Fuel Exports</v>
      </c>
      <c r="D549" s="192" t="s">
        <v>926</v>
      </c>
      <c r="E549" s="185"/>
      <c r="F549" s="192" t="s">
        <v>609</v>
      </c>
      <c r="G549" s="185"/>
      <c r="H549" s="43">
        <v>456</v>
      </c>
      <c r="I549" s="192" t="s">
        <v>332</v>
      </c>
      <c r="J549" s="190"/>
      <c r="K549" s="190"/>
      <c r="L549" s="191"/>
      <c r="M549" s="191"/>
      <c r="N549" s="191"/>
      <c r="O549" s="190"/>
      <c r="P549" s="187"/>
      <c r="Q549" s="185"/>
      <c r="R549" s="192"/>
      <c r="S549" s="225" t="str">
        <f>S$544</f>
        <v>Calculated from model data; see the relevant variable(s) in the InputData folder for source information.</v>
      </c>
      <c r="T549" s="185"/>
      <c r="W549" s="183" t="str" cm="1">
        <f t="array" ref="W549">IFERROR(INDEX(A$761:A$954,MATCH(H549,A$761:A$954,0),0),"Save")</f>
        <v>Save</v>
      </c>
    </row>
    <row r="550" spans="1:23" hidden="1" x14ac:dyDescent="0.35">
      <c r="A550" s="190" t="str">
        <f t="shared" si="121"/>
        <v>Industry</v>
      </c>
      <c r="B550" s="190" t="str">
        <f t="shared" si="121"/>
        <v>Reduce Fossil Fuel Exports</v>
      </c>
      <c r="C550" s="190" t="str">
        <f t="shared" si="121"/>
        <v>Percent Reduction in Fossil Fuel Exports</v>
      </c>
      <c r="D550" s="192" t="s">
        <v>250</v>
      </c>
      <c r="E550" s="185"/>
      <c r="F550" s="192" t="s">
        <v>614</v>
      </c>
      <c r="G550" s="185"/>
      <c r="H550" s="43">
        <v>457</v>
      </c>
      <c r="I550" s="185" t="s">
        <v>310</v>
      </c>
      <c r="J550" s="190" t="str">
        <f t="shared" ref="J550:O552" si="124">J$544</f>
        <v>Percent Reduction in Fossil Fuel Exports</v>
      </c>
      <c r="K550" s="190" t="str">
        <f t="shared" si="124"/>
        <v>indst reduce fossil fuel exports</v>
      </c>
      <c r="L550" s="191">
        <f t="shared" si="124"/>
        <v>0</v>
      </c>
      <c r="M550" s="191">
        <f t="shared" si="124"/>
        <v>1</v>
      </c>
      <c r="N550" s="191">
        <f t="shared" si="124"/>
        <v>0.01</v>
      </c>
      <c r="O550" s="190" t="str">
        <f t="shared" si="124"/>
        <v>% reduction in exports</v>
      </c>
      <c r="P550" s="219"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84.1885491197019% of New Mexico's crude oil production.</v>
      </c>
      <c r="Q550" s="185"/>
      <c r="R550" s="190" t="str">
        <f>R$544</f>
        <v>reduce-fuel-exports.html</v>
      </c>
      <c r="S550" s="225" t="str">
        <f>S$544</f>
        <v>Calculated from model data; see the relevant variable(s) in the InputData folder for source information.</v>
      </c>
      <c r="T550" s="185"/>
      <c r="U550" s="182" t="s">
        <v>149</v>
      </c>
      <c r="W550" s="183" t="str" cm="1">
        <f t="array" ref="W550">IFERROR(INDEX(A$761:A$954,MATCH(H550,A$761:A$954,0),0),"Save")</f>
        <v>Save</v>
      </c>
    </row>
    <row r="551" spans="1:23" hidden="1" x14ac:dyDescent="0.35">
      <c r="A551" s="190" t="str">
        <f t="shared" si="121"/>
        <v>Industry</v>
      </c>
      <c r="B551" s="190" t="str">
        <f t="shared" si="121"/>
        <v>Reduce Fossil Fuel Exports</v>
      </c>
      <c r="C551" s="190" t="str">
        <f t="shared" si="121"/>
        <v>Percent Reduction in Fossil Fuel Exports</v>
      </c>
      <c r="D551" s="192" t="s">
        <v>927</v>
      </c>
      <c r="E551" s="185"/>
      <c r="F551" s="192" t="s">
        <v>928</v>
      </c>
      <c r="G551" s="185"/>
      <c r="H551" s="43">
        <v>458</v>
      </c>
      <c r="I551" s="185" t="s">
        <v>310</v>
      </c>
      <c r="J551" s="190" t="str">
        <f t="shared" si="124"/>
        <v>Percent Reduction in Fossil Fuel Exports</v>
      </c>
      <c r="K551" s="190" t="str">
        <f t="shared" si="124"/>
        <v>indst reduce fossil fuel exports</v>
      </c>
      <c r="L551" s="191">
        <f t="shared" si="124"/>
        <v>0</v>
      </c>
      <c r="M551" s="191">
        <f t="shared" si="124"/>
        <v>1</v>
      </c>
      <c r="N551" s="191">
        <f t="shared" si="124"/>
        <v>0.01</v>
      </c>
      <c r="O551" s="190" t="str">
        <f t="shared" si="124"/>
        <v>% reduction in exports</v>
      </c>
      <c r="P551" s="219"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5"/>
      <c r="R551" s="190" t="str">
        <f>R$544</f>
        <v>reduce-fuel-exports.html</v>
      </c>
      <c r="S551" s="225" t="str">
        <f>S$544</f>
        <v>Calculated from model data; see the relevant variable(s) in the InputData folder for source information.</v>
      </c>
      <c r="T551" s="185"/>
      <c r="U551" s="182" t="s">
        <v>149</v>
      </c>
      <c r="W551" s="183" t="str" cm="1">
        <f t="array" ref="W551">IFERROR(INDEX(A$761:A$954,MATCH(H551,A$761:A$954,0),0),"Save")</f>
        <v>Save</v>
      </c>
    </row>
    <row r="552" spans="1:23" hidden="1" x14ac:dyDescent="0.35">
      <c r="A552" s="190" t="str">
        <f t="shared" si="121"/>
        <v>Industry</v>
      </c>
      <c r="B552" s="190" t="str">
        <f t="shared" si="121"/>
        <v>Reduce Fossil Fuel Exports</v>
      </c>
      <c r="C552" s="190" t="str">
        <f t="shared" si="121"/>
        <v>Percent Reduction in Fossil Fuel Exports</v>
      </c>
      <c r="D552" s="192" t="s">
        <v>254</v>
      </c>
      <c r="E552" s="185"/>
      <c r="F552" s="192" t="s">
        <v>929</v>
      </c>
      <c r="G552" s="185"/>
      <c r="H552" s="43">
        <v>459</v>
      </c>
      <c r="I552" s="185" t="s">
        <v>310</v>
      </c>
      <c r="J552" s="190" t="str">
        <f t="shared" si="124"/>
        <v>Percent Reduction in Fossil Fuel Exports</v>
      </c>
      <c r="K552" s="190" t="str">
        <f t="shared" si="124"/>
        <v>indst reduce fossil fuel exports</v>
      </c>
      <c r="L552" s="191">
        <f t="shared" si="124"/>
        <v>0</v>
      </c>
      <c r="M552" s="191">
        <f t="shared" si="124"/>
        <v>1</v>
      </c>
      <c r="N552" s="191">
        <f t="shared" si="124"/>
        <v>0.01</v>
      </c>
      <c r="O552" s="190" t="str">
        <f t="shared" si="124"/>
        <v>% reduction in exports</v>
      </c>
      <c r="P552" s="219"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LPG propane or butane production.</v>
      </c>
      <c r="Q552" s="185"/>
      <c r="R552" s="190" t="str">
        <f>R$544</f>
        <v>reduce-fuel-exports.html</v>
      </c>
      <c r="S552" s="225" t="str">
        <f>S$544</f>
        <v>Calculated from model data; see the relevant variable(s) in the InputData folder for source information.</v>
      </c>
      <c r="T552" s="185"/>
      <c r="U552" s="182" t="s">
        <v>149</v>
      </c>
      <c r="W552" s="183" t="str" cm="1">
        <f t="array" ref="W552">IFERROR(INDEX(A$761:A$954,MATCH(H552,A$761:A$954,0),0),"Save")</f>
        <v>Save</v>
      </c>
    </row>
    <row r="553" spans="1:23" hidden="1" x14ac:dyDescent="0.35">
      <c r="A553" s="182" t="s">
        <v>930</v>
      </c>
      <c r="B553" s="182" t="s">
        <v>931</v>
      </c>
      <c r="C553" s="182" t="s">
        <v>932</v>
      </c>
      <c r="D553" s="185"/>
      <c r="E553" s="185"/>
      <c r="F553" s="185"/>
      <c r="G553" s="185"/>
      <c r="H553" s="43">
        <v>60</v>
      </c>
      <c r="I553" s="185" t="s">
        <v>310</v>
      </c>
      <c r="J553" s="182" t="s">
        <v>931</v>
      </c>
      <c r="K553" s="182" t="s">
        <v>933</v>
      </c>
      <c r="L553" s="204">
        <v>0</v>
      </c>
      <c r="M553" s="205">
        <v>1</v>
      </c>
      <c r="N553" s="205">
        <v>0.01</v>
      </c>
      <c r="O553" s="185" t="s">
        <v>653</v>
      </c>
      <c r="P553" s="219"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 (roughly equal to 0.1% of the land area of the state).</v>
      </c>
      <c r="Q553" s="185" t="s">
        <v>934</v>
      </c>
      <c r="R553" s="192" t="s">
        <v>935</v>
      </c>
      <c r="S553" s="206" t="s">
        <v>445</v>
      </c>
      <c r="T553" s="185" t="s">
        <v>936</v>
      </c>
      <c r="W553" s="183" t="str" cm="1">
        <f t="array" ref="W553">IFERROR(INDEX(A$761:A$954,MATCH(H553,A$761:A$954,0),0),"Save")</f>
        <v>Save</v>
      </c>
    </row>
    <row r="554" spans="1:23" hidden="1" x14ac:dyDescent="0.35">
      <c r="A554" s="182" t="s">
        <v>930</v>
      </c>
      <c r="B554" s="182" t="s">
        <v>937</v>
      </c>
      <c r="C554" s="182" t="s">
        <v>938</v>
      </c>
      <c r="D554" s="185"/>
      <c r="E554" s="185"/>
      <c r="F554" s="185"/>
      <c r="G554" s="185"/>
      <c r="H554" s="43">
        <v>705</v>
      </c>
      <c r="I554" s="192" t="s">
        <v>332</v>
      </c>
      <c r="J554" s="182" t="s">
        <v>937</v>
      </c>
      <c r="K554" s="182" t="s">
        <v>939</v>
      </c>
      <c r="L554" s="204"/>
      <c r="M554" s="205"/>
      <c r="N554" s="205"/>
      <c r="O554" s="185"/>
      <c r="P554" s="187"/>
      <c r="Q554" s="185" t="s">
        <v>940</v>
      </c>
      <c r="R554" s="192" t="s">
        <v>941</v>
      </c>
      <c r="S554" s="206"/>
      <c r="T554" s="185"/>
      <c r="W554" s="183" t="str" cm="1">
        <f t="array" ref="W554">IFERROR(INDEX(A$761:A$954,MATCH(H554,A$761:A$954,0),0),"Save")</f>
        <v>Save</v>
      </c>
    </row>
    <row r="555" spans="1:23" hidden="1" x14ac:dyDescent="0.35">
      <c r="A555" s="182" t="s">
        <v>930</v>
      </c>
      <c r="B555" s="182" t="s">
        <v>942</v>
      </c>
      <c r="C555" s="182" t="s">
        <v>943</v>
      </c>
      <c r="D555" s="185"/>
      <c r="E555" s="185"/>
      <c r="F555" s="185"/>
      <c r="G555" s="185"/>
      <c r="H555" s="43">
        <v>177</v>
      </c>
      <c r="I555" s="192" t="s">
        <v>332</v>
      </c>
      <c r="J555" s="182" t="s">
        <v>942</v>
      </c>
      <c r="K555" s="182" t="s">
        <v>944</v>
      </c>
      <c r="L555" s="204"/>
      <c r="M555" s="205"/>
      <c r="N555" s="205"/>
      <c r="O555" s="185"/>
      <c r="P555" s="187"/>
      <c r="Q555" s="185"/>
      <c r="R555" s="192" t="s">
        <v>945</v>
      </c>
      <c r="S555" s="206"/>
      <c r="T555" s="185"/>
      <c r="W555" s="183" t="str" cm="1">
        <f t="array" ref="W555">IFERROR(INDEX(A$761:A$954,MATCH(H555,A$761:A$954,0),0),"Save")</f>
        <v>Save</v>
      </c>
    </row>
    <row r="556" spans="1:23" hidden="1" x14ac:dyDescent="0.35">
      <c r="A556" s="182" t="s">
        <v>930</v>
      </c>
      <c r="B556" s="182" t="s">
        <v>946</v>
      </c>
      <c r="C556" s="182" t="s">
        <v>947</v>
      </c>
      <c r="D556" s="185"/>
      <c r="E556" s="185"/>
      <c r="F556" s="185"/>
      <c r="G556" s="185"/>
      <c r="H556" s="43">
        <v>61</v>
      </c>
      <c r="I556" s="185" t="s">
        <v>310</v>
      </c>
      <c r="J556" s="182" t="s">
        <v>946</v>
      </c>
      <c r="K556" s="182" t="s">
        <v>948</v>
      </c>
      <c r="L556" s="204">
        <v>0</v>
      </c>
      <c r="M556" s="205">
        <v>1</v>
      </c>
      <c r="N556" s="205">
        <v>0.01</v>
      </c>
      <c r="O556" s="185" t="s">
        <v>653</v>
      </c>
      <c r="P556" s="187" t="s">
        <v>949</v>
      </c>
      <c r="Q556" s="185" t="s">
        <v>950</v>
      </c>
      <c r="R556" s="192" t="s">
        <v>951</v>
      </c>
      <c r="S556" s="206" t="s">
        <v>445</v>
      </c>
      <c r="T556" s="185"/>
      <c r="W556" s="183" t="str" cm="1">
        <f t="array" ref="W556">IFERROR(INDEX(A$761:A$954,MATCH(H556,A$761:A$954,0),0),"Save")</f>
        <v>Save</v>
      </c>
    </row>
    <row r="557" spans="1:23" hidden="1" x14ac:dyDescent="0.35">
      <c r="A557" s="182" t="s">
        <v>930</v>
      </c>
      <c r="B557" s="182" t="s">
        <v>952</v>
      </c>
      <c r="C557" s="182" t="s">
        <v>953</v>
      </c>
      <c r="D557" s="185"/>
      <c r="E557" s="185"/>
      <c r="F557" s="185"/>
      <c r="G557" s="185"/>
      <c r="H557" s="43">
        <v>62</v>
      </c>
      <c r="I557" s="185" t="s">
        <v>310</v>
      </c>
      <c r="J557" s="182" t="s">
        <v>952</v>
      </c>
      <c r="K557" s="182" t="s">
        <v>954</v>
      </c>
      <c r="L557" s="204">
        <v>0</v>
      </c>
      <c r="M557" s="205">
        <v>1</v>
      </c>
      <c r="N557" s="205">
        <v>0.01</v>
      </c>
      <c r="O557" s="185" t="s">
        <v>653</v>
      </c>
      <c r="P557" s="187" t="s">
        <v>955</v>
      </c>
      <c r="Q557" s="185" t="s">
        <v>956</v>
      </c>
      <c r="R557" s="192" t="s">
        <v>957</v>
      </c>
      <c r="S557" s="206" t="s">
        <v>445</v>
      </c>
      <c r="T557" s="185"/>
      <c r="W557" s="183" t="str" cm="1">
        <f t="array" ref="W557">IFERROR(INDEX(A$761:A$954,MATCH(H557,A$761:A$954,0),0),"Save")</f>
        <v>Save</v>
      </c>
    </row>
    <row r="558" spans="1:23" hidden="1" x14ac:dyDescent="0.35">
      <c r="A558" s="182" t="s">
        <v>930</v>
      </c>
      <c r="B558" s="182" t="s">
        <v>958</v>
      </c>
      <c r="C558" s="182" t="s">
        <v>959</v>
      </c>
      <c r="D558" s="185"/>
      <c r="E558" s="185"/>
      <c r="F558" s="185"/>
      <c r="G558" s="185"/>
      <c r="H558" s="43">
        <v>63</v>
      </c>
      <c r="I558" s="185" t="s">
        <v>310</v>
      </c>
      <c r="J558" s="182" t="s">
        <v>958</v>
      </c>
      <c r="K558" s="182" t="s">
        <v>960</v>
      </c>
      <c r="L558" s="204">
        <v>0</v>
      </c>
      <c r="M558" s="205">
        <v>1</v>
      </c>
      <c r="N558" s="205">
        <v>0.01</v>
      </c>
      <c r="O558" s="185" t="s">
        <v>653</v>
      </c>
      <c r="P558" s="187" t="s">
        <v>961</v>
      </c>
      <c r="Q558" s="185" t="s">
        <v>962</v>
      </c>
      <c r="R558" s="192" t="s">
        <v>963</v>
      </c>
      <c r="S558" s="206" t="s">
        <v>445</v>
      </c>
      <c r="T558" s="185"/>
      <c r="W558" s="183" t="str" cm="1">
        <f t="array" ref="W558">IFERROR(INDEX(A$761:A$954,MATCH(H558,A$761:A$954,0),0),"Save")</f>
        <v>Save</v>
      </c>
    </row>
    <row r="559" spans="1:23" hidden="1" x14ac:dyDescent="0.35">
      <c r="A559" s="182" t="s">
        <v>930</v>
      </c>
      <c r="B559" s="182" t="s">
        <v>964</v>
      </c>
      <c r="C559" s="182" t="s">
        <v>965</v>
      </c>
      <c r="D559" s="185"/>
      <c r="E559" s="185"/>
      <c r="F559" s="185"/>
      <c r="G559" s="185"/>
      <c r="H559" s="43">
        <v>64</v>
      </c>
      <c r="I559" s="185" t="s">
        <v>310</v>
      </c>
      <c r="J559" s="182" t="s">
        <v>964</v>
      </c>
      <c r="K559" s="182" t="s">
        <v>966</v>
      </c>
      <c r="L559" s="204">
        <v>0</v>
      </c>
      <c r="M559" s="205">
        <v>1</v>
      </c>
      <c r="N559" s="205">
        <v>0.01</v>
      </c>
      <c r="O559" s="185" t="s">
        <v>653</v>
      </c>
      <c r="P559" s="187" t="s">
        <v>967</v>
      </c>
      <c r="Q559" s="185" t="s">
        <v>968</v>
      </c>
      <c r="R559" s="192" t="s">
        <v>969</v>
      </c>
      <c r="S559" s="206" t="s">
        <v>445</v>
      </c>
      <c r="T559" s="185"/>
      <c r="W559" s="183" t="str" cm="1">
        <f t="array" ref="W559">IFERROR(INDEX(A$761:A$954,MATCH(H559,A$761:A$954,0),0),"Save")</f>
        <v>Save</v>
      </c>
    </row>
    <row r="560" spans="1:23" hidden="1" x14ac:dyDescent="0.35">
      <c r="A560" s="182" t="s">
        <v>930</v>
      </c>
      <c r="B560" s="182" t="s">
        <v>970</v>
      </c>
      <c r="C560" s="182" t="s">
        <v>971</v>
      </c>
      <c r="D560" s="185"/>
      <c r="E560" s="185"/>
      <c r="F560" s="185"/>
      <c r="G560" s="185"/>
      <c r="H560" s="43">
        <v>178</v>
      </c>
      <c r="I560" s="185" t="s">
        <v>332</v>
      </c>
      <c r="J560" s="182" t="s">
        <v>970</v>
      </c>
      <c r="K560" s="182" t="s">
        <v>972</v>
      </c>
      <c r="L560" s="204"/>
      <c r="M560" s="205"/>
      <c r="N560" s="205"/>
      <c r="O560" s="185"/>
      <c r="P560" s="187"/>
      <c r="Q560" s="185"/>
      <c r="R560" s="192" t="s">
        <v>973</v>
      </c>
      <c r="S560" s="206"/>
      <c r="T560" s="185"/>
      <c r="W560" s="183" t="str" cm="1">
        <f t="array" ref="W560">IFERROR(INDEX(A$761:A$954,MATCH(H560,A$761:A$954,0),0),"Save")</f>
        <v>Save</v>
      </c>
    </row>
    <row r="561" spans="1:23" hidden="1" x14ac:dyDescent="0.35">
      <c r="A561" s="182" t="s">
        <v>930</v>
      </c>
      <c r="B561" s="182" t="s">
        <v>974</v>
      </c>
      <c r="C561" s="182" t="s">
        <v>975</v>
      </c>
      <c r="D561" s="185"/>
      <c r="E561" s="185"/>
      <c r="F561" s="185"/>
      <c r="G561" s="185"/>
      <c r="H561" s="43">
        <v>434</v>
      </c>
      <c r="I561" s="185" t="s">
        <v>310</v>
      </c>
      <c r="J561" s="182" t="s">
        <v>974</v>
      </c>
      <c r="K561" s="182" t="s">
        <v>976</v>
      </c>
      <c r="L561" s="204">
        <v>0</v>
      </c>
      <c r="M561" s="205">
        <v>1</v>
      </c>
      <c r="N561" s="205">
        <v>0.01</v>
      </c>
      <c r="O561" s="185" t="s">
        <v>977</v>
      </c>
      <c r="P561" s="187" t="s">
        <v>978</v>
      </c>
      <c r="Q561" s="185"/>
      <c r="R561" s="192" t="s">
        <v>979</v>
      </c>
      <c r="S561" s="199" t="s">
        <v>980</v>
      </c>
      <c r="T561" s="185"/>
      <c r="W561" s="183" t="str" cm="1">
        <f t="array" ref="W561">IFERROR(INDEX(A$761:A$954,MATCH(H561,A$761:A$954,0),0),"Save")</f>
        <v>Save</v>
      </c>
    </row>
    <row r="562" spans="1:23" s="183" customFormat="1" hidden="1" x14ac:dyDescent="0.35">
      <c r="A562" s="183" t="s">
        <v>981</v>
      </c>
      <c r="B562" s="183" t="s">
        <v>982</v>
      </c>
      <c r="C562" s="183" t="s">
        <v>983</v>
      </c>
      <c r="D562" s="192"/>
      <c r="E562" s="192"/>
      <c r="F562" s="192"/>
      <c r="G562" s="192"/>
      <c r="H562" s="43">
        <v>68</v>
      </c>
      <c r="I562" s="192" t="s">
        <v>310</v>
      </c>
      <c r="J562" s="183" t="s">
        <v>984</v>
      </c>
      <c r="K562" s="182" t="s">
        <v>985</v>
      </c>
      <c r="L562" s="186">
        <v>0</v>
      </c>
      <c r="M562" s="186">
        <v>1</v>
      </c>
      <c r="N562" s="186">
        <v>0.01</v>
      </c>
      <c r="O562" s="192" t="s">
        <v>986</v>
      </c>
      <c r="P562" s="187" t="s">
        <v>987</v>
      </c>
      <c r="Q562" s="192" t="s">
        <v>988</v>
      </c>
      <c r="R562" s="192" t="s">
        <v>989</v>
      </c>
      <c r="S562" s="206" t="s">
        <v>445</v>
      </c>
      <c r="T562" s="192"/>
      <c r="W562" s="183" t="str" cm="1">
        <f t="array" ref="W562">IFERROR(INDEX(A$761:A$954,MATCH(H562,A$761:A$954,0),0),"Save")</f>
        <v>Save</v>
      </c>
    </row>
    <row r="563" spans="1:23" s="183" customFormat="1" hidden="1" x14ac:dyDescent="0.35">
      <c r="A563" s="183" t="s">
        <v>981</v>
      </c>
      <c r="B563" s="183" t="s">
        <v>990</v>
      </c>
      <c r="C563" s="183" t="s">
        <v>991</v>
      </c>
      <c r="D563" s="192"/>
      <c r="E563" s="192"/>
      <c r="F563" s="192"/>
      <c r="G563" s="192"/>
      <c r="H563" s="43">
        <v>176</v>
      </c>
      <c r="I563" s="192" t="s">
        <v>310</v>
      </c>
      <c r="J563" s="183" t="s">
        <v>992</v>
      </c>
      <c r="K563" s="182" t="s">
        <v>993</v>
      </c>
      <c r="L563" s="186">
        <v>0</v>
      </c>
      <c r="M563" s="186">
        <v>1</v>
      </c>
      <c r="N563" s="186">
        <v>0.01</v>
      </c>
      <c r="O563" s="185" t="s">
        <v>994</v>
      </c>
      <c r="P563" s="187" t="s">
        <v>995</v>
      </c>
      <c r="Q563" s="192" t="s">
        <v>996</v>
      </c>
      <c r="R563" s="192" t="s">
        <v>997</v>
      </c>
      <c r="S563" s="206" t="s">
        <v>445</v>
      </c>
      <c r="T563" s="192"/>
      <c r="U563" s="182"/>
      <c r="W563" s="183" t="str" cm="1">
        <f t="array" ref="W563">IFERROR(INDEX(A$761:A$954,MATCH(H563,A$761:A$954,0),0),"Save")</f>
        <v>Save</v>
      </c>
    </row>
    <row r="564" spans="1:23" s="183" customFormat="1" hidden="1" x14ac:dyDescent="0.35">
      <c r="A564" s="183" t="s">
        <v>981</v>
      </c>
      <c r="B564" s="183" t="s">
        <v>998</v>
      </c>
      <c r="C564" s="183" t="s">
        <v>999</v>
      </c>
      <c r="D564" s="192"/>
      <c r="E564" s="192"/>
      <c r="F564" s="192"/>
      <c r="G564" s="192"/>
      <c r="H564" s="43">
        <v>450</v>
      </c>
      <c r="I564" s="192" t="s">
        <v>310</v>
      </c>
      <c r="J564" s="183" t="s">
        <v>1000</v>
      </c>
      <c r="K564" s="182" t="s">
        <v>1001</v>
      </c>
      <c r="L564" s="186">
        <v>0</v>
      </c>
      <c r="M564" s="186">
        <v>1</v>
      </c>
      <c r="N564" s="186">
        <v>0.01</v>
      </c>
      <c r="O564" s="185" t="s">
        <v>1002</v>
      </c>
      <c r="P564" s="187" t="s">
        <v>1003</v>
      </c>
      <c r="Q564" s="192"/>
      <c r="R564" s="192" t="s">
        <v>1004</v>
      </c>
      <c r="S564" s="206"/>
      <c r="T564" s="192"/>
      <c r="W564" s="183" t="str" cm="1">
        <f t="array" ref="W564">IFERROR(INDEX(A$761:A$954,MATCH(H564,A$761:A$954,0),0),"Save")</f>
        <v>Save</v>
      </c>
    </row>
    <row r="565" spans="1:23" s="190" customFormat="1" hidden="1" x14ac:dyDescent="0.35">
      <c r="A565" s="182" t="s">
        <v>1005</v>
      </c>
      <c r="B565" s="182" t="s">
        <v>1006</v>
      </c>
      <c r="C565" s="182" t="s">
        <v>1007</v>
      </c>
      <c r="D565" s="185" t="s">
        <v>1008</v>
      </c>
      <c r="E565" s="185"/>
      <c r="F565" s="185" t="s">
        <v>1009</v>
      </c>
      <c r="G565" s="185"/>
      <c r="H565" s="43">
        <v>171</v>
      </c>
      <c r="I565" s="185" t="s">
        <v>310</v>
      </c>
      <c r="J565" s="182" t="s">
        <v>1006</v>
      </c>
      <c r="K565" s="182" t="s">
        <v>1010</v>
      </c>
      <c r="L565" s="182">
        <v>0</v>
      </c>
      <c r="M565" s="182">
        <v>300</v>
      </c>
      <c r="N565" s="182">
        <v>5</v>
      </c>
      <c r="O565" s="224" t="str">
        <f>UnitControlCenter!B44</f>
        <v>$/metric ton CO2e</v>
      </c>
      <c r="P565" s="234"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5" t="s">
        <v>1011</v>
      </c>
      <c r="R565" s="192" t="s">
        <v>1012</v>
      </c>
      <c r="S565" s="213" t="s">
        <v>1013</v>
      </c>
      <c r="T565" s="192" t="s">
        <v>1014</v>
      </c>
      <c r="W565" s="183" t="str" cm="1">
        <f t="array" ref="W565">IFERROR(INDEX(A$761:A$954,MATCH(H565,A$761:A$954,0),0),"Save")</f>
        <v>Save</v>
      </c>
    </row>
    <row r="566" spans="1:23" s="190" customFormat="1" hidden="1" x14ac:dyDescent="0.35">
      <c r="A566" s="190" t="str">
        <f t="shared" ref="A566:C570" si="125">A$565</f>
        <v>Cross-Sector</v>
      </c>
      <c r="B566" s="190" t="str">
        <f t="shared" si="125"/>
        <v>Carbon Tax</v>
      </c>
      <c r="C566" s="190" t="str">
        <f t="shared" si="125"/>
        <v>Additional Carbon Tax Rate</v>
      </c>
      <c r="D566" s="185" t="s">
        <v>1015</v>
      </c>
      <c r="E566" s="185"/>
      <c r="F566" s="185" t="s">
        <v>1016</v>
      </c>
      <c r="G566" s="185"/>
      <c r="H566" s="43">
        <v>172</v>
      </c>
      <c r="I566" s="185" t="s">
        <v>310</v>
      </c>
      <c r="J566" s="190" t="str">
        <f t="shared" ref="J566:O570" si="126">J$565</f>
        <v>Carbon Tax</v>
      </c>
      <c r="K566" s="190" t="str">
        <f t="shared" si="126"/>
        <v>cross carbon tax</v>
      </c>
      <c r="L566" s="190">
        <f t="shared" si="126"/>
        <v>0</v>
      </c>
      <c r="M566" s="190">
        <f t="shared" si="126"/>
        <v>300</v>
      </c>
      <c r="N566" s="190">
        <f t="shared" si="126"/>
        <v>5</v>
      </c>
      <c r="O566" s="200" t="str">
        <f t="shared" si="126"/>
        <v>$/metric ton CO2e</v>
      </c>
      <c r="P566" s="234"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0" t="str">
        <f t="shared" ref="Q566:R570" si="127">Q$565</f>
        <v>fuels.html#carbon-tax</v>
      </c>
      <c r="R566" s="200" t="str">
        <f t="shared" si="127"/>
        <v>carbon-tax.html</v>
      </c>
      <c r="S566" s="213"/>
      <c r="T566" s="200"/>
      <c r="W566" s="183" t="str" cm="1">
        <f t="array" ref="W566">IFERROR(INDEX(A$761:A$954,MATCH(H566,A$761:A$954,0),0),"Save")</f>
        <v>Save</v>
      </c>
    </row>
    <row r="567" spans="1:23" s="190" customFormat="1" hidden="1" x14ac:dyDescent="0.35">
      <c r="A567" s="190" t="str">
        <f t="shared" si="125"/>
        <v>Cross-Sector</v>
      </c>
      <c r="B567" s="190" t="str">
        <f t="shared" si="125"/>
        <v>Carbon Tax</v>
      </c>
      <c r="C567" s="190" t="str">
        <f t="shared" si="125"/>
        <v>Additional Carbon Tax Rate</v>
      </c>
      <c r="D567" s="185" t="s">
        <v>1017</v>
      </c>
      <c r="E567" s="185"/>
      <c r="F567" s="185" t="s">
        <v>1018</v>
      </c>
      <c r="G567" s="185"/>
      <c r="H567" s="43">
        <v>173</v>
      </c>
      <c r="I567" s="185" t="s">
        <v>310</v>
      </c>
      <c r="J567" s="190" t="str">
        <f t="shared" si="126"/>
        <v>Carbon Tax</v>
      </c>
      <c r="K567" s="190" t="str">
        <f t="shared" si="126"/>
        <v>cross carbon tax</v>
      </c>
      <c r="L567" s="190">
        <f t="shared" si="126"/>
        <v>0</v>
      </c>
      <c r="M567" s="190">
        <f t="shared" si="126"/>
        <v>300</v>
      </c>
      <c r="N567" s="190">
        <f t="shared" si="126"/>
        <v>5</v>
      </c>
      <c r="O567" s="200" t="str">
        <f t="shared" si="126"/>
        <v>$/metric ton CO2e</v>
      </c>
      <c r="P567" s="234"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0" t="str">
        <f t="shared" si="127"/>
        <v>fuels.html#carbon-tax</v>
      </c>
      <c r="R567" s="200" t="str">
        <f t="shared" si="127"/>
        <v>carbon-tax.html</v>
      </c>
      <c r="S567" s="213"/>
      <c r="T567" s="200"/>
      <c r="W567" s="183" t="str" cm="1">
        <f t="array" ref="W567">IFERROR(INDEX(A$761:A$954,MATCH(H567,A$761:A$954,0),0),"Save")</f>
        <v>Save</v>
      </c>
    </row>
    <row r="568" spans="1:23" s="190" customFormat="1" hidden="1" x14ac:dyDescent="0.35">
      <c r="A568" s="190" t="str">
        <f t="shared" si="125"/>
        <v>Cross-Sector</v>
      </c>
      <c r="B568" s="190" t="str">
        <f t="shared" si="125"/>
        <v>Carbon Tax</v>
      </c>
      <c r="C568" s="190" t="str">
        <f t="shared" si="125"/>
        <v>Additional Carbon Tax Rate</v>
      </c>
      <c r="D568" s="185" t="s">
        <v>1019</v>
      </c>
      <c r="E568" s="185"/>
      <c r="F568" s="185" t="s">
        <v>1020</v>
      </c>
      <c r="G568" s="185"/>
      <c r="H568" s="43">
        <v>174</v>
      </c>
      <c r="I568" s="185" t="s">
        <v>310</v>
      </c>
      <c r="J568" s="190" t="str">
        <f t="shared" si="126"/>
        <v>Carbon Tax</v>
      </c>
      <c r="K568" s="190" t="str">
        <f t="shared" si="126"/>
        <v>cross carbon tax</v>
      </c>
      <c r="L568" s="190">
        <f t="shared" si="126"/>
        <v>0</v>
      </c>
      <c r="M568" s="190">
        <f t="shared" si="126"/>
        <v>300</v>
      </c>
      <c r="N568" s="190">
        <f t="shared" si="126"/>
        <v>5</v>
      </c>
      <c r="O568" s="200" t="str">
        <f t="shared" si="126"/>
        <v>$/metric ton CO2e</v>
      </c>
      <c r="P568" s="234"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0" t="str">
        <f t="shared" si="127"/>
        <v>fuels.html#carbon-tax</v>
      </c>
      <c r="R568" s="200" t="str">
        <f t="shared" si="127"/>
        <v>carbon-tax.html</v>
      </c>
      <c r="S568" s="213"/>
      <c r="T568" s="200"/>
      <c r="W568" s="183" t="str" cm="1">
        <f t="array" ref="W568">IFERROR(INDEX(A$761:A$954,MATCH(H568,A$761:A$954,0),0),"Save")</f>
        <v>Save</v>
      </c>
    </row>
    <row r="569" spans="1:23" s="190" customFormat="1" hidden="1" x14ac:dyDescent="0.35">
      <c r="A569" s="190" t="str">
        <f t="shared" si="125"/>
        <v>Cross-Sector</v>
      </c>
      <c r="B569" s="190" t="str">
        <f t="shared" si="125"/>
        <v>Carbon Tax</v>
      </c>
      <c r="C569" s="190" t="str">
        <f t="shared" si="125"/>
        <v>Additional Carbon Tax Rate</v>
      </c>
      <c r="D569" s="185" t="s">
        <v>1021</v>
      </c>
      <c r="E569" s="185"/>
      <c r="F569" s="185" t="s">
        <v>1022</v>
      </c>
      <c r="G569" s="185"/>
      <c r="H569" s="43">
        <v>175</v>
      </c>
      <c r="I569" s="185" t="s">
        <v>310</v>
      </c>
      <c r="J569" s="190" t="str">
        <f t="shared" si="126"/>
        <v>Carbon Tax</v>
      </c>
      <c r="K569" s="190" t="str">
        <f t="shared" si="126"/>
        <v>cross carbon tax</v>
      </c>
      <c r="L569" s="190">
        <f t="shared" si="126"/>
        <v>0</v>
      </c>
      <c r="M569" s="190">
        <f t="shared" si="126"/>
        <v>300</v>
      </c>
      <c r="N569" s="190">
        <f t="shared" si="126"/>
        <v>5</v>
      </c>
      <c r="O569" s="200" t="str">
        <f t="shared" si="126"/>
        <v>$/metric ton CO2e</v>
      </c>
      <c r="P569" s="235"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0" t="str">
        <f t="shared" si="127"/>
        <v>fuels.html#carbon-tax</v>
      </c>
      <c r="R569" s="200" t="str">
        <f t="shared" si="127"/>
        <v>carbon-tax.html</v>
      </c>
      <c r="S569" s="213"/>
      <c r="T569" s="200"/>
      <c r="W569" s="183" t="str" cm="1">
        <f t="array" ref="W569">IFERROR(INDEX(A$761:A$954,MATCH(H569,A$761:A$954,0),0),"Save")</f>
        <v>Save</v>
      </c>
    </row>
    <row r="570" spans="1:23" s="190" customFormat="1" hidden="1" x14ac:dyDescent="0.35">
      <c r="A570" s="190" t="str">
        <f t="shared" si="125"/>
        <v>Cross-Sector</v>
      </c>
      <c r="B570" s="190" t="str">
        <f t="shared" si="125"/>
        <v>Carbon Tax</v>
      </c>
      <c r="C570" s="190" t="str">
        <f t="shared" si="125"/>
        <v>Additional Carbon Tax Rate</v>
      </c>
      <c r="D570" s="185" t="s">
        <v>1023</v>
      </c>
      <c r="E570" s="185"/>
      <c r="F570" s="185" t="s">
        <v>1024</v>
      </c>
      <c r="G570" s="185"/>
      <c r="H570" s="43">
        <v>544</v>
      </c>
      <c r="I570" s="185" t="s">
        <v>310</v>
      </c>
      <c r="J570" s="190" t="str">
        <f t="shared" si="126"/>
        <v>Carbon Tax</v>
      </c>
      <c r="K570" s="190" t="str">
        <f t="shared" si="126"/>
        <v>cross carbon tax</v>
      </c>
      <c r="L570" s="190">
        <f t="shared" si="126"/>
        <v>0</v>
      </c>
      <c r="M570" s="190">
        <f t="shared" si="126"/>
        <v>300</v>
      </c>
      <c r="N570" s="190">
        <f t="shared" si="126"/>
        <v>5</v>
      </c>
      <c r="O570" s="200" t="str">
        <f t="shared" si="126"/>
        <v>$/metric ton CO2e</v>
      </c>
      <c r="P570" s="234"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0" t="str">
        <f t="shared" si="127"/>
        <v>fuels.html#carbon-tax</v>
      </c>
      <c r="R570" s="200" t="str">
        <f t="shared" si="127"/>
        <v>carbon-tax.html</v>
      </c>
      <c r="S570" s="213"/>
      <c r="T570" s="200"/>
      <c r="W570" s="183" t="str" cm="1">
        <f t="array" ref="W570">IFERROR(INDEX(A$761:A$954,MATCH(H570,A$761:A$954,0),0),"Save")</f>
        <v>Save</v>
      </c>
    </row>
    <row r="571" spans="1:23" s="190" customFormat="1" hidden="1" x14ac:dyDescent="0.35">
      <c r="A571" s="182" t="s">
        <v>1005</v>
      </c>
      <c r="B571" s="182" t="s">
        <v>1025</v>
      </c>
      <c r="C571" s="182" t="s">
        <v>1026</v>
      </c>
      <c r="D571" s="185" t="s">
        <v>1027</v>
      </c>
      <c r="E571" s="185"/>
      <c r="F571" s="185" t="s">
        <v>1028</v>
      </c>
      <c r="G571" s="185"/>
      <c r="H571" s="43">
        <v>706</v>
      </c>
      <c r="I571" s="192" t="s">
        <v>332</v>
      </c>
      <c r="J571" s="182" t="s">
        <v>1025</v>
      </c>
      <c r="K571" s="182" t="s">
        <v>1029</v>
      </c>
      <c r="L571" s="182"/>
      <c r="M571" s="182"/>
      <c r="N571" s="182"/>
      <c r="O571" s="185"/>
      <c r="P571" s="187"/>
      <c r="Q571" s="200"/>
      <c r="R571" s="192"/>
      <c r="S571" s="220"/>
      <c r="T571" s="200"/>
      <c r="W571" s="183" t="str" cm="1">
        <f t="array" ref="W571">IFERROR(INDEX(A$761:A$954,MATCH(H571,A$761:A$954,0),0),"Save")</f>
        <v>Save</v>
      </c>
    </row>
    <row r="572" spans="1:23" s="190" customFormat="1" hidden="1" x14ac:dyDescent="0.35">
      <c r="A572" s="190" t="str">
        <f t="shared" ref="A572:C591" si="128">A$571</f>
        <v>Cross-Sector</v>
      </c>
      <c r="B572" s="190" t="str">
        <f t="shared" si="128"/>
        <v>End Existing Subsidies</v>
      </c>
      <c r="C572" s="190" t="str">
        <f t="shared" si="128"/>
        <v>Percent Reduction in BAU Subsidies</v>
      </c>
      <c r="D572" s="192" t="s">
        <v>251</v>
      </c>
      <c r="E572" s="185"/>
      <c r="F572" s="192" t="s">
        <v>579</v>
      </c>
      <c r="G572" s="185"/>
      <c r="H572" s="43">
        <v>69</v>
      </c>
      <c r="I572" s="192" t="s">
        <v>310</v>
      </c>
      <c r="J572" s="190" t="str">
        <f t="shared" ref="J572:K591" si="129">J$571</f>
        <v>End Existing Subsidies</v>
      </c>
      <c r="K572" s="190" t="str">
        <f t="shared" si="129"/>
        <v>cross reduce BAU subsidies</v>
      </c>
      <c r="L572" s="186">
        <v>0</v>
      </c>
      <c r="M572" s="186">
        <v>1</v>
      </c>
      <c r="N572" s="186">
        <v>0.01</v>
      </c>
      <c r="O572" s="185" t="s">
        <v>1030</v>
      </c>
      <c r="P572" s="187" t="s">
        <v>1031</v>
      </c>
      <c r="Q572" s="192" t="s">
        <v>1032</v>
      </c>
      <c r="R572" s="192" t="s">
        <v>1033</v>
      </c>
      <c r="S572" s="206" t="s">
        <v>445</v>
      </c>
      <c r="T572" s="200"/>
      <c r="W572" s="183" t="str" cm="1">
        <f t="array" ref="W572">IFERROR(INDEX(A$761:A$954,MATCH(H572,A$761:A$954,0),0),"Save")</f>
        <v>Save</v>
      </c>
    </row>
    <row r="573" spans="1:23" s="190" customFormat="1" hidden="1" x14ac:dyDescent="0.35">
      <c r="A573" s="190" t="str">
        <f t="shared" si="128"/>
        <v>Cross-Sector</v>
      </c>
      <c r="B573" s="190" t="str">
        <f t="shared" si="128"/>
        <v>End Existing Subsidies</v>
      </c>
      <c r="C573" s="190" t="str">
        <f t="shared" si="128"/>
        <v>Percent Reduction in BAU Subsidies</v>
      </c>
      <c r="D573" s="192" t="s">
        <v>255</v>
      </c>
      <c r="E573" s="185"/>
      <c r="F573" s="192" t="s">
        <v>741</v>
      </c>
      <c r="G573" s="185"/>
      <c r="H573" s="43">
        <v>70</v>
      </c>
      <c r="I573" s="192" t="s">
        <v>310</v>
      </c>
      <c r="J573" s="190" t="str">
        <f t="shared" si="129"/>
        <v>End Existing Subsidies</v>
      </c>
      <c r="K573" s="190" t="str">
        <f t="shared" si="129"/>
        <v>cross reduce BAU subsidies</v>
      </c>
      <c r="L573" s="198">
        <f t="shared" ref="L573:O574" si="130">L$572</f>
        <v>0</v>
      </c>
      <c r="M573" s="198">
        <f t="shared" si="130"/>
        <v>1</v>
      </c>
      <c r="N573" s="198">
        <f t="shared" si="130"/>
        <v>0.01</v>
      </c>
      <c r="O573" s="200" t="str">
        <f t="shared" si="130"/>
        <v>% reduction in BAU subsidies</v>
      </c>
      <c r="P573" s="187" t="s">
        <v>1034</v>
      </c>
      <c r="Q573" s="192" t="s">
        <v>1032</v>
      </c>
      <c r="R573" s="192" t="s">
        <v>1033</v>
      </c>
      <c r="S573" s="206" t="s">
        <v>445</v>
      </c>
      <c r="T573" s="200"/>
      <c r="W573" s="183" t="str" cm="1">
        <f t="array" ref="W573">IFERROR(INDEX(A$761:A$954,MATCH(H573,A$761:A$954,0),0),"Save")</f>
        <v>Save</v>
      </c>
    </row>
    <row r="574" spans="1:23" s="190" customFormat="1" hidden="1" x14ac:dyDescent="0.35">
      <c r="A574" s="190" t="str">
        <f t="shared" si="128"/>
        <v>Cross-Sector</v>
      </c>
      <c r="B574" s="190" t="str">
        <f t="shared" si="128"/>
        <v>End Existing Subsidies</v>
      </c>
      <c r="C574" s="190" t="str">
        <f t="shared" si="128"/>
        <v>Percent Reduction in BAU Subsidies</v>
      </c>
      <c r="D574" s="192" t="s">
        <v>1035</v>
      </c>
      <c r="E574" s="185"/>
      <c r="F574" s="192" t="s">
        <v>589</v>
      </c>
      <c r="G574" s="185"/>
      <c r="H574" s="43">
        <v>71</v>
      </c>
      <c r="I574" s="192" t="s">
        <v>310</v>
      </c>
      <c r="J574" s="190" t="str">
        <f t="shared" si="129"/>
        <v>End Existing Subsidies</v>
      </c>
      <c r="K574" s="190" t="str">
        <f t="shared" si="129"/>
        <v>cross reduce BAU subsidies</v>
      </c>
      <c r="L574" s="198">
        <f t="shared" si="130"/>
        <v>0</v>
      </c>
      <c r="M574" s="198">
        <f t="shared" si="130"/>
        <v>1</v>
      </c>
      <c r="N574" s="198">
        <f t="shared" si="130"/>
        <v>0.01</v>
      </c>
      <c r="O574" s="200" t="str">
        <f t="shared" si="130"/>
        <v>% reduction in BAU subsidies</v>
      </c>
      <c r="P574" s="187" t="s">
        <v>1036</v>
      </c>
      <c r="Q574" s="192" t="s">
        <v>1032</v>
      </c>
      <c r="R574" s="192" t="s">
        <v>1033</v>
      </c>
      <c r="S574" s="206" t="s">
        <v>445</v>
      </c>
      <c r="T574" s="200"/>
      <c r="W574" s="183" t="str" cm="1">
        <f t="array" ref="W574">IFERROR(INDEX(A$761:A$954,MATCH(H574,A$761:A$954,0),0),"Save")</f>
        <v>Save</v>
      </c>
    </row>
    <row r="575" spans="1:23" s="190" customFormat="1" hidden="1" x14ac:dyDescent="0.35">
      <c r="A575" s="190" t="str">
        <f t="shared" si="128"/>
        <v>Cross-Sector</v>
      </c>
      <c r="B575" s="190" t="str">
        <f t="shared" si="128"/>
        <v>End Existing Subsidies</v>
      </c>
      <c r="C575" s="190" t="str">
        <f t="shared" si="128"/>
        <v>Percent Reduction in BAU Subsidies</v>
      </c>
      <c r="D575" s="192" t="s">
        <v>1037</v>
      </c>
      <c r="E575" s="185"/>
      <c r="F575" s="192" t="s">
        <v>592</v>
      </c>
      <c r="G575" s="185"/>
      <c r="H575" s="43">
        <v>72</v>
      </c>
      <c r="I575" s="192" t="s">
        <v>332</v>
      </c>
      <c r="J575" s="190" t="str">
        <f t="shared" si="129"/>
        <v>End Existing Subsidies</v>
      </c>
      <c r="K575" s="190" t="str">
        <f t="shared" si="129"/>
        <v>cross reduce BAU subsidies</v>
      </c>
      <c r="L575" s="198"/>
      <c r="M575" s="198"/>
      <c r="N575" s="198"/>
      <c r="O575" s="200"/>
      <c r="P575" s="187"/>
      <c r="Q575" s="192"/>
      <c r="R575" s="192"/>
      <c r="S575" s="206"/>
      <c r="T575" s="200"/>
      <c r="W575" s="183" t="str" cm="1">
        <f t="array" ref="W575">IFERROR(INDEX(A$761:A$954,MATCH(H575,A$761:A$954,0),0),"Save")</f>
        <v>Save</v>
      </c>
    </row>
    <row r="576" spans="1:23" s="190" customFormat="1" hidden="1" x14ac:dyDescent="0.35">
      <c r="A576" s="190" t="str">
        <f t="shared" si="128"/>
        <v>Cross-Sector</v>
      </c>
      <c r="B576" s="190" t="str">
        <f t="shared" si="128"/>
        <v>End Existing Subsidies</v>
      </c>
      <c r="C576" s="190" t="str">
        <f t="shared" si="128"/>
        <v>Percent Reduction in BAU Subsidies</v>
      </c>
      <c r="D576" s="192" t="s">
        <v>1038</v>
      </c>
      <c r="E576" s="185"/>
      <c r="F576" s="192" t="s">
        <v>595</v>
      </c>
      <c r="G576" s="185"/>
      <c r="H576" s="43">
        <v>73</v>
      </c>
      <c r="I576" s="192" t="s">
        <v>332</v>
      </c>
      <c r="J576" s="190" t="str">
        <f t="shared" si="129"/>
        <v>End Existing Subsidies</v>
      </c>
      <c r="K576" s="190" t="str">
        <f t="shared" si="129"/>
        <v>cross reduce BAU subsidies</v>
      </c>
      <c r="L576" s="198"/>
      <c r="M576" s="198"/>
      <c r="N576" s="198"/>
      <c r="O576" s="200"/>
      <c r="P576" s="187"/>
      <c r="Q576" s="192"/>
      <c r="R576" s="192"/>
      <c r="S576" s="206"/>
      <c r="T576" s="200"/>
      <c r="W576" s="183" t="str" cm="1">
        <f t="array" ref="W576">IFERROR(INDEX(A$761:A$954,MATCH(H576,A$761:A$954,0),0),"Save")</f>
        <v>Save</v>
      </c>
    </row>
    <row r="577" spans="1:23" s="190" customFormat="1" hidden="1" x14ac:dyDescent="0.35">
      <c r="A577" s="190" t="str">
        <f t="shared" si="128"/>
        <v>Cross-Sector</v>
      </c>
      <c r="B577" s="190" t="str">
        <f t="shared" si="128"/>
        <v>End Existing Subsidies</v>
      </c>
      <c r="C577" s="190" t="str">
        <f t="shared" si="128"/>
        <v>Percent Reduction in BAU Subsidies</v>
      </c>
      <c r="D577" s="192" t="s">
        <v>1039</v>
      </c>
      <c r="E577" s="185"/>
      <c r="F577" s="192" t="s">
        <v>1040</v>
      </c>
      <c r="G577" s="185"/>
      <c r="H577" s="43">
        <v>74</v>
      </c>
      <c r="I577" s="192" t="s">
        <v>310</v>
      </c>
      <c r="J577" s="190" t="str">
        <f t="shared" si="129"/>
        <v>End Existing Subsidies</v>
      </c>
      <c r="K577" s="190" t="str">
        <f t="shared" si="129"/>
        <v>cross reduce BAU subsidies</v>
      </c>
      <c r="L577" s="198">
        <f>L$572</f>
        <v>0</v>
      </c>
      <c r="M577" s="198">
        <f>M$572</f>
        <v>1</v>
      </c>
      <c r="N577" s="198">
        <f>N$572</f>
        <v>0.01</v>
      </c>
      <c r="O577" s="200" t="str">
        <f>O$572</f>
        <v>% reduction in BAU subsidies</v>
      </c>
      <c r="P577" s="187" t="s">
        <v>1041</v>
      </c>
      <c r="Q577" s="192" t="s">
        <v>1032</v>
      </c>
      <c r="R577" s="192" t="s">
        <v>1033</v>
      </c>
      <c r="S577" s="206" t="s">
        <v>445</v>
      </c>
      <c r="T577" s="200"/>
      <c r="W577" s="183" t="str" cm="1">
        <f t="array" ref="W577">IFERROR(INDEX(A$761:A$954,MATCH(H577,A$761:A$954,0),0),"Save")</f>
        <v>Save</v>
      </c>
    </row>
    <row r="578" spans="1:23" s="190" customFormat="1" hidden="1" x14ac:dyDescent="0.35">
      <c r="A578" s="190" t="str">
        <f t="shared" si="128"/>
        <v>Cross-Sector</v>
      </c>
      <c r="B578" s="190" t="str">
        <f t="shared" si="128"/>
        <v>End Existing Subsidies</v>
      </c>
      <c r="C578" s="190" t="str">
        <f t="shared" si="128"/>
        <v>Percent Reduction in BAU Subsidies</v>
      </c>
      <c r="D578" s="192" t="s">
        <v>1042</v>
      </c>
      <c r="E578" s="185"/>
      <c r="F578" s="192" t="s">
        <v>601</v>
      </c>
      <c r="G578" s="185"/>
      <c r="H578" s="43">
        <v>707</v>
      </c>
      <c r="I578" s="192" t="s">
        <v>332</v>
      </c>
      <c r="J578" s="190" t="str">
        <f t="shared" si="129"/>
        <v>End Existing Subsidies</v>
      </c>
      <c r="K578" s="190" t="str">
        <f t="shared" si="129"/>
        <v>cross reduce BAU subsidies</v>
      </c>
      <c r="L578" s="182"/>
      <c r="M578" s="182"/>
      <c r="N578" s="182"/>
      <c r="O578" s="185"/>
      <c r="P578" s="187"/>
      <c r="Q578" s="200"/>
      <c r="R578" s="192"/>
      <c r="S578" s="220"/>
      <c r="T578" s="200"/>
      <c r="W578" s="183" t="str" cm="1">
        <f t="array" ref="W578">IFERROR(INDEX(A$761:A$954,MATCH(H578,A$761:A$954,0),0),"Save")</f>
        <v>Save</v>
      </c>
    </row>
    <row r="579" spans="1:23" s="190" customFormat="1" hidden="1" x14ac:dyDescent="0.35">
      <c r="A579" s="190" t="str">
        <f t="shared" si="128"/>
        <v>Cross-Sector</v>
      </c>
      <c r="B579" s="190" t="str">
        <f t="shared" si="128"/>
        <v>End Existing Subsidies</v>
      </c>
      <c r="C579" s="190" t="str">
        <f t="shared" si="128"/>
        <v>Percent Reduction in BAU Subsidies</v>
      </c>
      <c r="D579" s="192" t="s">
        <v>257</v>
      </c>
      <c r="E579" s="185"/>
      <c r="F579" s="192" t="s">
        <v>923</v>
      </c>
      <c r="G579" s="185"/>
      <c r="H579" s="43">
        <v>75</v>
      </c>
      <c r="I579" s="192" t="s">
        <v>310</v>
      </c>
      <c r="J579" s="190" t="str">
        <f t="shared" si="129"/>
        <v>End Existing Subsidies</v>
      </c>
      <c r="K579" s="190" t="str">
        <f t="shared" si="129"/>
        <v>cross reduce BAU subsidies</v>
      </c>
      <c r="L579" s="198">
        <f t="shared" ref="L579:O580" si="131">L$572</f>
        <v>0</v>
      </c>
      <c r="M579" s="198">
        <f t="shared" si="131"/>
        <v>1</v>
      </c>
      <c r="N579" s="198">
        <f t="shared" si="131"/>
        <v>0.01</v>
      </c>
      <c r="O579" s="200" t="str">
        <f t="shared" si="131"/>
        <v>% reduction in BAU subsidies</v>
      </c>
      <c r="P579" s="187" t="s">
        <v>1043</v>
      </c>
      <c r="Q579" s="192" t="s">
        <v>1032</v>
      </c>
      <c r="R579" s="192" t="s">
        <v>1033</v>
      </c>
      <c r="S579" s="206" t="s">
        <v>445</v>
      </c>
      <c r="T579" s="200"/>
      <c r="W579" s="183" t="str" cm="1">
        <f t="array" ref="W579">IFERROR(INDEX(A$761:A$954,MATCH(H579,A$761:A$954,0),0),"Save")</f>
        <v>Save</v>
      </c>
    </row>
    <row r="580" spans="1:23" s="190" customFormat="1" hidden="1" x14ac:dyDescent="0.35">
      <c r="A580" s="190" t="str">
        <f t="shared" si="128"/>
        <v>Cross-Sector</v>
      </c>
      <c r="B580" s="190" t="str">
        <f t="shared" si="128"/>
        <v>End Existing Subsidies</v>
      </c>
      <c r="C580" s="190" t="str">
        <f t="shared" si="128"/>
        <v>Percent Reduction in BAU Subsidies</v>
      </c>
      <c r="D580" s="192" t="s">
        <v>256</v>
      </c>
      <c r="E580" s="185"/>
      <c r="F580" s="192" t="s">
        <v>924</v>
      </c>
      <c r="G580" s="185"/>
      <c r="H580" s="43">
        <v>76</v>
      </c>
      <c r="I580" s="192" t="s">
        <v>310</v>
      </c>
      <c r="J580" s="190" t="str">
        <f t="shared" si="129"/>
        <v>End Existing Subsidies</v>
      </c>
      <c r="K580" s="190" t="str">
        <f t="shared" si="129"/>
        <v>cross reduce BAU subsidies</v>
      </c>
      <c r="L580" s="198">
        <f t="shared" si="131"/>
        <v>0</v>
      </c>
      <c r="M580" s="198">
        <f t="shared" si="131"/>
        <v>1</v>
      </c>
      <c r="N580" s="198">
        <f t="shared" si="131"/>
        <v>0.01</v>
      </c>
      <c r="O580" s="200" t="str">
        <f t="shared" si="131"/>
        <v>% reduction in BAU subsidies</v>
      </c>
      <c r="P580" s="187" t="s">
        <v>1044</v>
      </c>
      <c r="Q580" s="192" t="s">
        <v>1032</v>
      </c>
      <c r="R580" s="192" t="s">
        <v>1033</v>
      </c>
      <c r="S580" s="206" t="s">
        <v>445</v>
      </c>
      <c r="T580" s="200"/>
      <c r="W580" s="183" t="str" cm="1">
        <f t="array" ref="W580">IFERROR(INDEX(A$761:A$954,MATCH(H580,A$761:A$954,0),0),"Save")</f>
        <v>Save</v>
      </c>
    </row>
    <row r="581" spans="1:23" s="190" customFormat="1" hidden="1" x14ac:dyDescent="0.35">
      <c r="A581" s="190" t="str">
        <f t="shared" si="128"/>
        <v>Cross-Sector</v>
      </c>
      <c r="B581" s="190" t="str">
        <f t="shared" si="128"/>
        <v>End Existing Subsidies</v>
      </c>
      <c r="C581" s="190" t="str">
        <f t="shared" si="128"/>
        <v>Percent Reduction in BAU Subsidies</v>
      </c>
      <c r="D581" s="192" t="s">
        <v>1045</v>
      </c>
      <c r="E581" s="185"/>
      <c r="F581" s="192" t="s">
        <v>1046</v>
      </c>
      <c r="G581" s="185"/>
      <c r="H581" s="43">
        <v>708</v>
      </c>
      <c r="I581" s="192" t="s">
        <v>332</v>
      </c>
      <c r="J581" s="190" t="str">
        <f t="shared" si="129"/>
        <v>End Existing Subsidies</v>
      </c>
      <c r="K581" s="190" t="str">
        <f t="shared" si="129"/>
        <v>cross reduce BAU subsidies</v>
      </c>
      <c r="L581" s="182"/>
      <c r="M581" s="182"/>
      <c r="N581" s="182"/>
      <c r="O581" s="185"/>
      <c r="P581" s="187"/>
      <c r="Q581" s="200"/>
      <c r="R581" s="192"/>
      <c r="S581" s="220"/>
      <c r="T581" s="200"/>
      <c r="W581" s="183" t="str" cm="1">
        <f t="array" ref="W581">IFERROR(INDEX(A$761:A$954,MATCH(H581,A$761:A$954,0),0),"Save")</f>
        <v>Save</v>
      </c>
    </row>
    <row r="582" spans="1:23" s="190" customFormat="1" hidden="1" x14ac:dyDescent="0.35">
      <c r="A582" s="190" t="str">
        <f t="shared" si="128"/>
        <v>Cross-Sector</v>
      </c>
      <c r="B582" s="190" t="str">
        <f t="shared" si="128"/>
        <v>End Existing Subsidies</v>
      </c>
      <c r="C582" s="190" t="str">
        <f t="shared" si="128"/>
        <v>Percent Reduction in BAU Subsidies</v>
      </c>
      <c r="D582" s="192" t="s">
        <v>1047</v>
      </c>
      <c r="E582" s="185"/>
      <c r="F582" s="192" t="s">
        <v>1048</v>
      </c>
      <c r="G582" s="185"/>
      <c r="H582" s="43">
        <v>709</v>
      </c>
      <c r="I582" s="192" t="s">
        <v>332</v>
      </c>
      <c r="J582" s="190" t="str">
        <f t="shared" si="129"/>
        <v>End Existing Subsidies</v>
      </c>
      <c r="K582" s="190" t="str">
        <f t="shared" si="129"/>
        <v>cross reduce BAU subsidies</v>
      </c>
      <c r="L582" s="182"/>
      <c r="M582" s="182"/>
      <c r="N582" s="182"/>
      <c r="O582" s="185"/>
      <c r="P582" s="187" t="s">
        <v>1049</v>
      </c>
      <c r="Q582" s="200"/>
      <c r="R582" s="192"/>
      <c r="S582" s="220"/>
      <c r="T582" s="200"/>
      <c r="W582" s="183" t="str" cm="1">
        <f t="array" ref="W582">IFERROR(INDEX(A$761:A$954,MATCH(H582,A$761:A$954,0),0),"Save")</f>
        <v>Save</v>
      </c>
    </row>
    <row r="583" spans="1:23" s="190" customFormat="1" hidden="1" x14ac:dyDescent="0.35">
      <c r="A583" s="190" t="str">
        <f t="shared" si="128"/>
        <v>Cross-Sector</v>
      </c>
      <c r="B583" s="190" t="str">
        <f t="shared" si="128"/>
        <v>End Existing Subsidies</v>
      </c>
      <c r="C583" s="190" t="str">
        <f t="shared" si="128"/>
        <v>Percent Reduction in BAU Subsidies</v>
      </c>
      <c r="D583" s="192" t="s">
        <v>253</v>
      </c>
      <c r="E583" s="185"/>
      <c r="F583" s="192" t="s">
        <v>925</v>
      </c>
      <c r="G583" s="185"/>
      <c r="H583" s="43">
        <v>710</v>
      </c>
      <c r="I583" s="192" t="s">
        <v>332</v>
      </c>
      <c r="J583" s="190" t="str">
        <f t="shared" si="129"/>
        <v>End Existing Subsidies</v>
      </c>
      <c r="K583" s="190" t="str">
        <f t="shared" si="129"/>
        <v>cross reduce BAU subsidies</v>
      </c>
      <c r="L583" s="198"/>
      <c r="M583" s="198"/>
      <c r="N583" s="198"/>
      <c r="O583" s="200"/>
      <c r="P583" s="187"/>
      <c r="Q583" s="192"/>
      <c r="R583" s="192"/>
      <c r="S583" s="206"/>
      <c r="T583" s="200"/>
      <c r="W583" s="183" t="str" cm="1">
        <f t="array" ref="W583">IFERROR(INDEX(A$761:A$954,MATCH(H583,A$761:A$954,0),0),"Save")</f>
        <v>Save</v>
      </c>
    </row>
    <row r="584" spans="1:23" s="190" customFormat="1" hidden="1" x14ac:dyDescent="0.35">
      <c r="A584" s="190" t="str">
        <f t="shared" si="128"/>
        <v>Cross-Sector</v>
      </c>
      <c r="B584" s="190" t="str">
        <f t="shared" si="128"/>
        <v>End Existing Subsidies</v>
      </c>
      <c r="C584" s="190" t="str">
        <f t="shared" si="128"/>
        <v>Percent Reduction in BAU Subsidies</v>
      </c>
      <c r="D584" s="192" t="s">
        <v>1050</v>
      </c>
      <c r="E584" s="185"/>
      <c r="F584" s="192" t="s">
        <v>1051</v>
      </c>
      <c r="G584" s="185"/>
      <c r="H584" s="43">
        <v>711</v>
      </c>
      <c r="I584" s="192" t="s">
        <v>332</v>
      </c>
      <c r="J584" s="190" t="str">
        <f t="shared" si="129"/>
        <v>End Existing Subsidies</v>
      </c>
      <c r="K584" s="190" t="str">
        <f t="shared" si="129"/>
        <v>cross reduce BAU subsidies</v>
      </c>
      <c r="L584" s="182"/>
      <c r="M584" s="182"/>
      <c r="N584" s="182"/>
      <c r="O584" s="185"/>
      <c r="P584" s="187"/>
      <c r="Q584" s="200"/>
      <c r="R584" s="192"/>
      <c r="S584" s="220"/>
      <c r="T584" s="200"/>
      <c r="W584" s="183" t="str" cm="1">
        <f t="array" ref="W584">IFERROR(INDEX(A$761:A$954,MATCH(H584,A$761:A$954,0),0),"Save")</f>
        <v>Save</v>
      </c>
    </row>
    <row r="585" spans="1:23" s="190" customFormat="1" hidden="1" x14ac:dyDescent="0.35">
      <c r="A585" s="190" t="str">
        <f t="shared" si="128"/>
        <v>Cross-Sector</v>
      </c>
      <c r="B585" s="190" t="str">
        <f t="shared" si="128"/>
        <v>End Existing Subsidies</v>
      </c>
      <c r="C585" s="190" t="str">
        <f t="shared" si="128"/>
        <v>Percent Reduction in BAU Subsidies</v>
      </c>
      <c r="D585" s="192" t="s">
        <v>1052</v>
      </c>
      <c r="E585" s="185"/>
      <c r="F585" s="192" t="s">
        <v>603</v>
      </c>
      <c r="G585" s="185"/>
      <c r="H585" s="43">
        <v>712</v>
      </c>
      <c r="I585" s="192" t="s">
        <v>332</v>
      </c>
      <c r="J585" s="190" t="str">
        <f t="shared" si="129"/>
        <v>End Existing Subsidies</v>
      </c>
      <c r="K585" s="190" t="str">
        <f t="shared" si="129"/>
        <v>cross reduce BAU subsidies</v>
      </c>
      <c r="L585" s="182"/>
      <c r="M585" s="182"/>
      <c r="N585" s="182"/>
      <c r="O585" s="185"/>
      <c r="P585" s="187"/>
      <c r="Q585" s="200"/>
      <c r="R585" s="192"/>
      <c r="S585" s="220"/>
      <c r="T585" s="200"/>
      <c r="W585" s="183" t="str" cm="1">
        <f t="array" ref="W585">IFERROR(INDEX(A$761:A$954,MATCH(H585,A$761:A$954,0),0),"Save")</f>
        <v>Save</v>
      </c>
    </row>
    <row r="586" spans="1:23" s="190" customFormat="1" hidden="1" x14ac:dyDescent="0.35">
      <c r="A586" s="190" t="str">
        <f t="shared" si="128"/>
        <v>Cross-Sector</v>
      </c>
      <c r="B586" s="190" t="str">
        <f t="shared" si="128"/>
        <v>End Existing Subsidies</v>
      </c>
      <c r="C586" s="190" t="str">
        <f t="shared" si="128"/>
        <v>Percent Reduction in BAU Subsidies</v>
      </c>
      <c r="D586" s="192" t="s">
        <v>926</v>
      </c>
      <c r="E586" s="185"/>
      <c r="F586" s="192" t="s">
        <v>609</v>
      </c>
      <c r="G586" s="185"/>
      <c r="H586" s="43">
        <v>713</v>
      </c>
      <c r="I586" s="192" t="s">
        <v>332</v>
      </c>
      <c r="J586" s="190" t="str">
        <f t="shared" si="129"/>
        <v>End Existing Subsidies</v>
      </c>
      <c r="K586" s="190" t="str">
        <f t="shared" si="129"/>
        <v>cross reduce BAU subsidies</v>
      </c>
      <c r="L586" s="191"/>
      <c r="M586" s="191"/>
      <c r="N586" s="191"/>
      <c r="O586" s="200"/>
      <c r="P586" s="187"/>
      <c r="Q586" s="200"/>
      <c r="R586" s="192"/>
      <c r="S586" s="220"/>
      <c r="T586" s="200"/>
      <c r="W586" s="183" t="str" cm="1">
        <f t="array" ref="W586">IFERROR(INDEX(A$761:A$954,MATCH(H586,A$761:A$954,0),0),"Save")</f>
        <v>Save</v>
      </c>
    </row>
    <row r="587" spans="1:23" s="190" customFormat="1" hidden="1" x14ac:dyDescent="0.35">
      <c r="A587" s="190" t="str">
        <f t="shared" si="128"/>
        <v>Cross-Sector</v>
      </c>
      <c r="B587" s="190" t="str">
        <f t="shared" si="128"/>
        <v>End Existing Subsidies</v>
      </c>
      <c r="C587" s="190" t="str">
        <f t="shared" si="128"/>
        <v>Percent Reduction in BAU Subsidies</v>
      </c>
      <c r="D587" s="192" t="s">
        <v>250</v>
      </c>
      <c r="E587" s="185"/>
      <c r="F587" s="192" t="s">
        <v>614</v>
      </c>
      <c r="G587" s="185"/>
      <c r="H587" s="43">
        <v>714</v>
      </c>
      <c r="I587" s="192" t="s">
        <v>332</v>
      </c>
      <c r="J587" s="190" t="str">
        <f t="shared" si="129"/>
        <v>End Existing Subsidies</v>
      </c>
      <c r="K587" s="190" t="str">
        <f t="shared" si="129"/>
        <v>cross reduce BAU subsidies</v>
      </c>
      <c r="L587" s="191"/>
      <c r="M587" s="191"/>
      <c r="N587" s="191"/>
      <c r="O587" s="200"/>
      <c r="P587" s="187"/>
      <c r="Q587" s="200"/>
      <c r="R587" s="192"/>
      <c r="S587" s="220"/>
      <c r="T587" s="200"/>
      <c r="W587" s="183" t="str" cm="1">
        <f t="array" ref="W587">IFERROR(INDEX(A$761:A$954,MATCH(H587,A$761:A$954,0),0),"Save")</f>
        <v>Save</v>
      </c>
    </row>
    <row r="588" spans="1:23" s="190" customFormat="1" hidden="1" x14ac:dyDescent="0.35">
      <c r="A588" s="190" t="str">
        <f t="shared" si="128"/>
        <v>Cross-Sector</v>
      </c>
      <c r="B588" s="190" t="str">
        <f t="shared" si="128"/>
        <v>End Existing Subsidies</v>
      </c>
      <c r="C588" s="190" t="str">
        <f t="shared" si="128"/>
        <v>Percent Reduction in BAU Subsidies</v>
      </c>
      <c r="D588" s="192" t="s">
        <v>927</v>
      </c>
      <c r="E588" s="185"/>
      <c r="F588" s="192" t="s">
        <v>928</v>
      </c>
      <c r="G588" s="185"/>
      <c r="H588" s="43">
        <v>715</v>
      </c>
      <c r="I588" s="192" t="s">
        <v>332</v>
      </c>
      <c r="J588" s="190" t="str">
        <f t="shared" si="129"/>
        <v>End Existing Subsidies</v>
      </c>
      <c r="K588" s="190" t="str">
        <f t="shared" si="129"/>
        <v>cross reduce BAU subsidies</v>
      </c>
      <c r="L588" s="191"/>
      <c r="M588" s="191"/>
      <c r="N588" s="191"/>
      <c r="O588" s="200"/>
      <c r="P588" s="187"/>
      <c r="Q588" s="200"/>
      <c r="R588" s="192"/>
      <c r="S588" s="220"/>
      <c r="T588" s="200"/>
      <c r="W588" s="183" t="str" cm="1">
        <f t="array" ref="W588">IFERROR(INDEX(A$761:A$954,MATCH(H588,A$761:A$954,0),0),"Save")</f>
        <v>Save</v>
      </c>
    </row>
    <row r="589" spans="1:23" s="190" customFormat="1" hidden="1" x14ac:dyDescent="0.35">
      <c r="A589" s="190" t="str">
        <f t="shared" si="128"/>
        <v>Cross-Sector</v>
      </c>
      <c r="B589" s="190" t="str">
        <f t="shared" si="128"/>
        <v>End Existing Subsidies</v>
      </c>
      <c r="C589" s="190" t="str">
        <f t="shared" si="128"/>
        <v>Percent Reduction in BAU Subsidies</v>
      </c>
      <c r="D589" s="192" t="s">
        <v>254</v>
      </c>
      <c r="E589" s="185"/>
      <c r="F589" s="192" t="s">
        <v>929</v>
      </c>
      <c r="G589" s="185"/>
      <c r="H589" s="43">
        <v>716</v>
      </c>
      <c r="I589" s="192" t="s">
        <v>332</v>
      </c>
      <c r="J589" s="190" t="str">
        <f t="shared" si="129"/>
        <v>End Existing Subsidies</v>
      </c>
      <c r="K589" s="190" t="str">
        <f t="shared" si="129"/>
        <v>cross reduce BAU subsidies</v>
      </c>
      <c r="L589" s="191"/>
      <c r="M589" s="191"/>
      <c r="N589" s="191"/>
      <c r="O589" s="200"/>
      <c r="P589" s="187"/>
      <c r="Q589" s="200"/>
      <c r="R589" s="192"/>
      <c r="S589" s="220"/>
      <c r="T589" s="200"/>
      <c r="W589" s="183" t="str" cm="1">
        <f t="array" ref="W589">IFERROR(INDEX(A$761:A$954,MATCH(H589,A$761:A$954,0),0),"Save")</f>
        <v>Save</v>
      </c>
    </row>
    <row r="590" spans="1:23" s="190" customFormat="1" hidden="1" x14ac:dyDescent="0.35">
      <c r="A590" s="190" t="str">
        <f t="shared" si="128"/>
        <v>Cross-Sector</v>
      </c>
      <c r="B590" s="190" t="str">
        <f t="shared" si="128"/>
        <v>End Existing Subsidies</v>
      </c>
      <c r="C590" s="190" t="str">
        <f t="shared" si="128"/>
        <v>Percent Reduction in BAU Subsidies</v>
      </c>
      <c r="D590" s="192" t="s">
        <v>1053</v>
      </c>
      <c r="E590" s="185"/>
      <c r="F590" s="192" t="s">
        <v>618</v>
      </c>
      <c r="G590" s="185"/>
      <c r="H590" s="43">
        <v>717</v>
      </c>
      <c r="I590" s="192" t="s">
        <v>332</v>
      </c>
      <c r="J590" s="190" t="str">
        <f t="shared" si="129"/>
        <v>End Existing Subsidies</v>
      </c>
      <c r="K590" s="190" t="str">
        <f t="shared" si="129"/>
        <v>cross reduce BAU subsidies</v>
      </c>
      <c r="L590" s="191"/>
      <c r="M590" s="191"/>
      <c r="N590" s="191"/>
      <c r="O590" s="200"/>
      <c r="P590" s="187"/>
      <c r="Q590" s="200"/>
      <c r="R590" s="192"/>
      <c r="S590" s="220"/>
      <c r="T590" s="200"/>
      <c r="W590" s="183" t="str" cm="1">
        <f t="array" ref="W590">IFERROR(INDEX(A$761:A$954,MATCH(H590,A$761:A$954,0),0),"Save")</f>
        <v>Save</v>
      </c>
    </row>
    <row r="591" spans="1:23" s="190" customFormat="1" hidden="1" x14ac:dyDescent="0.35">
      <c r="A591" s="190" t="str">
        <f t="shared" si="128"/>
        <v>Cross-Sector</v>
      </c>
      <c r="B591" s="190" t="str">
        <f t="shared" si="128"/>
        <v>End Existing Subsidies</v>
      </c>
      <c r="C591" s="190" t="str">
        <f t="shared" si="128"/>
        <v>Percent Reduction in BAU Subsidies</v>
      </c>
      <c r="D591" s="192" t="s">
        <v>1054</v>
      </c>
      <c r="E591" s="185"/>
      <c r="F591" s="192" t="s">
        <v>1055</v>
      </c>
      <c r="G591" s="185"/>
      <c r="H591" s="43">
        <v>718</v>
      </c>
      <c r="I591" s="192" t="s">
        <v>332</v>
      </c>
      <c r="J591" s="190" t="str">
        <f t="shared" si="129"/>
        <v>End Existing Subsidies</v>
      </c>
      <c r="K591" s="190" t="str">
        <f t="shared" si="129"/>
        <v>cross reduce BAU subsidies</v>
      </c>
      <c r="L591" s="191"/>
      <c r="M591" s="191"/>
      <c r="N591" s="191"/>
      <c r="O591" s="200"/>
      <c r="P591" s="187"/>
      <c r="Q591" s="200"/>
      <c r="R591" s="192"/>
      <c r="S591" s="220"/>
      <c r="T591" s="200"/>
      <c r="W591" s="183" t="str" cm="1">
        <f t="array" ref="W591">IFERROR(INDEX(A$761:A$954,MATCH(H591,A$761:A$954,0),0),"Save")</f>
        <v>Save</v>
      </c>
    </row>
    <row r="592" spans="1:23" s="183" customFormat="1" hidden="1" x14ac:dyDescent="0.35">
      <c r="A592" s="183" t="s">
        <v>1005</v>
      </c>
      <c r="B592" s="183" t="s">
        <v>1056</v>
      </c>
      <c r="C592" s="183" t="s">
        <v>1057</v>
      </c>
      <c r="D592" s="192"/>
      <c r="E592" s="192"/>
      <c r="F592" s="192"/>
      <c r="G592" s="192"/>
      <c r="H592" s="43">
        <v>719</v>
      </c>
      <c r="I592" s="192" t="s">
        <v>332</v>
      </c>
      <c r="J592" s="183" t="s">
        <v>1058</v>
      </c>
      <c r="K592" s="183" t="s">
        <v>1059</v>
      </c>
      <c r="L592" s="195"/>
      <c r="M592" s="195"/>
      <c r="N592" s="195"/>
      <c r="O592" s="192"/>
      <c r="P592" s="187"/>
      <c r="Q592" s="192"/>
      <c r="R592" s="192"/>
      <c r="S592" s="213"/>
      <c r="T592" s="192"/>
      <c r="W592" s="183" t="str" cm="1">
        <f t="array" ref="W592">IFERROR(INDEX(A$761:A$954,MATCH(H592,A$761:A$954,0),0),"Save")</f>
        <v>Save</v>
      </c>
    </row>
    <row r="593" spans="1:23" s="183" customFormat="1" hidden="1" x14ac:dyDescent="0.35">
      <c r="A593" s="183" t="s">
        <v>1005</v>
      </c>
      <c r="B593" s="183" t="s">
        <v>1060</v>
      </c>
      <c r="C593" s="183" t="s">
        <v>1061</v>
      </c>
      <c r="D593" s="192"/>
      <c r="E593" s="192"/>
      <c r="F593" s="192"/>
      <c r="G593" s="192"/>
      <c r="H593" s="184">
        <v>509</v>
      </c>
      <c r="I593" s="192" t="s">
        <v>310</v>
      </c>
      <c r="J593" s="183" t="s">
        <v>1062</v>
      </c>
      <c r="K593" s="183" t="s">
        <v>1063</v>
      </c>
      <c r="L593" s="182">
        <v>0</v>
      </c>
      <c r="M593" s="182">
        <v>1</v>
      </c>
      <c r="N593" s="182">
        <v>1</v>
      </c>
      <c r="O593" s="185" t="s">
        <v>528</v>
      </c>
      <c r="P593" s="214" t="s">
        <v>1064</v>
      </c>
      <c r="Q593" s="185" t="s">
        <v>1011</v>
      </c>
      <c r="R593" s="192" t="s">
        <v>1012</v>
      </c>
      <c r="S593" s="213"/>
      <c r="T593" s="192"/>
      <c r="W593" s="183" t="str" cm="1">
        <f t="array" ref="W593">IFERROR(INDEX(A$761:A$954,MATCH(H593,A$761:A$954,0),0),"Save")</f>
        <v>Save</v>
      </c>
    </row>
    <row r="594" spans="1:23" s="183" customFormat="1" hidden="1" x14ac:dyDescent="0.35">
      <c r="A594" s="183" t="s">
        <v>1005</v>
      </c>
      <c r="B594" s="183" t="s">
        <v>1065</v>
      </c>
      <c r="C594" s="183" t="s">
        <v>1066</v>
      </c>
      <c r="D594" s="192" t="s">
        <v>1027</v>
      </c>
      <c r="E594" s="192"/>
      <c r="F594" s="192" t="s">
        <v>1028</v>
      </c>
      <c r="G594" s="192"/>
      <c r="H594" s="43">
        <v>720</v>
      </c>
      <c r="I594" s="192" t="s">
        <v>332</v>
      </c>
      <c r="J594" s="183" t="s">
        <v>1065</v>
      </c>
      <c r="K594" s="182" t="s">
        <v>1067</v>
      </c>
      <c r="L594" s="182"/>
      <c r="M594" s="182"/>
      <c r="N594" s="182"/>
      <c r="O594" s="192"/>
      <c r="P594" s="187"/>
      <c r="Q594" s="192"/>
      <c r="R594" s="192"/>
      <c r="S594" s="206"/>
      <c r="T594" s="192"/>
      <c r="W594" s="183" t="str" cm="1">
        <f t="array" ref="W594">IFERROR(INDEX(A$761:A$954,MATCH(H594,A$761:A$954,0),0),"Save")</f>
        <v>Save</v>
      </c>
    </row>
    <row r="595" spans="1:23" s="183" customFormat="1" hidden="1" x14ac:dyDescent="0.35">
      <c r="A595" s="190" t="str">
        <f t="shared" ref="A595:C596" si="132">A$594</f>
        <v>Cross-Sector</v>
      </c>
      <c r="B595" s="190" t="str">
        <f t="shared" si="132"/>
        <v>Fixed Energy Prices</v>
      </c>
      <c r="C595" s="190" t="str">
        <f t="shared" si="132"/>
        <v>Toggle Whether Policies Affect Energy Prices</v>
      </c>
      <c r="D595" s="192" t="s">
        <v>1050</v>
      </c>
      <c r="E595" s="192"/>
      <c r="F595" s="192" t="s">
        <v>1051</v>
      </c>
      <c r="G595" s="192"/>
      <c r="H595" s="43">
        <v>721</v>
      </c>
      <c r="I595" s="192" t="s">
        <v>332</v>
      </c>
      <c r="J595" s="190" t="str">
        <f>J$594</f>
        <v>Fixed Energy Prices</v>
      </c>
      <c r="K595" s="190" t="str">
        <f>K$594</f>
        <v>cross toggle whether policies affect energy prices</v>
      </c>
      <c r="L595" s="182"/>
      <c r="M595" s="182"/>
      <c r="N595" s="182"/>
      <c r="O595" s="192"/>
      <c r="P595" s="187"/>
      <c r="Q595" s="192"/>
      <c r="R595" s="192"/>
      <c r="S595" s="206"/>
      <c r="T595" s="192"/>
      <c r="W595" s="183" t="str" cm="1">
        <f t="array" ref="W595">IFERROR(INDEX(A$761:A$954,MATCH(H595,A$761:A$954,0),0),"Save")</f>
        <v>Save</v>
      </c>
    </row>
    <row r="596" spans="1:23" s="183" customFormat="1" hidden="1" x14ac:dyDescent="0.35">
      <c r="A596" s="190" t="str">
        <f t="shared" si="132"/>
        <v>Cross-Sector</v>
      </c>
      <c r="B596" s="190" t="str">
        <f t="shared" si="132"/>
        <v>Fixed Energy Prices</v>
      </c>
      <c r="C596" s="190" t="str">
        <f t="shared" si="132"/>
        <v>Toggle Whether Policies Affect Energy Prices</v>
      </c>
      <c r="D596" s="192" t="s">
        <v>1054</v>
      </c>
      <c r="E596" s="192"/>
      <c r="F596" s="192" t="s">
        <v>1055</v>
      </c>
      <c r="G596" s="192"/>
      <c r="H596" s="43">
        <v>722</v>
      </c>
      <c r="I596" s="192" t="s">
        <v>332</v>
      </c>
      <c r="J596" s="190" t="str">
        <f>J$594</f>
        <v>Fixed Energy Prices</v>
      </c>
      <c r="K596" s="190" t="str">
        <f>K$594</f>
        <v>cross toggle whether policies affect energy prices</v>
      </c>
      <c r="L596" s="182"/>
      <c r="M596" s="182"/>
      <c r="N596" s="182"/>
      <c r="O596" s="192"/>
      <c r="P596" s="187"/>
      <c r="Q596" s="192"/>
      <c r="R596" s="192"/>
      <c r="S596" s="206"/>
      <c r="T596" s="192"/>
      <c r="W596" s="183" t="str" cm="1">
        <f t="array" ref="W596">IFERROR(INDEX(A$761:A$954,MATCH(H596,A$761:A$954,0),0),"Save")</f>
        <v>Save</v>
      </c>
    </row>
    <row r="597" spans="1:23" s="183" customFormat="1" hidden="1" x14ac:dyDescent="0.35">
      <c r="A597" s="183" t="s">
        <v>1005</v>
      </c>
      <c r="B597" s="183" t="s">
        <v>1068</v>
      </c>
      <c r="C597" s="183" t="s">
        <v>1066</v>
      </c>
      <c r="D597" s="192" t="s">
        <v>251</v>
      </c>
      <c r="E597" s="185"/>
      <c r="F597" s="192" t="s">
        <v>579</v>
      </c>
      <c r="G597" s="192"/>
      <c r="H597" s="184">
        <v>836</v>
      </c>
      <c r="I597" s="192" t="s">
        <v>332</v>
      </c>
      <c r="J597" s="183" t="s">
        <v>1068</v>
      </c>
      <c r="K597" s="190" t="str">
        <f t="shared" ref="K597:K608" si="133">K$594</f>
        <v>cross toggle whether policies affect energy prices</v>
      </c>
      <c r="L597" s="182"/>
      <c r="M597" s="182"/>
      <c r="N597" s="182"/>
      <c r="O597" s="192"/>
      <c r="P597" s="214"/>
      <c r="Q597" s="192"/>
      <c r="R597" s="192"/>
      <c r="S597" s="206"/>
      <c r="T597" s="192"/>
      <c r="W597" s="183" t="str" cm="1">
        <f t="array" ref="W597">IFERROR(INDEX(A$761:A$954,MATCH(H597,A$761:A$954,0),0),"Save")</f>
        <v>Save</v>
      </c>
    </row>
    <row r="598" spans="1:23" s="183" customFormat="1" hidden="1" x14ac:dyDescent="0.35">
      <c r="A598" s="190" t="str">
        <f t="shared" ref="A598:C608" si="134">A$597</f>
        <v>Cross-Sector</v>
      </c>
      <c r="B598" s="190" t="str">
        <f t="shared" si="134"/>
        <v>Variable Energy Prices</v>
      </c>
      <c r="C598" s="190" t="str">
        <f t="shared" si="134"/>
        <v>Toggle Whether Policies Affect Energy Prices</v>
      </c>
      <c r="D598" s="192" t="s">
        <v>255</v>
      </c>
      <c r="E598" s="185"/>
      <c r="F598" s="192" t="s">
        <v>741</v>
      </c>
      <c r="G598" s="192"/>
      <c r="H598" s="43">
        <v>837</v>
      </c>
      <c r="I598" s="192" t="s">
        <v>332</v>
      </c>
      <c r="J598" s="190" t="str">
        <f t="shared" ref="J598:J608" si="135">J$597</f>
        <v>Variable Energy Prices</v>
      </c>
      <c r="K598" s="190" t="str">
        <f t="shared" si="133"/>
        <v>cross toggle whether policies affect energy prices</v>
      </c>
      <c r="L598" s="182"/>
      <c r="M598" s="182"/>
      <c r="N598" s="182"/>
      <c r="O598" s="192"/>
      <c r="P598" s="214"/>
      <c r="Q598" s="192"/>
      <c r="R598" s="192"/>
      <c r="S598" s="206"/>
      <c r="T598" s="192"/>
      <c r="W598" s="183" t="str" cm="1">
        <f t="array" ref="W598">IFERROR(INDEX(A$761:A$954,MATCH(H598,A$761:A$954,0),0),"Save")</f>
        <v>Save</v>
      </c>
    </row>
    <row r="599" spans="1:23" s="183" customFormat="1" hidden="1" x14ac:dyDescent="0.35">
      <c r="A599" s="190" t="str">
        <f t="shared" si="134"/>
        <v>Cross-Sector</v>
      </c>
      <c r="B599" s="190" t="str">
        <f t="shared" si="134"/>
        <v>Variable Energy Prices</v>
      </c>
      <c r="C599" s="190" t="str">
        <f t="shared" si="134"/>
        <v>Toggle Whether Policies Affect Energy Prices</v>
      </c>
      <c r="D599" s="192" t="s">
        <v>1042</v>
      </c>
      <c r="E599" s="185"/>
      <c r="F599" s="192" t="s">
        <v>601</v>
      </c>
      <c r="G599" s="192"/>
      <c r="H599" s="184">
        <v>838</v>
      </c>
      <c r="I599" s="192" t="s">
        <v>332</v>
      </c>
      <c r="J599" s="190" t="str">
        <f t="shared" si="135"/>
        <v>Variable Energy Prices</v>
      </c>
      <c r="K599" s="190" t="str">
        <f t="shared" si="133"/>
        <v>cross toggle whether policies affect energy prices</v>
      </c>
      <c r="L599" s="182"/>
      <c r="M599" s="182"/>
      <c r="N599" s="182"/>
      <c r="O599" s="192"/>
      <c r="P599" s="214"/>
      <c r="Q599" s="192"/>
      <c r="R599" s="192"/>
      <c r="S599" s="206"/>
      <c r="T599" s="192"/>
      <c r="W599" s="183" t="str" cm="1">
        <f t="array" ref="W599">IFERROR(INDEX(A$761:A$954,MATCH(H599,A$761:A$954,0),0),"Save")</f>
        <v>Save</v>
      </c>
    </row>
    <row r="600" spans="1:23" s="183" customFormat="1" hidden="1" x14ac:dyDescent="0.35">
      <c r="A600" s="190" t="str">
        <f t="shared" si="134"/>
        <v>Cross-Sector</v>
      </c>
      <c r="B600" s="190" t="str">
        <f t="shared" si="134"/>
        <v>Variable Energy Prices</v>
      </c>
      <c r="C600" s="190" t="str">
        <f t="shared" si="134"/>
        <v>Toggle Whether Policies Affect Energy Prices</v>
      </c>
      <c r="D600" s="192" t="s">
        <v>257</v>
      </c>
      <c r="E600" s="185"/>
      <c r="F600" s="192" t="s">
        <v>923</v>
      </c>
      <c r="G600" s="192"/>
      <c r="H600" s="43">
        <v>839</v>
      </c>
      <c r="I600" s="192" t="s">
        <v>332</v>
      </c>
      <c r="J600" s="190" t="str">
        <f t="shared" si="135"/>
        <v>Variable Energy Prices</v>
      </c>
      <c r="K600" s="190" t="str">
        <f t="shared" si="133"/>
        <v>cross toggle whether policies affect energy prices</v>
      </c>
      <c r="L600" s="182"/>
      <c r="M600" s="182"/>
      <c r="N600" s="182"/>
      <c r="O600" s="192"/>
      <c r="P600" s="214"/>
      <c r="Q600" s="192"/>
      <c r="R600" s="192"/>
      <c r="S600" s="206"/>
      <c r="T600" s="192"/>
      <c r="W600" s="183" t="str" cm="1">
        <f t="array" ref="W600">IFERROR(INDEX(A$761:A$954,MATCH(H600,A$761:A$954,0),0),"Save")</f>
        <v>Save</v>
      </c>
    </row>
    <row r="601" spans="1:23" s="183" customFormat="1" hidden="1" x14ac:dyDescent="0.35">
      <c r="A601" s="190" t="str">
        <f t="shared" si="134"/>
        <v>Cross-Sector</v>
      </c>
      <c r="B601" s="190" t="str">
        <f t="shared" si="134"/>
        <v>Variable Energy Prices</v>
      </c>
      <c r="C601" s="190" t="str">
        <f t="shared" si="134"/>
        <v>Toggle Whether Policies Affect Energy Prices</v>
      </c>
      <c r="D601" s="192" t="s">
        <v>256</v>
      </c>
      <c r="E601" s="185"/>
      <c r="F601" s="192" t="s">
        <v>924</v>
      </c>
      <c r="G601" s="192"/>
      <c r="H601" s="184">
        <v>840</v>
      </c>
      <c r="I601" s="192" t="s">
        <v>332</v>
      </c>
      <c r="J601" s="190" t="str">
        <f t="shared" si="135"/>
        <v>Variable Energy Prices</v>
      </c>
      <c r="K601" s="190" t="str">
        <f t="shared" si="133"/>
        <v>cross toggle whether policies affect energy prices</v>
      </c>
      <c r="L601" s="182"/>
      <c r="M601" s="182"/>
      <c r="N601" s="182"/>
      <c r="O601" s="192"/>
      <c r="P601" s="214"/>
      <c r="Q601" s="192"/>
      <c r="R601" s="192"/>
      <c r="S601" s="206"/>
      <c r="T601" s="192"/>
      <c r="W601" s="183" t="str" cm="1">
        <f t="array" ref="W601">IFERROR(INDEX(A$761:A$954,MATCH(H601,A$761:A$954,0),0),"Save")</f>
        <v>Save</v>
      </c>
    </row>
    <row r="602" spans="1:23" s="183" customFormat="1" hidden="1" x14ac:dyDescent="0.35">
      <c r="A602" s="190" t="str">
        <f t="shared" si="134"/>
        <v>Cross-Sector</v>
      </c>
      <c r="B602" s="190" t="str">
        <f t="shared" si="134"/>
        <v>Variable Energy Prices</v>
      </c>
      <c r="C602" s="190" t="str">
        <f t="shared" si="134"/>
        <v>Toggle Whether Policies Affect Energy Prices</v>
      </c>
      <c r="D602" s="192" t="s">
        <v>1045</v>
      </c>
      <c r="E602" s="185"/>
      <c r="F602" s="192" t="s">
        <v>1046</v>
      </c>
      <c r="G602" s="192"/>
      <c r="H602" s="43">
        <v>841</v>
      </c>
      <c r="I602" s="192" t="s">
        <v>332</v>
      </c>
      <c r="J602" s="190" t="str">
        <f t="shared" si="135"/>
        <v>Variable Energy Prices</v>
      </c>
      <c r="K602" s="190" t="str">
        <f t="shared" si="133"/>
        <v>cross toggle whether policies affect energy prices</v>
      </c>
      <c r="L602" s="182"/>
      <c r="M602" s="182"/>
      <c r="N602" s="182"/>
      <c r="O602" s="192"/>
      <c r="P602" s="214"/>
      <c r="Q602" s="192"/>
      <c r="R602" s="192"/>
      <c r="S602" s="206"/>
      <c r="T602" s="192"/>
      <c r="W602" s="183" t="str" cm="1">
        <f t="array" ref="W602">IFERROR(INDEX(A$761:A$954,MATCH(H602,A$761:A$954,0),0),"Save")</f>
        <v>Save</v>
      </c>
    </row>
    <row r="603" spans="1:23" s="183" customFormat="1" hidden="1" x14ac:dyDescent="0.35">
      <c r="A603" s="190" t="str">
        <f t="shared" si="134"/>
        <v>Cross-Sector</v>
      </c>
      <c r="B603" s="190" t="str">
        <f t="shared" si="134"/>
        <v>Variable Energy Prices</v>
      </c>
      <c r="C603" s="190" t="str">
        <f t="shared" si="134"/>
        <v>Toggle Whether Policies Affect Energy Prices</v>
      </c>
      <c r="D603" s="192" t="s">
        <v>1047</v>
      </c>
      <c r="E603" s="185"/>
      <c r="F603" s="192" t="s">
        <v>1048</v>
      </c>
      <c r="G603" s="192"/>
      <c r="H603" s="184">
        <v>842</v>
      </c>
      <c r="I603" s="192" t="s">
        <v>332</v>
      </c>
      <c r="J603" s="190" t="str">
        <f t="shared" si="135"/>
        <v>Variable Energy Prices</v>
      </c>
      <c r="K603" s="190" t="str">
        <f t="shared" si="133"/>
        <v>cross toggle whether policies affect energy prices</v>
      </c>
      <c r="L603" s="182"/>
      <c r="M603" s="182"/>
      <c r="N603" s="182"/>
      <c r="O603" s="192"/>
      <c r="P603" s="214"/>
      <c r="Q603" s="192"/>
      <c r="R603" s="192"/>
      <c r="S603" s="206"/>
      <c r="T603" s="192"/>
      <c r="W603" s="183" t="str" cm="1">
        <f t="array" ref="W603">IFERROR(INDEX(A$761:A$954,MATCH(H603,A$761:A$954,0),0),"Save")</f>
        <v>Save</v>
      </c>
    </row>
    <row r="604" spans="1:23" s="183" customFormat="1" hidden="1" x14ac:dyDescent="0.35">
      <c r="A604" s="190" t="str">
        <f t="shared" si="134"/>
        <v>Cross-Sector</v>
      </c>
      <c r="B604" s="190" t="str">
        <f t="shared" si="134"/>
        <v>Variable Energy Prices</v>
      </c>
      <c r="C604" s="190" t="str">
        <f t="shared" si="134"/>
        <v>Toggle Whether Policies Affect Energy Prices</v>
      </c>
      <c r="D604" s="192" t="s">
        <v>253</v>
      </c>
      <c r="E604" s="185"/>
      <c r="F604" s="192" t="s">
        <v>925</v>
      </c>
      <c r="G604" s="192"/>
      <c r="H604" s="43">
        <v>843</v>
      </c>
      <c r="I604" s="192" t="s">
        <v>332</v>
      </c>
      <c r="J604" s="190" t="str">
        <f t="shared" si="135"/>
        <v>Variable Energy Prices</v>
      </c>
      <c r="K604" s="190" t="str">
        <f t="shared" si="133"/>
        <v>cross toggle whether policies affect energy prices</v>
      </c>
      <c r="L604" s="182"/>
      <c r="M604" s="182"/>
      <c r="N604" s="182"/>
      <c r="O604" s="192"/>
      <c r="P604" s="214"/>
      <c r="Q604" s="192"/>
      <c r="R604" s="192"/>
      <c r="S604" s="206"/>
      <c r="T604" s="192"/>
      <c r="W604" s="183" t="str" cm="1">
        <f t="array" ref="W604">IFERROR(INDEX(A$761:A$954,MATCH(H604,A$761:A$954,0),0),"Save")</f>
        <v>Save</v>
      </c>
    </row>
    <row r="605" spans="1:23" s="183" customFormat="1" hidden="1" x14ac:dyDescent="0.35">
      <c r="A605" s="190" t="str">
        <f t="shared" si="134"/>
        <v>Cross-Sector</v>
      </c>
      <c r="B605" s="190" t="str">
        <f t="shared" si="134"/>
        <v>Variable Energy Prices</v>
      </c>
      <c r="C605" s="190" t="str">
        <f t="shared" si="134"/>
        <v>Toggle Whether Policies Affect Energy Prices</v>
      </c>
      <c r="D605" s="192" t="s">
        <v>926</v>
      </c>
      <c r="E605" s="185"/>
      <c r="F605" s="192" t="s">
        <v>609</v>
      </c>
      <c r="G605" s="192"/>
      <c r="H605" s="184">
        <v>844</v>
      </c>
      <c r="I605" s="192" t="s">
        <v>332</v>
      </c>
      <c r="J605" s="190" t="str">
        <f t="shared" si="135"/>
        <v>Variable Energy Prices</v>
      </c>
      <c r="K605" s="190" t="str">
        <f t="shared" si="133"/>
        <v>cross toggle whether policies affect energy prices</v>
      </c>
      <c r="L605" s="182"/>
      <c r="M605" s="182"/>
      <c r="N605" s="182"/>
      <c r="O605" s="192"/>
      <c r="P605" s="214"/>
      <c r="Q605" s="192"/>
      <c r="R605" s="192"/>
      <c r="S605" s="206"/>
      <c r="T605" s="192"/>
      <c r="W605" s="183" t="str" cm="1">
        <f t="array" ref="W605">IFERROR(INDEX(A$761:A$954,MATCH(H605,A$761:A$954,0),0),"Save")</f>
        <v>Save</v>
      </c>
    </row>
    <row r="606" spans="1:23" s="183" customFormat="1" hidden="1" x14ac:dyDescent="0.35">
      <c r="A606" s="190" t="str">
        <f t="shared" si="134"/>
        <v>Cross-Sector</v>
      </c>
      <c r="B606" s="190" t="str">
        <f t="shared" si="134"/>
        <v>Variable Energy Prices</v>
      </c>
      <c r="C606" s="190" t="str">
        <f t="shared" si="134"/>
        <v>Toggle Whether Policies Affect Energy Prices</v>
      </c>
      <c r="D606" s="192" t="s">
        <v>250</v>
      </c>
      <c r="E606" s="185"/>
      <c r="F606" s="192" t="s">
        <v>614</v>
      </c>
      <c r="G606" s="192"/>
      <c r="H606" s="43">
        <v>845</v>
      </c>
      <c r="I606" s="192" t="s">
        <v>332</v>
      </c>
      <c r="J606" s="190" t="str">
        <f t="shared" si="135"/>
        <v>Variable Energy Prices</v>
      </c>
      <c r="K606" s="190" t="str">
        <f t="shared" si="133"/>
        <v>cross toggle whether policies affect energy prices</v>
      </c>
      <c r="L606" s="182"/>
      <c r="M606" s="182"/>
      <c r="N606" s="182"/>
      <c r="O606" s="192"/>
      <c r="P606" s="214"/>
      <c r="Q606" s="192"/>
      <c r="R606" s="192"/>
      <c r="S606" s="206"/>
      <c r="T606" s="192"/>
      <c r="W606" s="183" t="str" cm="1">
        <f t="array" ref="W606">IFERROR(INDEX(A$761:A$954,MATCH(H606,A$761:A$954,0),0),"Save")</f>
        <v>Save</v>
      </c>
    </row>
    <row r="607" spans="1:23" s="183" customFormat="1" hidden="1" x14ac:dyDescent="0.35">
      <c r="A607" s="190" t="str">
        <f t="shared" si="134"/>
        <v>Cross-Sector</v>
      </c>
      <c r="B607" s="190" t="str">
        <f t="shared" si="134"/>
        <v>Variable Energy Prices</v>
      </c>
      <c r="C607" s="190" t="str">
        <f t="shared" si="134"/>
        <v>Toggle Whether Policies Affect Energy Prices</v>
      </c>
      <c r="D607" s="192" t="s">
        <v>927</v>
      </c>
      <c r="E607" s="185"/>
      <c r="F607" s="192" t="s">
        <v>928</v>
      </c>
      <c r="G607" s="192"/>
      <c r="H607" s="184">
        <v>846</v>
      </c>
      <c r="I607" s="192" t="s">
        <v>332</v>
      </c>
      <c r="J607" s="190" t="str">
        <f t="shared" si="135"/>
        <v>Variable Energy Prices</v>
      </c>
      <c r="K607" s="190" t="str">
        <f t="shared" si="133"/>
        <v>cross toggle whether policies affect energy prices</v>
      </c>
      <c r="L607" s="182"/>
      <c r="M607" s="182"/>
      <c r="N607" s="182"/>
      <c r="O607" s="192"/>
      <c r="P607" s="214"/>
      <c r="Q607" s="192"/>
      <c r="R607" s="192"/>
      <c r="S607" s="206"/>
      <c r="T607" s="192"/>
      <c r="W607" s="183" t="str" cm="1">
        <f t="array" ref="W607">IFERROR(INDEX(A$761:A$954,MATCH(H607,A$761:A$954,0),0),"Save")</f>
        <v>Save</v>
      </c>
    </row>
    <row r="608" spans="1:23" s="183" customFormat="1" hidden="1" x14ac:dyDescent="0.35">
      <c r="A608" s="190" t="str">
        <f t="shared" si="134"/>
        <v>Cross-Sector</v>
      </c>
      <c r="B608" s="190" t="str">
        <f t="shared" si="134"/>
        <v>Variable Energy Prices</v>
      </c>
      <c r="C608" s="190" t="str">
        <f t="shared" si="134"/>
        <v>Toggle Whether Policies Affect Energy Prices</v>
      </c>
      <c r="D608" s="192" t="s">
        <v>254</v>
      </c>
      <c r="E608" s="185"/>
      <c r="F608" s="192" t="s">
        <v>929</v>
      </c>
      <c r="G608" s="192"/>
      <c r="H608" s="43">
        <v>847</v>
      </c>
      <c r="I608" s="192" t="s">
        <v>332</v>
      </c>
      <c r="J608" s="190" t="str">
        <f t="shared" si="135"/>
        <v>Variable Energy Prices</v>
      </c>
      <c r="K608" s="190" t="str">
        <f t="shared" si="133"/>
        <v>cross toggle whether policies affect energy prices</v>
      </c>
      <c r="L608" s="182"/>
      <c r="M608" s="182"/>
      <c r="N608" s="182"/>
      <c r="O608" s="192"/>
      <c r="P608" s="214"/>
      <c r="Q608" s="192"/>
      <c r="R608" s="192"/>
      <c r="S608" s="206"/>
      <c r="T608" s="192"/>
      <c r="W608" s="183" t="str" cm="1">
        <f t="array" ref="W608">IFERROR(INDEX(A$761:A$954,MATCH(H608,A$761:A$954,0),0),"Save")</f>
        <v>Save</v>
      </c>
    </row>
    <row r="609" spans="1:23" s="183" customFormat="1" hidden="1" x14ac:dyDescent="0.35">
      <c r="A609" s="183" t="s">
        <v>1005</v>
      </c>
      <c r="B609" s="183" t="s">
        <v>1069</v>
      </c>
      <c r="C609" s="183" t="s">
        <v>1069</v>
      </c>
      <c r="D609" s="192" t="s">
        <v>251</v>
      </c>
      <c r="E609" s="185"/>
      <c r="F609" s="192" t="s">
        <v>579</v>
      </c>
      <c r="G609" s="192"/>
      <c r="H609" s="43">
        <v>723</v>
      </c>
      <c r="I609" s="192" t="s">
        <v>332</v>
      </c>
      <c r="J609" s="183" t="s">
        <v>1069</v>
      </c>
      <c r="K609" s="183" t="s">
        <v>1070</v>
      </c>
      <c r="L609" s="186">
        <v>0</v>
      </c>
      <c r="M609" s="186">
        <v>1</v>
      </c>
      <c r="N609" s="186">
        <v>0.01</v>
      </c>
      <c r="O609" s="185" t="s">
        <v>1071</v>
      </c>
      <c r="P609" s="187" t="s">
        <v>1072</v>
      </c>
      <c r="Q609" s="192" t="s">
        <v>1073</v>
      </c>
      <c r="R609" s="192"/>
      <c r="S609" s="206"/>
      <c r="T609" s="192"/>
      <c r="W609" s="183" t="str" cm="1">
        <f t="array" ref="W609">IFERROR(INDEX(A$761:A$954,MATCH(H609,A$761:A$954,0),0),"Save")</f>
        <v>Save</v>
      </c>
    </row>
    <row r="610" spans="1:23" s="183" customFormat="1" hidden="1" x14ac:dyDescent="0.35">
      <c r="A610" s="190" t="str">
        <f t="shared" ref="A610:C623" si="136">A$609</f>
        <v>Cross-Sector</v>
      </c>
      <c r="B610" s="190" t="str">
        <f t="shared" si="136"/>
        <v>Fuel Price Deregulation</v>
      </c>
      <c r="C610" s="190" t="str">
        <f t="shared" si="136"/>
        <v>Fuel Price Deregulation</v>
      </c>
      <c r="D610" s="192" t="s">
        <v>255</v>
      </c>
      <c r="E610" s="185"/>
      <c r="F610" s="192" t="s">
        <v>741</v>
      </c>
      <c r="G610" s="192"/>
      <c r="H610" s="43">
        <v>724</v>
      </c>
      <c r="I610" s="192" t="s">
        <v>332</v>
      </c>
      <c r="J610" s="190" t="str">
        <f t="shared" ref="J610:K623" si="137">J$609</f>
        <v>Fuel Price Deregulation</v>
      </c>
      <c r="K610" s="190" t="str">
        <f t="shared" si="137"/>
        <v>cross fuel price deregulation</v>
      </c>
      <c r="L610" s="182"/>
      <c r="M610" s="182"/>
      <c r="N610" s="182"/>
      <c r="O610" s="192"/>
      <c r="P610" s="187"/>
      <c r="Q610" s="192"/>
      <c r="R610" s="192"/>
      <c r="S610" s="206"/>
      <c r="T610" s="192"/>
      <c r="W610" s="183" t="str" cm="1">
        <f t="array" ref="W610">IFERROR(INDEX(A$761:A$954,MATCH(H610,A$761:A$954,0),0),"Save")</f>
        <v>Save</v>
      </c>
    </row>
    <row r="611" spans="1:23" s="183" customFormat="1" hidden="1" x14ac:dyDescent="0.35">
      <c r="A611" s="190" t="str">
        <f t="shared" si="136"/>
        <v>Cross-Sector</v>
      </c>
      <c r="B611" s="190" t="str">
        <f t="shared" si="136"/>
        <v>Fuel Price Deregulation</v>
      </c>
      <c r="C611" s="190" t="str">
        <f t="shared" si="136"/>
        <v>Fuel Price Deregulation</v>
      </c>
      <c r="D611" s="192" t="s">
        <v>1035</v>
      </c>
      <c r="E611" s="185"/>
      <c r="F611" s="192" t="s">
        <v>589</v>
      </c>
      <c r="G611" s="192"/>
      <c r="H611" s="43">
        <v>725</v>
      </c>
      <c r="I611" s="192" t="s">
        <v>332</v>
      </c>
      <c r="J611" s="190" t="str">
        <f t="shared" si="137"/>
        <v>Fuel Price Deregulation</v>
      </c>
      <c r="K611" s="190" t="str">
        <f t="shared" si="137"/>
        <v>cross fuel price deregulation</v>
      </c>
      <c r="L611" s="182"/>
      <c r="M611" s="182"/>
      <c r="N611" s="182"/>
      <c r="O611" s="192"/>
      <c r="P611" s="187"/>
      <c r="Q611" s="192"/>
      <c r="R611" s="192"/>
      <c r="S611" s="206"/>
      <c r="T611" s="192"/>
      <c r="W611" s="183" t="str" cm="1">
        <f t="array" ref="W611">IFERROR(INDEX(A$761:A$954,MATCH(H611,A$761:A$954,0),0),"Save")</f>
        <v>Save</v>
      </c>
    </row>
    <row r="612" spans="1:23" s="183" customFormat="1" hidden="1" x14ac:dyDescent="0.35">
      <c r="A612" s="190" t="str">
        <f t="shared" si="136"/>
        <v>Cross-Sector</v>
      </c>
      <c r="B612" s="190" t="str">
        <f t="shared" si="136"/>
        <v>Fuel Price Deregulation</v>
      </c>
      <c r="C612" s="190" t="str">
        <f t="shared" si="136"/>
        <v>Fuel Price Deregulation</v>
      </c>
      <c r="D612" s="192" t="s">
        <v>1042</v>
      </c>
      <c r="E612" s="185"/>
      <c r="F612" s="192" t="s">
        <v>601</v>
      </c>
      <c r="G612" s="192"/>
      <c r="H612" s="43">
        <v>726</v>
      </c>
      <c r="I612" s="192" t="s">
        <v>332</v>
      </c>
      <c r="J612" s="190" t="str">
        <f t="shared" si="137"/>
        <v>Fuel Price Deregulation</v>
      </c>
      <c r="K612" s="190" t="str">
        <f t="shared" si="137"/>
        <v>cross fuel price deregulation</v>
      </c>
      <c r="L612" s="182"/>
      <c r="M612" s="182"/>
      <c r="N612" s="182"/>
      <c r="O612" s="192"/>
      <c r="P612" s="187"/>
      <c r="Q612" s="192"/>
      <c r="R612" s="192"/>
      <c r="S612" s="206"/>
      <c r="T612" s="192"/>
      <c r="W612" s="183" t="str" cm="1">
        <f t="array" ref="W612">IFERROR(INDEX(A$761:A$954,MATCH(H612,A$761:A$954,0),0),"Save")</f>
        <v>Save</v>
      </c>
    </row>
    <row r="613" spans="1:23" s="183" customFormat="1" hidden="1" x14ac:dyDescent="0.35">
      <c r="A613" s="190" t="str">
        <f t="shared" si="136"/>
        <v>Cross-Sector</v>
      </c>
      <c r="B613" s="190" t="str">
        <f t="shared" si="136"/>
        <v>Fuel Price Deregulation</v>
      </c>
      <c r="C613" s="190" t="str">
        <f t="shared" si="136"/>
        <v>Fuel Price Deregulation</v>
      </c>
      <c r="D613" s="192" t="s">
        <v>257</v>
      </c>
      <c r="E613" s="185"/>
      <c r="F613" s="192" t="s">
        <v>923</v>
      </c>
      <c r="G613" s="192"/>
      <c r="H613" s="43">
        <v>727</v>
      </c>
      <c r="I613" s="192" t="s">
        <v>332</v>
      </c>
      <c r="J613" s="190" t="str">
        <f t="shared" si="137"/>
        <v>Fuel Price Deregulation</v>
      </c>
      <c r="K613" s="190" t="str">
        <f t="shared" si="137"/>
        <v>cross fuel price deregulation</v>
      </c>
      <c r="L613" s="182"/>
      <c r="M613" s="182"/>
      <c r="N613" s="182"/>
      <c r="O613" s="192"/>
      <c r="P613" s="187"/>
      <c r="Q613" s="192"/>
      <c r="R613" s="192"/>
      <c r="S613" s="206"/>
      <c r="T613" s="192"/>
      <c r="W613" s="183" t="str" cm="1">
        <f t="array" ref="W613">IFERROR(INDEX(A$761:A$954,MATCH(H613,A$761:A$954,0),0),"Save")</f>
        <v>Save</v>
      </c>
    </row>
    <row r="614" spans="1:23" s="183" customFormat="1" hidden="1" x14ac:dyDescent="0.35">
      <c r="A614" s="190" t="str">
        <f t="shared" si="136"/>
        <v>Cross-Sector</v>
      </c>
      <c r="B614" s="190" t="str">
        <f t="shared" si="136"/>
        <v>Fuel Price Deregulation</v>
      </c>
      <c r="C614" s="190" t="str">
        <f t="shared" si="136"/>
        <v>Fuel Price Deregulation</v>
      </c>
      <c r="D614" s="192" t="s">
        <v>256</v>
      </c>
      <c r="E614" s="185"/>
      <c r="F614" s="192" t="s">
        <v>924</v>
      </c>
      <c r="G614" s="192"/>
      <c r="H614" s="43">
        <v>728</v>
      </c>
      <c r="I614" s="192" t="s">
        <v>332</v>
      </c>
      <c r="J614" s="190" t="str">
        <f t="shared" si="137"/>
        <v>Fuel Price Deregulation</v>
      </c>
      <c r="K614" s="190" t="str">
        <f t="shared" si="137"/>
        <v>cross fuel price deregulation</v>
      </c>
      <c r="L614" s="182"/>
      <c r="M614" s="182"/>
      <c r="N614" s="182"/>
      <c r="O614" s="192"/>
      <c r="P614" s="187"/>
      <c r="Q614" s="192"/>
      <c r="R614" s="192"/>
      <c r="S614" s="206"/>
      <c r="T614" s="192"/>
      <c r="W614" s="183" t="str" cm="1">
        <f t="array" ref="W614">IFERROR(INDEX(A$761:A$954,MATCH(H614,A$761:A$954,0),0),"Save")</f>
        <v>Save</v>
      </c>
    </row>
    <row r="615" spans="1:23" s="183" customFormat="1" hidden="1" x14ac:dyDescent="0.35">
      <c r="A615" s="190" t="str">
        <f t="shared" si="136"/>
        <v>Cross-Sector</v>
      </c>
      <c r="B615" s="190" t="str">
        <f t="shared" si="136"/>
        <v>Fuel Price Deregulation</v>
      </c>
      <c r="C615" s="190" t="str">
        <f t="shared" si="136"/>
        <v>Fuel Price Deregulation</v>
      </c>
      <c r="D615" s="192" t="s">
        <v>1045</v>
      </c>
      <c r="E615" s="185"/>
      <c r="F615" s="192" t="s">
        <v>1046</v>
      </c>
      <c r="G615" s="192"/>
      <c r="H615" s="43">
        <v>729</v>
      </c>
      <c r="I615" s="192" t="s">
        <v>332</v>
      </c>
      <c r="J615" s="190" t="str">
        <f t="shared" si="137"/>
        <v>Fuel Price Deregulation</v>
      </c>
      <c r="K615" s="190" t="str">
        <f t="shared" si="137"/>
        <v>cross fuel price deregulation</v>
      </c>
      <c r="L615" s="182"/>
      <c r="M615" s="182"/>
      <c r="N615" s="182"/>
      <c r="O615" s="192"/>
      <c r="P615" s="187"/>
      <c r="Q615" s="192"/>
      <c r="R615" s="192"/>
      <c r="S615" s="206"/>
      <c r="T615" s="192"/>
      <c r="W615" s="183" t="str" cm="1">
        <f t="array" ref="W615">IFERROR(INDEX(A$761:A$954,MATCH(H615,A$761:A$954,0),0),"Save")</f>
        <v>Save</v>
      </c>
    </row>
    <row r="616" spans="1:23" s="183" customFormat="1" hidden="1" x14ac:dyDescent="0.35">
      <c r="A616" s="190" t="str">
        <f t="shared" si="136"/>
        <v>Cross-Sector</v>
      </c>
      <c r="B616" s="190" t="str">
        <f t="shared" si="136"/>
        <v>Fuel Price Deregulation</v>
      </c>
      <c r="C616" s="190" t="str">
        <f t="shared" si="136"/>
        <v>Fuel Price Deregulation</v>
      </c>
      <c r="D616" s="192" t="s">
        <v>1047</v>
      </c>
      <c r="E616" s="185"/>
      <c r="F616" s="192" t="s">
        <v>1048</v>
      </c>
      <c r="G616" s="192"/>
      <c r="H616" s="43">
        <v>730</v>
      </c>
      <c r="I616" s="192" t="s">
        <v>332</v>
      </c>
      <c r="J616" s="190" t="str">
        <f t="shared" si="137"/>
        <v>Fuel Price Deregulation</v>
      </c>
      <c r="K616" s="190" t="str">
        <f t="shared" si="137"/>
        <v>cross fuel price deregulation</v>
      </c>
      <c r="L616" s="182"/>
      <c r="M616" s="182"/>
      <c r="N616" s="182"/>
      <c r="O616" s="192"/>
      <c r="P616" s="187"/>
      <c r="Q616" s="192"/>
      <c r="R616" s="192"/>
      <c r="S616" s="206"/>
      <c r="T616" s="192"/>
      <c r="W616" s="183" t="str" cm="1">
        <f t="array" ref="W616">IFERROR(INDEX(A$761:A$954,MATCH(H616,A$761:A$954,0),0),"Save")</f>
        <v>Save</v>
      </c>
    </row>
    <row r="617" spans="1:23" s="183" customFormat="1" hidden="1" x14ac:dyDescent="0.35">
      <c r="A617" s="190" t="str">
        <f t="shared" si="136"/>
        <v>Cross-Sector</v>
      </c>
      <c r="B617" s="190" t="str">
        <f t="shared" si="136"/>
        <v>Fuel Price Deregulation</v>
      </c>
      <c r="C617" s="190" t="str">
        <f t="shared" si="136"/>
        <v>Fuel Price Deregulation</v>
      </c>
      <c r="D617" s="192" t="s">
        <v>253</v>
      </c>
      <c r="E617" s="185"/>
      <c r="F617" s="192" t="s">
        <v>925</v>
      </c>
      <c r="G617" s="192"/>
      <c r="H617" s="43">
        <v>731</v>
      </c>
      <c r="I617" s="192" t="s">
        <v>332</v>
      </c>
      <c r="J617" s="190" t="str">
        <f t="shared" si="137"/>
        <v>Fuel Price Deregulation</v>
      </c>
      <c r="K617" s="190" t="str">
        <f t="shared" si="137"/>
        <v>cross fuel price deregulation</v>
      </c>
      <c r="L617" s="182"/>
      <c r="M617" s="182"/>
      <c r="N617" s="182"/>
      <c r="O617" s="192"/>
      <c r="P617" s="187"/>
      <c r="Q617" s="192"/>
      <c r="R617" s="192"/>
      <c r="S617" s="206"/>
      <c r="T617" s="192"/>
      <c r="W617" s="183" t="str" cm="1">
        <f t="array" ref="W617">IFERROR(INDEX(A$761:A$954,MATCH(H617,A$761:A$954,0),0),"Save")</f>
        <v>Save</v>
      </c>
    </row>
    <row r="618" spans="1:23" s="183" customFormat="1" hidden="1" x14ac:dyDescent="0.35">
      <c r="A618" s="190" t="str">
        <f t="shared" si="136"/>
        <v>Cross-Sector</v>
      </c>
      <c r="B618" s="190" t="str">
        <f t="shared" si="136"/>
        <v>Fuel Price Deregulation</v>
      </c>
      <c r="C618" s="190" t="str">
        <f t="shared" si="136"/>
        <v>Fuel Price Deregulation</v>
      </c>
      <c r="D618" s="192" t="s">
        <v>926</v>
      </c>
      <c r="E618" s="185"/>
      <c r="F618" s="192" t="s">
        <v>609</v>
      </c>
      <c r="G618" s="192"/>
      <c r="H618" s="43">
        <v>732</v>
      </c>
      <c r="I618" s="192" t="s">
        <v>332</v>
      </c>
      <c r="J618" s="190" t="str">
        <f t="shared" si="137"/>
        <v>Fuel Price Deregulation</v>
      </c>
      <c r="K618" s="190" t="str">
        <f t="shared" si="137"/>
        <v>cross fuel price deregulation</v>
      </c>
      <c r="L618" s="182"/>
      <c r="M618" s="182"/>
      <c r="N618" s="182"/>
      <c r="O618" s="192"/>
      <c r="P618" s="187"/>
      <c r="Q618" s="192"/>
      <c r="R618" s="192"/>
      <c r="S618" s="206"/>
      <c r="T618" s="192"/>
      <c r="W618" s="183" t="str" cm="1">
        <f t="array" ref="W618">IFERROR(INDEX(A$761:A$954,MATCH(H618,A$761:A$954,0),0),"Save")</f>
        <v>Save</v>
      </c>
    </row>
    <row r="619" spans="1:23" s="183" customFormat="1" hidden="1" x14ac:dyDescent="0.35">
      <c r="A619" s="190" t="str">
        <f t="shared" si="136"/>
        <v>Cross-Sector</v>
      </c>
      <c r="B619" s="190" t="str">
        <f t="shared" si="136"/>
        <v>Fuel Price Deregulation</v>
      </c>
      <c r="C619" s="190" t="str">
        <f t="shared" si="136"/>
        <v>Fuel Price Deregulation</v>
      </c>
      <c r="D619" s="192" t="s">
        <v>250</v>
      </c>
      <c r="E619" s="185"/>
      <c r="F619" s="192" t="s">
        <v>614</v>
      </c>
      <c r="G619" s="192"/>
      <c r="H619" s="43">
        <v>733</v>
      </c>
      <c r="I619" s="192" t="s">
        <v>332</v>
      </c>
      <c r="J619" s="190" t="str">
        <f t="shared" si="137"/>
        <v>Fuel Price Deregulation</v>
      </c>
      <c r="K619" s="190" t="str">
        <f t="shared" si="137"/>
        <v>cross fuel price deregulation</v>
      </c>
      <c r="L619" s="182"/>
      <c r="M619" s="182"/>
      <c r="N619" s="182"/>
      <c r="O619" s="192"/>
      <c r="P619" s="187"/>
      <c r="Q619" s="192"/>
      <c r="R619" s="192"/>
      <c r="S619" s="206"/>
      <c r="T619" s="192"/>
      <c r="W619" s="183" t="str" cm="1">
        <f t="array" ref="W619">IFERROR(INDEX(A$761:A$954,MATCH(H619,A$761:A$954,0),0),"Save")</f>
        <v>Save</v>
      </c>
    </row>
    <row r="620" spans="1:23" s="183" customFormat="1" hidden="1" x14ac:dyDescent="0.35">
      <c r="A620" s="190" t="str">
        <f t="shared" si="136"/>
        <v>Cross-Sector</v>
      </c>
      <c r="B620" s="190" t="str">
        <f t="shared" si="136"/>
        <v>Fuel Price Deregulation</v>
      </c>
      <c r="C620" s="190" t="str">
        <f t="shared" si="136"/>
        <v>Fuel Price Deregulation</v>
      </c>
      <c r="D620" s="192" t="s">
        <v>927</v>
      </c>
      <c r="E620" s="185"/>
      <c r="F620" s="192" t="s">
        <v>928</v>
      </c>
      <c r="G620" s="192"/>
      <c r="H620" s="43">
        <v>734</v>
      </c>
      <c r="I620" s="192" t="s">
        <v>332</v>
      </c>
      <c r="J620" s="190" t="str">
        <f t="shared" si="137"/>
        <v>Fuel Price Deregulation</v>
      </c>
      <c r="K620" s="190" t="str">
        <f t="shared" si="137"/>
        <v>cross fuel price deregulation</v>
      </c>
      <c r="L620" s="182"/>
      <c r="M620" s="182"/>
      <c r="N620" s="182"/>
      <c r="O620" s="192"/>
      <c r="P620" s="187"/>
      <c r="Q620" s="192"/>
      <c r="R620" s="192"/>
      <c r="S620" s="206"/>
      <c r="T620" s="192"/>
      <c r="W620" s="183" t="str" cm="1">
        <f t="array" ref="W620">IFERROR(INDEX(A$761:A$954,MATCH(H620,A$761:A$954,0),0),"Save")</f>
        <v>Save</v>
      </c>
    </row>
    <row r="621" spans="1:23" s="183" customFormat="1" hidden="1" x14ac:dyDescent="0.35">
      <c r="A621" s="190" t="str">
        <f t="shared" si="136"/>
        <v>Cross-Sector</v>
      </c>
      <c r="B621" s="190" t="str">
        <f t="shared" si="136"/>
        <v>Fuel Price Deregulation</v>
      </c>
      <c r="C621" s="190" t="str">
        <f t="shared" si="136"/>
        <v>Fuel Price Deregulation</v>
      </c>
      <c r="D621" s="192" t="s">
        <v>254</v>
      </c>
      <c r="E621" s="185"/>
      <c r="F621" s="192" t="s">
        <v>929</v>
      </c>
      <c r="G621" s="192"/>
      <c r="H621" s="43">
        <v>735</v>
      </c>
      <c r="I621" s="192" t="s">
        <v>332</v>
      </c>
      <c r="J621" s="190" t="str">
        <f t="shared" si="137"/>
        <v>Fuel Price Deregulation</v>
      </c>
      <c r="K621" s="190" t="str">
        <f t="shared" si="137"/>
        <v>cross fuel price deregulation</v>
      </c>
      <c r="L621" s="182"/>
      <c r="M621" s="182"/>
      <c r="N621" s="182"/>
      <c r="O621" s="192"/>
      <c r="P621" s="187"/>
      <c r="Q621" s="192"/>
      <c r="R621" s="192"/>
      <c r="S621" s="206"/>
      <c r="T621" s="192"/>
      <c r="W621" s="183" t="str" cm="1">
        <f t="array" ref="W621">IFERROR(INDEX(A$761:A$954,MATCH(H621,A$761:A$954,0),0),"Save")</f>
        <v>Save</v>
      </c>
    </row>
    <row r="622" spans="1:23" s="183" customFormat="1" hidden="1" x14ac:dyDescent="0.35">
      <c r="A622" s="190" t="str">
        <f t="shared" si="136"/>
        <v>Cross-Sector</v>
      </c>
      <c r="B622" s="190" t="str">
        <f t="shared" si="136"/>
        <v>Fuel Price Deregulation</v>
      </c>
      <c r="C622" s="190" t="str">
        <f t="shared" si="136"/>
        <v>Fuel Price Deregulation</v>
      </c>
      <c r="D622" s="192" t="s">
        <v>1053</v>
      </c>
      <c r="E622" s="185"/>
      <c r="F622" s="192" t="s">
        <v>618</v>
      </c>
      <c r="G622" s="192"/>
      <c r="H622" s="43">
        <v>736</v>
      </c>
      <c r="I622" s="192" t="s">
        <v>332</v>
      </c>
      <c r="J622" s="190" t="str">
        <f t="shared" si="137"/>
        <v>Fuel Price Deregulation</v>
      </c>
      <c r="K622" s="190" t="str">
        <f t="shared" si="137"/>
        <v>cross fuel price deregulation</v>
      </c>
      <c r="L622" s="182"/>
      <c r="M622" s="182"/>
      <c r="N622" s="182"/>
      <c r="O622" s="192"/>
      <c r="P622" s="187"/>
      <c r="Q622" s="192"/>
      <c r="R622" s="192"/>
      <c r="S622" s="206"/>
      <c r="T622" s="192"/>
      <c r="W622" s="183" t="str" cm="1">
        <f t="array" ref="W622">IFERROR(INDEX(A$761:A$954,MATCH(H622,A$761:A$954,0),0),"Save")</f>
        <v>Save</v>
      </c>
    </row>
    <row r="623" spans="1:23" s="183" customFormat="1" hidden="1" x14ac:dyDescent="0.35">
      <c r="A623" s="190" t="str">
        <f t="shared" si="136"/>
        <v>Cross-Sector</v>
      </c>
      <c r="B623" s="190" t="str">
        <f t="shared" si="136"/>
        <v>Fuel Price Deregulation</v>
      </c>
      <c r="C623" s="190" t="str">
        <f t="shared" si="136"/>
        <v>Fuel Price Deregulation</v>
      </c>
      <c r="D623" s="192" t="s">
        <v>1054</v>
      </c>
      <c r="E623" s="185"/>
      <c r="F623" s="192" t="s">
        <v>1055</v>
      </c>
      <c r="G623" s="192"/>
      <c r="H623" s="43">
        <v>737</v>
      </c>
      <c r="I623" s="192" t="s">
        <v>332</v>
      </c>
      <c r="J623" s="190" t="str">
        <f t="shared" si="137"/>
        <v>Fuel Price Deregulation</v>
      </c>
      <c r="K623" s="190" t="str">
        <f t="shared" si="137"/>
        <v>cross fuel price deregulation</v>
      </c>
      <c r="L623" s="182"/>
      <c r="M623" s="182"/>
      <c r="N623" s="182"/>
      <c r="O623" s="192"/>
      <c r="P623" s="187"/>
      <c r="Q623" s="192"/>
      <c r="R623" s="192"/>
      <c r="S623" s="206"/>
      <c r="T623" s="192"/>
      <c r="W623" s="183" t="str" cm="1">
        <f t="array" ref="W623">IFERROR(INDEX(A$761:A$954,MATCH(H623,A$761:A$954,0),0),"Save")</f>
        <v>Save</v>
      </c>
    </row>
    <row r="624" spans="1:23" s="190" customFormat="1" hidden="1" x14ac:dyDescent="0.35">
      <c r="A624" s="182" t="s">
        <v>1005</v>
      </c>
      <c r="B624" s="182" t="s">
        <v>1074</v>
      </c>
      <c r="C624" s="182" t="s">
        <v>1075</v>
      </c>
      <c r="D624" s="185" t="s">
        <v>1027</v>
      </c>
      <c r="E624" s="185"/>
      <c r="F624" s="185" t="s">
        <v>1028</v>
      </c>
      <c r="G624" s="185"/>
      <c r="H624" s="43">
        <v>78</v>
      </c>
      <c r="I624" s="185" t="s">
        <v>310</v>
      </c>
      <c r="J624" s="182" t="s">
        <v>1074</v>
      </c>
      <c r="K624" s="182" t="s">
        <v>1076</v>
      </c>
      <c r="L624" s="204">
        <v>0</v>
      </c>
      <c r="M624" s="204">
        <v>0.2</v>
      </c>
      <c r="N624" s="236">
        <v>5.0000000000000001E-3</v>
      </c>
      <c r="O624" s="185" t="s">
        <v>1077</v>
      </c>
      <c r="P624" s="237" t="s">
        <v>1078</v>
      </c>
      <c r="Q624" s="192" t="s">
        <v>1079</v>
      </c>
      <c r="R624" s="192" t="s">
        <v>1080</v>
      </c>
      <c r="S624" s="213" t="s">
        <v>1081</v>
      </c>
      <c r="T624" s="200"/>
      <c r="W624" s="183" t="str" cm="1">
        <f t="array" ref="W624">IFERROR(INDEX(A$761:A$954,MATCH(H624,A$761:A$954,0),0),"Save")</f>
        <v>Save</v>
      </c>
    </row>
    <row r="625" spans="1:23" s="190" customFormat="1" hidden="1" x14ac:dyDescent="0.35">
      <c r="A625" s="201" t="str">
        <f t="shared" ref="A625:C640" si="138">A$624</f>
        <v>Cross-Sector</v>
      </c>
      <c r="B625" s="201" t="str">
        <f t="shared" si="138"/>
        <v>Fuel Taxes</v>
      </c>
      <c r="C625" s="201" t="str">
        <f t="shared" si="138"/>
        <v>Additional Fuel Tax Rate by Fuel</v>
      </c>
      <c r="D625" s="192" t="s">
        <v>251</v>
      </c>
      <c r="E625" s="192"/>
      <c r="F625" s="192" t="s">
        <v>579</v>
      </c>
      <c r="G625" s="200"/>
      <c r="H625" s="43">
        <v>79</v>
      </c>
      <c r="I625" s="192" t="s">
        <v>310</v>
      </c>
      <c r="J625" s="201" t="str">
        <f t="shared" ref="J625:O626" si="139">J$624</f>
        <v>Fuel Taxes</v>
      </c>
      <c r="K625" s="191" t="str">
        <f t="shared" si="139"/>
        <v>cross fuel tax</v>
      </c>
      <c r="L625" s="191">
        <f t="shared" si="139"/>
        <v>0</v>
      </c>
      <c r="M625" s="191">
        <f t="shared" si="139"/>
        <v>0.2</v>
      </c>
      <c r="N625" s="238">
        <f t="shared" si="139"/>
        <v>5.0000000000000001E-3</v>
      </c>
      <c r="O625" s="216" t="str">
        <f t="shared" si="139"/>
        <v>% of BAU price</v>
      </c>
      <c r="P625" s="239" t="s">
        <v>1082</v>
      </c>
      <c r="Q625" s="192" t="s">
        <v>1079</v>
      </c>
      <c r="R625" s="192" t="s">
        <v>1080</v>
      </c>
      <c r="S625" s="220"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0"/>
      <c r="W625" s="183" t="str" cm="1">
        <f t="array" ref="W625">IFERROR(INDEX(A$761:A$954,MATCH(H625,A$761:A$954,0),0),"Save")</f>
        <v>Save</v>
      </c>
    </row>
    <row r="626" spans="1:23" s="190" customFormat="1" hidden="1" x14ac:dyDescent="0.35">
      <c r="A626" s="201" t="str">
        <f t="shared" si="138"/>
        <v>Cross-Sector</v>
      </c>
      <c r="B626" s="201" t="str">
        <f t="shared" si="138"/>
        <v>Fuel Taxes</v>
      </c>
      <c r="C626" s="201" t="str">
        <f t="shared" si="138"/>
        <v>Additional Fuel Tax Rate by Fuel</v>
      </c>
      <c r="D626" s="192" t="s">
        <v>255</v>
      </c>
      <c r="E626" s="192"/>
      <c r="F626" s="192" t="s">
        <v>741</v>
      </c>
      <c r="G626" s="200"/>
      <c r="H626" s="43">
        <v>80</v>
      </c>
      <c r="I626" s="192" t="s">
        <v>310</v>
      </c>
      <c r="J626" s="201" t="str">
        <f t="shared" si="139"/>
        <v>Fuel Taxes</v>
      </c>
      <c r="K626" s="191" t="str">
        <f t="shared" si="139"/>
        <v>cross fuel tax</v>
      </c>
      <c r="L626" s="191">
        <f t="shared" si="139"/>
        <v>0</v>
      </c>
      <c r="M626" s="191">
        <f t="shared" si="139"/>
        <v>0.2</v>
      </c>
      <c r="N626" s="238">
        <f t="shared" si="139"/>
        <v>5.0000000000000001E-3</v>
      </c>
      <c r="O626" s="216" t="str">
        <f t="shared" si="139"/>
        <v>% of BAU price</v>
      </c>
      <c r="P626" s="239" t="s">
        <v>1083</v>
      </c>
      <c r="Q626" s="192" t="s">
        <v>1079</v>
      </c>
      <c r="R626" s="192" t="s">
        <v>1080</v>
      </c>
      <c r="S626" s="220"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0"/>
      <c r="W626" s="183" t="str" cm="1">
        <f t="array" ref="W626">IFERROR(INDEX(A$761:A$954,MATCH(H626,A$761:A$954,0),0),"Save")</f>
        <v>Save</v>
      </c>
    </row>
    <row r="627" spans="1:23" s="190" customFormat="1" hidden="1" x14ac:dyDescent="0.35">
      <c r="A627" s="201" t="str">
        <f t="shared" si="138"/>
        <v>Cross-Sector</v>
      </c>
      <c r="B627" s="201" t="str">
        <f t="shared" si="138"/>
        <v>Fuel Taxes</v>
      </c>
      <c r="C627" s="201" t="str">
        <f t="shared" si="138"/>
        <v>Additional Fuel Tax Rate by Fuel</v>
      </c>
      <c r="D627" s="192" t="s">
        <v>1035</v>
      </c>
      <c r="E627" s="192"/>
      <c r="F627" s="192" t="s">
        <v>589</v>
      </c>
      <c r="G627" s="200"/>
      <c r="H627" s="43">
        <v>738</v>
      </c>
      <c r="I627" s="192" t="s">
        <v>332</v>
      </c>
      <c r="J627" s="201" t="str">
        <f t="shared" ref="J627:K640" si="140">J$624</f>
        <v>Fuel Taxes</v>
      </c>
      <c r="K627" s="191" t="str">
        <f t="shared" si="140"/>
        <v>cross fuel tax</v>
      </c>
      <c r="L627" s="191"/>
      <c r="M627" s="191"/>
      <c r="N627" s="238"/>
      <c r="O627" s="216"/>
      <c r="P627" s="187"/>
      <c r="Q627" s="200"/>
      <c r="R627" s="192"/>
      <c r="S627" s="220"/>
      <c r="T627" s="200"/>
      <c r="W627" s="183" t="str" cm="1">
        <f t="array" ref="W627">IFERROR(INDEX(A$761:A$954,MATCH(H627,A$761:A$954,0),0),"Save")</f>
        <v>Save</v>
      </c>
    </row>
    <row r="628" spans="1:23" s="190" customFormat="1" hidden="1" x14ac:dyDescent="0.35">
      <c r="A628" s="201" t="str">
        <f t="shared" si="138"/>
        <v>Cross-Sector</v>
      </c>
      <c r="B628" s="201" t="str">
        <f t="shared" si="138"/>
        <v>Fuel Taxes</v>
      </c>
      <c r="C628" s="201" t="str">
        <f t="shared" si="138"/>
        <v>Additional Fuel Tax Rate by Fuel</v>
      </c>
      <c r="D628" s="192" t="s">
        <v>1042</v>
      </c>
      <c r="E628" s="192"/>
      <c r="F628" s="192" t="s">
        <v>601</v>
      </c>
      <c r="G628" s="200"/>
      <c r="H628" s="43">
        <v>739</v>
      </c>
      <c r="I628" s="192" t="s">
        <v>332</v>
      </c>
      <c r="J628" s="201" t="str">
        <f t="shared" si="140"/>
        <v>Fuel Taxes</v>
      </c>
      <c r="K628" s="191" t="str">
        <f t="shared" si="140"/>
        <v>cross fuel tax</v>
      </c>
      <c r="L628" s="191"/>
      <c r="M628" s="191"/>
      <c r="N628" s="238"/>
      <c r="O628" s="216"/>
      <c r="P628" s="187"/>
      <c r="Q628" s="200"/>
      <c r="R628" s="192"/>
      <c r="S628" s="220"/>
      <c r="T628" s="200"/>
      <c r="W628" s="183" t="str" cm="1">
        <f t="array" ref="W628">IFERROR(INDEX(A$761:A$954,MATCH(H628,A$761:A$954,0),0),"Save")</f>
        <v>Save</v>
      </c>
    </row>
    <row r="629" spans="1:23" s="190" customFormat="1" hidden="1" x14ac:dyDescent="0.35">
      <c r="A629" s="201" t="str">
        <f t="shared" si="138"/>
        <v>Cross-Sector</v>
      </c>
      <c r="B629" s="201" t="str">
        <f t="shared" si="138"/>
        <v>Fuel Taxes</v>
      </c>
      <c r="C629" s="201" t="str">
        <f t="shared" si="138"/>
        <v>Additional Fuel Tax Rate by Fuel</v>
      </c>
      <c r="D629" s="192" t="s">
        <v>257</v>
      </c>
      <c r="E629" s="192"/>
      <c r="F629" s="192" t="s">
        <v>923</v>
      </c>
      <c r="G629" s="200"/>
      <c r="H629" s="43">
        <v>81</v>
      </c>
      <c r="I629" s="192" t="s">
        <v>310</v>
      </c>
      <c r="J629" s="201" t="str">
        <f t="shared" si="140"/>
        <v>Fuel Taxes</v>
      </c>
      <c r="K629" s="191" t="str">
        <f t="shared" si="140"/>
        <v>cross fuel tax</v>
      </c>
      <c r="L629" s="191">
        <f t="shared" ref="L629:O630" si="141">L$624</f>
        <v>0</v>
      </c>
      <c r="M629" s="191">
        <f t="shared" si="141"/>
        <v>0.2</v>
      </c>
      <c r="N629" s="238">
        <f t="shared" si="141"/>
        <v>5.0000000000000001E-3</v>
      </c>
      <c r="O629" s="216" t="str">
        <f t="shared" si="141"/>
        <v>% of BAU price</v>
      </c>
      <c r="P629" s="237" t="s">
        <v>1084</v>
      </c>
      <c r="Q629" s="192" t="s">
        <v>1079</v>
      </c>
      <c r="R629" s="192" t="s">
        <v>1080</v>
      </c>
      <c r="S629" s="220"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0"/>
      <c r="W629" s="183" t="str" cm="1">
        <f t="array" ref="W629">IFERROR(INDEX(A$761:A$954,MATCH(H629,A$761:A$954,0),0),"Save")</f>
        <v>Save</v>
      </c>
    </row>
    <row r="630" spans="1:23" s="190" customFormat="1" hidden="1" x14ac:dyDescent="0.35">
      <c r="A630" s="201" t="str">
        <f t="shared" si="138"/>
        <v>Cross-Sector</v>
      </c>
      <c r="B630" s="201" t="str">
        <f t="shared" si="138"/>
        <v>Fuel Taxes</v>
      </c>
      <c r="C630" s="201" t="str">
        <f t="shared" si="138"/>
        <v>Additional Fuel Tax Rate by Fuel</v>
      </c>
      <c r="D630" s="192" t="s">
        <v>256</v>
      </c>
      <c r="E630" s="192"/>
      <c r="F630" s="192" t="s">
        <v>924</v>
      </c>
      <c r="G630" s="200"/>
      <c r="H630" s="43">
        <v>82</v>
      </c>
      <c r="I630" s="192" t="s">
        <v>310</v>
      </c>
      <c r="J630" s="201" t="str">
        <f t="shared" si="140"/>
        <v>Fuel Taxes</v>
      </c>
      <c r="K630" s="191" t="str">
        <f t="shared" si="140"/>
        <v>cross fuel tax</v>
      </c>
      <c r="L630" s="191">
        <f t="shared" si="141"/>
        <v>0</v>
      </c>
      <c r="M630" s="191">
        <f t="shared" si="141"/>
        <v>0.2</v>
      </c>
      <c r="N630" s="238">
        <f t="shared" si="141"/>
        <v>5.0000000000000001E-3</v>
      </c>
      <c r="O630" s="216" t="str">
        <f t="shared" si="141"/>
        <v>% of BAU price</v>
      </c>
      <c r="P630" s="239" t="s">
        <v>1085</v>
      </c>
      <c r="Q630" s="192" t="s">
        <v>1079</v>
      </c>
      <c r="R630" s="192" t="s">
        <v>1080</v>
      </c>
      <c r="S630" s="220"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0"/>
      <c r="W630" s="183" t="str" cm="1">
        <f t="array" ref="W630">IFERROR(INDEX(A$761:A$954,MATCH(H630,A$761:A$954,0),0),"Save")</f>
        <v>Save</v>
      </c>
    </row>
    <row r="631" spans="1:23" s="190" customFormat="1" hidden="1" x14ac:dyDescent="0.35">
      <c r="A631" s="201" t="str">
        <f t="shared" si="138"/>
        <v>Cross-Sector</v>
      </c>
      <c r="B631" s="201" t="str">
        <f t="shared" si="138"/>
        <v>Fuel Taxes</v>
      </c>
      <c r="C631" s="201" t="str">
        <f t="shared" si="138"/>
        <v>Additional Fuel Tax Rate by Fuel</v>
      </c>
      <c r="D631" s="192" t="s">
        <v>1045</v>
      </c>
      <c r="E631" s="192"/>
      <c r="F631" s="192" t="s">
        <v>1046</v>
      </c>
      <c r="G631" s="200"/>
      <c r="H631" s="43">
        <v>740</v>
      </c>
      <c r="I631" s="192" t="s">
        <v>332</v>
      </c>
      <c r="J631" s="201" t="str">
        <f t="shared" si="140"/>
        <v>Fuel Taxes</v>
      </c>
      <c r="K631" s="191" t="str">
        <f t="shared" si="140"/>
        <v>cross fuel tax</v>
      </c>
      <c r="L631" s="191"/>
      <c r="M631" s="191"/>
      <c r="N631" s="238"/>
      <c r="O631" s="216"/>
      <c r="P631" s="187"/>
      <c r="Q631" s="200"/>
      <c r="R631" s="192"/>
      <c r="S631" s="220"/>
      <c r="T631" s="200"/>
      <c r="W631" s="183" t="str" cm="1">
        <f t="array" ref="W631">IFERROR(INDEX(A$761:A$954,MATCH(H631,A$761:A$954,0),0),"Save")</f>
        <v>Save</v>
      </c>
    </row>
    <row r="632" spans="1:23" s="190" customFormat="1" hidden="1" x14ac:dyDescent="0.35">
      <c r="A632" s="201" t="str">
        <f t="shared" si="138"/>
        <v>Cross-Sector</v>
      </c>
      <c r="B632" s="201" t="str">
        <f t="shared" si="138"/>
        <v>Fuel Taxes</v>
      </c>
      <c r="C632" s="201" t="str">
        <f t="shared" si="138"/>
        <v>Additional Fuel Tax Rate by Fuel</v>
      </c>
      <c r="D632" s="192" t="s">
        <v>1047</v>
      </c>
      <c r="E632" s="192"/>
      <c r="F632" s="192" t="s">
        <v>1048</v>
      </c>
      <c r="G632" s="200"/>
      <c r="H632" s="43">
        <v>741</v>
      </c>
      <c r="I632" s="192" t="s">
        <v>332</v>
      </c>
      <c r="J632" s="201" t="str">
        <f t="shared" si="140"/>
        <v>Fuel Taxes</v>
      </c>
      <c r="K632" s="191" t="str">
        <f t="shared" si="140"/>
        <v>cross fuel tax</v>
      </c>
      <c r="L632" s="191"/>
      <c r="M632" s="191"/>
      <c r="N632" s="238"/>
      <c r="O632" s="216"/>
      <c r="P632" s="187"/>
      <c r="Q632" s="200"/>
      <c r="R632" s="192"/>
      <c r="S632" s="220"/>
      <c r="T632" s="200"/>
      <c r="W632" s="183" t="str" cm="1">
        <f t="array" ref="W632">IFERROR(INDEX(A$761:A$954,MATCH(H632,A$761:A$954,0),0),"Save")</f>
        <v>Save</v>
      </c>
    </row>
    <row r="633" spans="1:23" hidden="1" x14ac:dyDescent="0.35">
      <c r="A633" s="201" t="str">
        <f t="shared" si="138"/>
        <v>Cross-Sector</v>
      </c>
      <c r="B633" s="201" t="str">
        <f t="shared" si="138"/>
        <v>Fuel Taxes</v>
      </c>
      <c r="C633" s="201" t="str">
        <f t="shared" si="138"/>
        <v>Additional Fuel Tax Rate by Fuel</v>
      </c>
      <c r="D633" s="192" t="s">
        <v>253</v>
      </c>
      <c r="E633" s="192"/>
      <c r="F633" s="192" t="s">
        <v>925</v>
      </c>
      <c r="G633" s="200"/>
      <c r="H633" s="43">
        <v>742</v>
      </c>
      <c r="I633" s="192" t="s">
        <v>332</v>
      </c>
      <c r="J633" s="201" t="str">
        <f t="shared" si="140"/>
        <v>Fuel Taxes</v>
      </c>
      <c r="K633" s="191" t="str">
        <f t="shared" si="140"/>
        <v>cross fuel tax</v>
      </c>
      <c r="L633" s="191"/>
      <c r="M633" s="191"/>
      <c r="N633" s="238"/>
      <c r="O633" s="216"/>
      <c r="P633" s="187"/>
      <c r="Q633" s="192"/>
      <c r="R633" s="192"/>
      <c r="S633" s="220"/>
      <c r="T633" s="185"/>
      <c r="W633" s="183" t="str" cm="1">
        <f t="array" ref="W633">IFERROR(INDEX(A$761:A$954,MATCH(H633,A$761:A$954,0),0),"Save")</f>
        <v>Save</v>
      </c>
    </row>
    <row r="634" spans="1:23" hidden="1" x14ac:dyDescent="0.35">
      <c r="A634" s="201" t="str">
        <f t="shared" si="138"/>
        <v>Cross-Sector</v>
      </c>
      <c r="B634" s="201" t="str">
        <f t="shared" si="138"/>
        <v>Fuel Taxes</v>
      </c>
      <c r="C634" s="201" t="str">
        <f t="shared" si="138"/>
        <v>Additional Fuel Tax Rate by Fuel</v>
      </c>
      <c r="D634" s="192" t="s">
        <v>1050</v>
      </c>
      <c r="E634" s="192"/>
      <c r="F634" s="192" t="s">
        <v>1051</v>
      </c>
      <c r="G634" s="200"/>
      <c r="H634" s="43">
        <v>743</v>
      </c>
      <c r="I634" s="192" t="s">
        <v>332</v>
      </c>
      <c r="J634" s="201" t="str">
        <f t="shared" si="140"/>
        <v>Fuel Taxes</v>
      </c>
      <c r="K634" s="191" t="str">
        <f t="shared" si="140"/>
        <v>cross fuel tax</v>
      </c>
      <c r="L634" s="191"/>
      <c r="M634" s="191"/>
      <c r="N634" s="238"/>
      <c r="O634" s="216"/>
      <c r="P634" s="187"/>
      <c r="Q634" s="185"/>
      <c r="R634" s="192"/>
      <c r="S634" s="206"/>
      <c r="T634" s="185"/>
      <c r="W634" s="183" t="str" cm="1">
        <f t="array" ref="W634">IFERROR(INDEX(A$761:A$954,MATCH(H634,A$761:A$954,0),0),"Save")</f>
        <v>Save</v>
      </c>
    </row>
    <row r="635" spans="1:23" hidden="1" x14ac:dyDescent="0.35">
      <c r="A635" s="201" t="str">
        <f t="shared" si="138"/>
        <v>Cross-Sector</v>
      </c>
      <c r="B635" s="201" t="str">
        <f t="shared" si="138"/>
        <v>Fuel Taxes</v>
      </c>
      <c r="C635" s="201" t="str">
        <f t="shared" si="138"/>
        <v>Additional Fuel Tax Rate by Fuel</v>
      </c>
      <c r="D635" s="192" t="s">
        <v>926</v>
      </c>
      <c r="E635" s="192"/>
      <c r="F635" s="192" t="s">
        <v>609</v>
      </c>
      <c r="G635" s="200"/>
      <c r="H635" s="43">
        <v>744</v>
      </c>
      <c r="I635" s="192" t="s">
        <v>332</v>
      </c>
      <c r="J635" s="201" t="str">
        <f t="shared" si="140"/>
        <v>Fuel Taxes</v>
      </c>
      <c r="K635" s="191" t="str">
        <f t="shared" si="140"/>
        <v>cross fuel tax</v>
      </c>
      <c r="L635" s="191"/>
      <c r="M635" s="191"/>
      <c r="N635" s="191"/>
      <c r="O635" s="216"/>
      <c r="P635" s="187"/>
      <c r="Q635" s="185"/>
      <c r="R635" s="192"/>
      <c r="S635" s="206"/>
      <c r="T635" s="185"/>
      <c r="W635" s="183" t="str" cm="1">
        <f t="array" ref="W635">IFERROR(INDEX(A$761:A$954,MATCH(H635,A$761:A$954,0),0),"Save")</f>
        <v>Save</v>
      </c>
    </row>
    <row r="636" spans="1:23" hidden="1" x14ac:dyDescent="0.35">
      <c r="A636" s="201" t="str">
        <f t="shared" si="138"/>
        <v>Cross-Sector</v>
      </c>
      <c r="B636" s="201" t="str">
        <f t="shared" si="138"/>
        <v>Fuel Taxes</v>
      </c>
      <c r="C636" s="201" t="str">
        <f t="shared" si="138"/>
        <v>Additional Fuel Tax Rate by Fuel</v>
      </c>
      <c r="D636" s="192" t="s">
        <v>250</v>
      </c>
      <c r="E636" s="192"/>
      <c r="F636" s="192" t="s">
        <v>614</v>
      </c>
      <c r="G636" s="200"/>
      <c r="H636" s="43">
        <v>745</v>
      </c>
      <c r="I636" s="192" t="s">
        <v>332</v>
      </c>
      <c r="J636" s="201" t="str">
        <f t="shared" si="140"/>
        <v>Fuel Taxes</v>
      </c>
      <c r="K636" s="191" t="str">
        <f t="shared" si="140"/>
        <v>cross fuel tax</v>
      </c>
      <c r="L636" s="191"/>
      <c r="M636" s="191"/>
      <c r="N636" s="191"/>
      <c r="O636" s="216"/>
      <c r="P636" s="187"/>
      <c r="Q636" s="185"/>
      <c r="R636" s="192"/>
      <c r="S636" s="206"/>
      <c r="T636" s="185"/>
      <c r="W636" s="183" t="str" cm="1">
        <f t="array" ref="W636">IFERROR(INDEX(A$761:A$954,MATCH(H636,A$761:A$954,0),0),"Save")</f>
        <v>Save</v>
      </c>
    </row>
    <row r="637" spans="1:23" hidden="1" x14ac:dyDescent="0.35">
      <c r="A637" s="201" t="str">
        <f t="shared" si="138"/>
        <v>Cross-Sector</v>
      </c>
      <c r="B637" s="201" t="str">
        <f t="shared" si="138"/>
        <v>Fuel Taxes</v>
      </c>
      <c r="C637" s="201" t="str">
        <f t="shared" si="138"/>
        <v>Additional Fuel Tax Rate by Fuel</v>
      </c>
      <c r="D637" s="192" t="s">
        <v>927</v>
      </c>
      <c r="E637" s="192"/>
      <c r="F637" s="192" t="s">
        <v>928</v>
      </c>
      <c r="G637" s="200"/>
      <c r="H637" s="43">
        <v>746</v>
      </c>
      <c r="I637" s="192" t="s">
        <v>332</v>
      </c>
      <c r="J637" s="201" t="str">
        <f t="shared" si="140"/>
        <v>Fuel Taxes</v>
      </c>
      <c r="K637" s="191" t="str">
        <f t="shared" si="140"/>
        <v>cross fuel tax</v>
      </c>
      <c r="L637" s="191"/>
      <c r="M637" s="191"/>
      <c r="N637" s="191"/>
      <c r="O637" s="216"/>
      <c r="P637" s="187"/>
      <c r="Q637" s="185"/>
      <c r="R637" s="192"/>
      <c r="S637" s="206"/>
      <c r="T637" s="185"/>
      <c r="W637" s="183" t="str" cm="1">
        <f t="array" ref="W637">IFERROR(INDEX(A$761:A$954,MATCH(H637,A$761:A$954,0),0),"Save")</f>
        <v>Save</v>
      </c>
    </row>
    <row r="638" spans="1:23" hidden="1" x14ac:dyDescent="0.35">
      <c r="A638" s="201" t="str">
        <f t="shared" si="138"/>
        <v>Cross-Sector</v>
      </c>
      <c r="B638" s="201" t="str">
        <f t="shared" si="138"/>
        <v>Fuel Taxes</v>
      </c>
      <c r="C638" s="201" t="str">
        <f t="shared" si="138"/>
        <v>Additional Fuel Tax Rate by Fuel</v>
      </c>
      <c r="D638" s="192" t="s">
        <v>254</v>
      </c>
      <c r="E638" s="192"/>
      <c r="F638" s="192" t="s">
        <v>929</v>
      </c>
      <c r="G638" s="200"/>
      <c r="H638" s="43">
        <v>747</v>
      </c>
      <c r="I638" s="192" t="s">
        <v>332</v>
      </c>
      <c r="J638" s="201" t="str">
        <f t="shared" si="140"/>
        <v>Fuel Taxes</v>
      </c>
      <c r="K638" s="191" t="str">
        <f t="shared" si="140"/>
        <v>cross fuel tax</v>
      </c>
      <c r="L638" s="191"/>
      <c r="M638" s="191"/>
      <c r="N638" s="191"/>
      <c r="O638" s="216"/>
      <c r="P638" s="187"/>
      <c r="Q638" s="185"/>
      <c r="R638" s="192"/>
      <c r="S638" s="206"/>
      <c r="T638" s="185"/>
      <c r="W638" s="183" t="str" cm="1">
        <f t="array" ref="W638">IFERROR(INDEX(A$761:A$954,MATCH(H638,A$761:A$954,0),0),"Save")</f>
        <v>Save</v>
      </c>
    </row>
    <row r="639" spans="1:23" hidden="1" x14ac:dyDescent="0.35">
      <c r="A639" s="201" t="str">
        <f t="shared" si="138"/>
        <v>Cross-Sector</v>
      </c>
      <c r="B639" s="201" t="str">
        <f t="shared" si="138"/>
        <v>Fuel Taxes</v>
      </c>
      <c r="C639" s="201" t="str">
        <f t="shared" si="138"/>
        <v>Additional Fuel Tax Rate by Fuel</v>
      </c>
      <c r="D639" s="192" t="s">
        <v>1053</v>
      </c>
      <c r="E639" s="192"/>
      <c r="F639" s="192" t="s">
        <v>618</v>
      </c>
      <c r="G639" s="200"/>
      <c r="H639" s="43">
        <v>748</v>
      </c>
      <c r="I639" s="192" t="s">
        <v>332</v>
      </c>
      <c r="J639" s="201" t="str">
        <f t="shared" si="140"/>
        <v>Fuel Taxes</v>
      </c>
      <c r="K639" s="191" t="str">
        <f t="shared" si="140"/>
        <v>cross fuel tax</v>
      </c>
      <c r="L639" s="191"/>
      <c r="M639" s="191"/>
      <c r="N639" s="191"/>
      <c r="O639" s="216"/>
      <c r="P639" s="187"/>
      <c r="Q639" s="185"/>
      <c r="R639" s="192"/>
      <c r="S639" s="206"/>
      <c r="T639" s="185"/>
      <c r="W639" s="183" t="str" cm="1">
        <f t="array" ref="W639">IFERROR(INDEX(A$761:A$954,MATCH(H639,A$761:A$954,0),0),"Save")</f>
        <v>Save</v>
      </c>
    </row>
    <row r="640" spans="1:23" hidden="1" x14ac:dyDescent="0.35">
      <c r="A640" s="201" t="str">
        <f t="shared" si="138"/>
        <v>Cross-Sector</v>
      </c>
      <c r="B640" s="201" t="str">
        <f t="shared" si="138"/>
        <v>Fuel Taxes</v>
      </c>
      <c r="C640" s="201" t="str">
        <f t="shared" si="138"/>
        <v>Additional Fuel Tax Rate by Fuel</v>
      </c>
      <c r="D640" s="192" t="s">
        <v>1054</v>
      </c>
      <c r="E640" s="192"/>
      <c r="F640" s="192" t="s">
        <v>1055</v>
      </c>
      <c r="G640" s="200"/>
      <c r="H640" s="43">
        <v>749</v>
      </c>
      <c r="I640" s="192" t="s">
        <v>332</v>
      </c>
      <c r="J640" s="201" t="str">
        <f t="shared" si="140"/>
        <v>Fuel Taxes</v>
      </c>
      <c r="K640" s="191" t="str">
        <f t="shared" si="140"/>
        <v>cross fuel tax</v>
      </c>
      <c r="L640" s="191"/>
      <c r="M640" s="191"/>
      <c r="N640" s="191"/>
      <c r="O640" s="216"/>
      <c r="P640" s="187"/>
      <c r="Q640" s="185"/>
      <c r="R640" s="192"/>
      <c r="S640" s="206"/>
      <c r="T640" s="185"/>
      <c r="W640" s="183" t="str" cm="1">
        <f t="array" ref="W640">IFERROR(INDEX(A$761:A$954,MATCH(H640,A$761:A$954,0),0),"Save")</f>
        <v>Save</v>
      </c>
    </row>
    <row r="641" spans="1:23" hidden="1" x14ac:dyDescent="0.35">
      <c r="A641" s="182" t="s">
        <v>1086</v>
      </c>
      <c r="B641" s="182" t="s">
        <v>1087</v>
      </c>
      <c r="C641" s="182" t="s">
        <v>1088</v>
      </c>
      <c r="D641" s="185" t="s">
        <v>493</v>
      </c>
      <c r="E641" s="185"/>
      <c r="F641" s="185" t="s">
        <v>1089</v>
      </c>
      <c r="G641" s="185"/>
      <c r="H641" s="43">
        <v>85</v>
      </c>
      <c r="I641" s="185" t="s">
        <v>310</v>
      </c>
      <c r="J641" s="182" t="s">
        <v>1090</v>
      </c>
      <c r="K641" s="182" t="s">
        <v>1091</v>
      </c>
      <c r="L641" s="205">
        <v>0</v>
      </c>
      <c r="M641" s="205">
        <v>0.4</v>
      </c>
      <c r="N641" s="204">
        <v>0.01</v>
      </c>
      <c r="O641" s="185" t="s">
        <v>1092</v>
      </c>
      <c r="P641" s="187" t="s">
        <v>1093</v>
      </c>
      <c r="Q641" s="185" t="s">
        <v>1094</v>
      </c>
      <c r="R641" s="192" t="s">
        <v>1095</v>
      </c>
      <c r="S641" s="206" t="s">
        <v>532</v>
      </c>
      <c r="T641" s="185"/>
      <c r="W641" s="183" t="str" cm="1">
        <f t="array" ref="W641">IFERROR(INDEX(A$761:A$954,MATCH(H641,A$761:A$954,0),0),"Save")</f>
        <v>Save</v>
      </c>
    </row>
    <row r="642" spans="1:23" hidden="1" x14ac:dyDescent="0.35">
      <c r="A642" s="190" t="str">
        <f t="shared" ref="A642:C646" si="142">A$641</f>
        <v>Research and Development</v>
      </c>
      <c r="B642" s="190" t="str">
        <f t="shared" si="142"/>
        <v>Capital Cost Reduction</v>
      </c>
      <c r="C642" s="190" t="str">
        <f t="shared" si="142"/>
        <v>RnD Building Capital Cost Perc Reduction</v>
      </c>
      <c r="D642" s="185" t="s">
        <v>501</v>
      </c>
      <c r="E642" s="185"/>
      <c r="F642" s="185" t="s">
        <v>1096</v>
      </c>
      <c r="G642" s="185"/>
      <c r="H642" s="43">
        <v>86</v>
      </c>
      <c r="I642" s="185" t="s">
        <v>310</v>
      </c>
      <c r="J642" s="190" t="str">
        <f t="shared" ref="J642:O646" si="143">J$641</f>
        <v>R&amp;D Capital Cost Reductions</v>
      </c>
      <c r="K642" s="191" t="str">
        <f t="shared" si="143"/>
        <v>RnD building capital cost reduction</v>
      </c>
      <c r="L642" s="191">
        <f t="shared" si="143"/>
        <v>0</v>
      </c>
      <c r="M642" s="191">
        <f t="shared" si="143"/>
        <v>0.4</v>
      </c>
      <c r="N642" s="191">
        <f t="shared" si="143"/>
        <v>0.01</v>
      </c>
      <c r="O642" s="200" t="str">
        <f t="shared" si="143"/>
        <v>% reduction in cost</v>
      </c>
      <c r="P642" s="187" t="s">
        <v>1097</v>
      </c>
      <c r="Q642" s="185" t="s">
        <v>1094</v>
      </c>
      <c r="R642" s="192" t="s">
        <v>1095</v>
      </c>
      <c r="S642" s="206" t="s">
        <v>532</v>
      </c>
      <c r="T642" s="185"/>
      <c r="W642" s="183" t="str" cm="1">
        <f t="array" ref="W642">IFERROR(INDEX(A$761:A$954,MATCH(H642,A$761:A$954,0),0),"Save")</f>
        <v>Save</v>
      </c>
    </row>
    <row r="643" spans="1:23" hidden="1" x14ac:dyDescent="0.35">
      <c r="A643" s="190" t="str">
        <f t="shared" si="142"/>
        <v>Research and Development</v>
      </c>
      <c r="B643" s="190" t="str">
        <f t="shared" si="142"/>
        <v>Capital Cost Reduction</v>
      </c>
      <c r="C643" s="190" t="str">
        <f t="shared" si="142"/>
        <v>RnD Building Capital Cost Perc Reduction</v>
      </c>
      <c r="D643" s="185" t="s">
        <v>523</v>
      </c>
      <c r="E643" s="185"/>
      <c r="F643" s="185" t="s">
        <v>1098</v>
      </c>
      <c r="G643" s="185"/>
      <c r="H643" s="43">
        <v>87</v>
      </c>
      <c r="I643" s="185" t="s">
        <v>310</v>
      </c>
      <c r="J643" s="190" t="str">
        <f t="shared" si="143"/>
        <v>R&amp;D Capital Cost Reductions</v>
      </c>
      <c r="K643" s="191" t="str">
        <f t="shared" si="143"/>
        <v>RnD building capital cost reduction</v>
      </c>
      <c r="L643" s="191">
        <f t="shared" si="143"/>
        <v>0</v>
      </c>
      <c r="M643" s="191">
        <f t="shared" si="143"/>
        <v>0.4</v>
      </c>
      <c r="N643" s="191">
        <f t="shared" si="143"/>
        <v>0.01</v>
      </c>
      <c r="O643" s="200" t="str">
        <f t="shared" si="143"/>
        <v>% reduction in cost</v>
      </c>
      <c r="P643" s="187" t="s">
        <v>1099</v>
      </c>
      <c r="Q643" s="185" t="s">
        <v>1094</v>
      </c>
      <c r="R643" s="192" t="s">
        <v>1095</v>
      </c>
      <c r="S643" s="206" t="s">
        <v>532</v>
      </c>
      <c r="T643" s="185"/>
      <c r="W643" s="183" t="str" cm="1">
        <f t="array" ref="W643">IFERROR(INDEX(A$761:A$954,MATCH(H643,A$761:A$954,0),0),"Save")</f>
        <v>Save</v>
      </c>
    </row>
    <row r="644" spans="1:23" hidden="1" x14ac:dyDescent="0.35">
      <c r="A644" s="190" t="str">
        <f t="shared" si="142"/>
        <v>Research and Development</v>
      </c>
      <c r="B644" s="190" t="str">
        <f t="shared" si="142"/>
        <v>Capital Cost Reduction</v>
      </c>
      <c r="C644" s="190" t="str">
        <f t="shared" si="142"/>
        <v>RnD Building Capital Cost Perc Reduction</v>
      </c>
      <c r="D644" s="185" t="s">
        <v>503</v>
      </c>
      <c r="E644" s="185"/>
      <c r="F644" s="185" t="s">
        <v>1100</v>
      </c>
      <c r="G644" s="185"/>
      <c r="H644" s="43">
        <v>88</v>
      </c>
      <c r="I644" s="185" t="s">
        <v>310</v>
      </c>
      <c r="J644" s="190" t="str">
        <f t="shared" si="143"/>
        <v>R&amp;D Capital Cost Reductions</v>
      </c>
      <c r="K644" s="191" t="str">
        <f t="shared" si="143"/>
        <v>RnD building capital cost reduction</v>
      </c>
      <c r="L644" s="191">
        <f t="shared" si="143"/>
        <v>0</v>
      </c>
      <c r="M644" s="191">
        <f t="shared" si="143"/>
        <v>0.4</v>
      </c>
      <c r="N644" s="191">
        <f t="shared" si="143"/>
        <v>0.01</v>
      </c>
      <c r="O644" s="200" t="str">
        <f t="shared" si="143"/>
        <v>% reduction in cost</v>
      </c>
      <c r="P644" s="187" t="s">
        <v>1101</v>
      </c>
      <c r="Q644" s="185" t="s">
        <v>1094</v>
      </c>
      <c r="R644" s="192" t="s">
        <v>1095</v>
      </c>
      <c r="S644" s="206" t="s">
        <v>532</v>
      </c>
      <c r="T644" s="185"/>
      <c r="W644" s="183" t="str" cm="1">
        <f t="array" ref="W644">IFERROR(INDEX(A$761:A$954,MATCH(H644,A$761:A$954,0),0),"Save")</f>
        <v>Save</v>
      </c>
    </row>
    <row r="645" spans="1:23" hidden="1" x14ac:dyDescent="0.35">
      <c r="A645" s="190" t="str">
        <f t="shared" si="142"/>
        <v>Research and Development</v>
      </c>
      <c r="B645" s="190" t="str">
        <f t="shared" si="142"/>
        <v>Capital Cost Reduction</v>
      </c>
      <c r="C645" s="190" t="str">
        <f t="shared" si="142"/>
        <v>RnD Building Capital Cost Perc Reduction</v>
      </c>
      <c r="D645" s="185" t="s">
        <v>505</v>
      </c>
      <c r="E645" s="185"/>
      <c r="F645" s="185" t="s">
        <v>1102</v>
      </c>
      <c r="G645" s="185"/>
      <c r="H645" s="43">
        <v>89</v>
      </c>
      <c r="I645" s="185" t="s">
        <v>310</v>
      </c>
      <c r="J645" s="190" t="str">
        <f t="shared" si="143"/>
        <v>R&amp;D Capital Cost Reductions</v>
      </c>
      <c r="K645" s="191" t="str">
        <f t="shared" si="143"/>
        <v>RnD building capital cost reduction</v>
      </c>
      <c r="L645" s="191">
        <f t="shared" si="143"/>
        <v>0</v>
      </c>
      <c r="M645" s="191">
        <f t="shared" si="143"/>
        <v>0.4</v>
      </c>
      <c r="N645" s="191">
        <f t="shared" si="143"/>
        <v>0.01</v>
      </c>
      <c r="O645" s="200" t="str">
        <f t="shared" si="143"/>
        <v>% reduction in cost</v>
      </c>
      <c r="P645" s="187" t="s">
        <v>1103</v>
      </c>
      <c r="Q645" s="185" t="s">
        <v>1094</v>
      </c>
      <c r="R645" s="192" t="s">
        <v>1095</v>
      </c>
      <c r="S645" s="206" t="s">
        <v>532</v>
      </c>
      <c r="T645" s="185"/>
      <c r="W645" s="183" t="str" cm="1">
        <f t="array" ref="W645">IFERROR(INDEX(A$761:A$954,MATCH(H645,A$761:A$954,0),0),"Save")</f>
        <v>Save</v>
      </c>
    </row>
    <row r="646" spans="1:23" hidden="1" x14ac:dyDescent="0.35">
      <c r="A646" s="190" t="str">
        <f t="shared" si="142"/>
        <v>Research and Development</v>
      </c>
      <c r="B646" s="190" t="str">
        <f t="shared" si="142"/>
        <v>Capital Cost Reduction</v>
      </c>
      <c r="C646" s="190" t="str">
        <f t="shared" si="142"/>
        <v>RnD Building Capital Cost Perc Reduction</v>
      </c>
      <c r="D646" s="185" t="s">
        <v>507</v>
      </c>
      <c r="E646" s="185"/>
      <c r="F646" s="185" t="s">
        <v>1104</v>
      </c>
      <c r="G646" s="185"/>
      <c r="H646" s="43">
        <v>90</v>
      </c>
      <c r="I646" s="185" t="s">
        <v>310</v>
      </c>
      <c r="J646" s="190" t="str">
        <f t="shared" si="143"/>
        <v>R&amp;D Capital Cost Reductions</v>
      </c>
      <c r="K646" s="191" t="str">
        <f t="shared" si="143"/>
        <v>RnD building capital cost reduction</v>
      </c>
      <c r="L646" s="191">
        <f t="shared" si="143"/>
        <v>0</v>
      </c>
      <c r="M646" s="191">
        <f t="shared" si="143"/>
        <v>0.4</v>
      </c>
      <c r="N646" s="191">
        <f t="shared" si="143"/>
        <v>0.01</v>
      </c>
      <c r="O646" s="200" t="str">
        <f t="shared" si="143"/>
        <v>% reduction in cost</v>
      </c>
      <c r="P646" s="187" t="s">
        <v>1105</v>
      </c>
      <c r="Q646" s="185" t="s">
        <v>1094</v>
      </c>
      <c r="R646" s="192" t="s">
        <v>1095</v>
      </c>
      <c r="S646" s="206" t="s">
        <v>532</v>
      </c>
      <c r="T646" s="185"/>
      <c r="W646" s="183" t="str" cm="1">
        <f t="array" ref="W646">IFERROR(INDEX(A$761:A$954,MATCH(H646,A$761:A$954,0),0),"Save")</f>
        <v>Save</v>
      </c>
    </row>
    <row r="647" spans="1:23" hidden="1" x14ac:dyDescent="0.35">
      <c r="A647" s="190" t="str">
        <f>A$641</f>
        <v>Research and Development</v>
      </c>
      <c r="B647" s="190" t="str">
        <f>B$641</f>
        <v>Capital Cost Reduction</v>
      </c>
      <c r="C647" s="182" t="s">
        <v>1106</v>
      </c>
      <c r="D647" s="185"/>
      <c r="E647" s="185"/>
      <c r="F647" s="185" t="s">
        <v>619</v>
      </c>
      <c r="G647" s="185"/>
      <c r="H647" s="43">
        <v>91</v>
      </c>
      <c r="I647" s="185" t="s">
        <v>310</v>
      </c>
      <c r="J647" s="190" t="str">
        <f t="shared" ref="J647:J673" si="144">J$641</f>
        <v>R&amp;D Capital Cost Reductions</v>
      </c>
      <c r="K647" s="182" t="s">
        <v>1107</v>
      </c>
      <c r="L647" s="205">
        <v>0</v>
      </c>
      <c r="M647" s="205">
        <v>0.4</v>
      </c>
      <c r="N647" s="204">
        <v>0.01</v>
      </c>
      <c r="O647" s="185" t="s">
        <v>1092</v>
      </c>
      <c r="P647" s="187" t="s">
        <v>1108</v>
      </c>
      <c r="Q647" s="185" t="s">
        <v>1094</v>
      </c>
      <c r="R647" s="192" t="s">
        <v>1095</v>
      </c>
      <c r="S647" s="206" t="s">
        <v>532</v>
      </c>
      <c r="T647" s="185"/>
      <c r="W647" s="183" t="str" cm="1">
        <f t="array" ref="W647">IFERROR(INDEX(A$761:A$954,MATCH(H647,A$761:A$954,0),0),"Save")</f>
        <v>Save</v>
      </c>
    </row>
    <row r="648" spans="1:23" hidden="1" x14ac:dyDescent="0.35">
      <c r="A648" s="182" t="s">
        <v>1086</v>
      </c>
      <c r="B648" s="190" t="str">
        <f>B$641</f>
        <v>Capital Cost Reduction</v>
      </c>
      <c r="C648" s="182" t="s">
        <v>1109</v>
      </c>
      <c r="D648" s="185" t="s">
        <v>578</v>
      </c>
      <c r="E648" s="185"/>
      <c r="F648" s="192" t="s">
        <v>1110</v>
      </c>
      <c r="G648" s="185"/>
      <c r="H648" s="43">
        <v>92</v>
      </c>
      <c r="I648" s="185" t="s">
        <v>310</v>
      </c>
      <c r="J648" s="190" t="str">
        <f t="shared" si="144"/>
        <v>R&amp;D Capital Cost Reductions</v>
      </c>
      <c r="K648" s="182" t="s">
        <v>1111</v>
      </c>
      <c r="L648" s="205">
        <v>0</v>
      </c>
      <c r="M648" s="205">
        <v>0.4</v>
      </c>
      <c r="N648" s="204">
        <v>0.01</v>
      </c>
      <c r="O648" s="185" t="s">
        <v>1092</v>
      </c>
      <c r="P648" s="187" t="s">
        <v>1112</v>
      </c>
      <c r="Q648" s="185" t="s">
        <v>1094</v>
      </c>
      <c r="R648" s="192" t="s">
        <v>1095</v>
      </c>
      <c r="S648" s="206" t="s">
        <v>532</v>
      </c>
      <c r="T648" s="185"/>
      <c r="W648" s="183" t="str" cm="1">
        <f t="array" ref="W648">IFERROR(INDEX(A$761:A$954,MATCH(H648,A$761:A$954,0),0),"Save")</f>
        <v>Save</v>
      </c>
    </row>
    <row r="649" spans="1:23" hidden="1" x14ac:dyDescent="0.35">
      <c r="A649" s="190" t="str">
        <f t="shared" ref="A649:C658" si="145">A$648</f>
        <v>Research and Development</v>
      </c>
      <c r="B649" s="190" t="str">
        <f t="shared" si="145"/>
        <v>Capital Cost Reduction</v>
      </c>
      <c r="C649" s="190" t="str">
        <f t="shared" si="145"/>
        <v>RnD Electricity Capital Cost Perc Reduction</v>
      </c>
      <c r="D649" s="192" t="s">
        <v>585</v>
      </c>
      <c r="E649" s="200"/>
      <c r="F649" s="192" t="s">
        <v>1113</v>
      </c>
      <c r="G649" s="185"/>
      <c r="H649" s="43">
        <v>93</v>
      </c>
      <c r="I649" s="185" t="s">
        <v>310</v>
      </c>
      <c r="J649" s="190" t="str">
        <f t="shared" si="144"/>
        <v>R&amp;D Capital Cost Reductions</v>
      </c>
      <c r="K649" s="191" t="str">
        <f t="shared" ref="K649:O658" si="146">K$648</f>
        <v>RnD electricity capital cost reduction</v>
      </c>
      <c r="L649" s="191">
        <f t="shared" si="146"/>
        <v>0</v>
      </c>
      <c r="M649" s="198">
        <f t="shared" si="146"/>
        <v>0.4</v>
      </c>
      <c r="N649" s="198">
        <f t="shared" si="146"/>
        <v>0.01</v>
      </c>
      <c r="O649" s="200" t="str">
        <f t="shared" si="146"/>
        <v>% reduction in cost</v>
      </c>
      <c r="P649" s="187" t="s">
        <v>1114</v>
      </c>
      <c r="Q649" s="185" t="s">
        <v>1094</v>
      </c>
      <c r="R649" s="192" t="s">
        <v>1095</v>
      </c>
      <c r="S649" s="206" t="s">
        <v>532</v>
      </c>
      <c r="T649" s="185"/>
      <c r="W649" s="183" t="str" cm="1">
        <f t="array" ref="W649">IFERROR(INDEX(A$761:A$954,MATCH(H649,A$761:A$954,0),0),"Save")</f>
        <v>Save</v>
      </c>
    </row>
    <row r="650" spans="1:23" hidden="1" x14ac:dyDescent="0.35">
      <c r="A650" s="190" t="str">
        <f t="shared" si="145"/>
        <v>Research and Development</v>
      </c>
      <c r="B650" s="190" t="str">
        <f t="shared" si="145"/>
        <v>Capital Cost Reduction</v>
      </c>
      <c r="C650" s="190" t="str">
        <f t="shared" si="145"/>
        <v>RnD Electricity Capital Cost Perc Reduction</v>
      </c>
      <c r="D650" s="192" t="s">
        <v>588</v>
      </c>
      <c r="E650" s="200"/>
      <c r="F650" s="192" t="s">
        <v>1115</v>
      </c>
      <c r="G650" s="185"/>
      <c r="H650" s="43">
        <v>94</v>
      </c>
      <c r="I650" s="185" t="s">
        <v>310</v>
      </c>
      <c r="J650" s="190" t="str">
        <f t="shared" si="144"/>
        <v>R&amp;D Capital Cost Reductions</v>
      </c>
      <c r="K650" s="191" t="str">
        <f t="shared" si="146"/>
        <v>RnD electricity capital cost reduction</v>
      </c>
      <c r="L650" s="191">
        <f t="shared" si="146"/>
        <v>0</v>
      </c>
      <c r="M650" s="198">
        <f t="shared" si="146"/>
        <v>0.4</v>
      </c>
      <c r="N650" s="198">
        <f t="shared" si="146"/>
        <v>0.01</v>
      </c>
      <c r="O650" s="200" t="str">
        <f t="shared" si="146"/>
        <v>% reduction in cost</v>
      </c>
      <c r="P650" s="187" t="s">
        <v>1116</v>
      </c>
      <c r="Q650" s="185" t="s">
        <v>1094</v>
      </c>
      <c r="R650" s="192" t="s">
        <v>1095</v>
      </c>
      <c r="S650" s="206" t="s">
        <v>532</v>
      </c>
      <c r="T650" s="185"/>
      <c r="W650" s="183" t="str" cm="1">
        <f t="array" ref="W650">IFERROR(INDEX(A$761:A$954,MATCH(H650,A$761:A$954,0),0),"Save")</f>
        <v>Save</v>
      </c>
    </row>
    <row r="651" spans="1:23" hidden="1" x14ac:dyDescent="0.35">
      <c r="A651" s="190" t="str">
        <f t="shared" si="145"/>
        <v>Research and Development</v>
      </c>
      <c r="B651" s="190" t="str">
        <f t="shared" si="145"/>
        <v>Capital Cost Reduction</v>
      </c>
      <c r="C651" s="190" t="str">
        <f t="shared" si="145"/>
        <v>RnD Electricity Capital Cost Perc Reduction</v>
      </c>
      <c r="D651" s="192" t="s">
        <v>591</v>
      </c>
      <c r="E651" s="200"/>
      <c r="F651" s="192" t="s">
        <v>1117</v>
      </c>
      <c r="G651" s="185"/>
      <c r="H651" s="43">
        <v>95</v>
      </c>
      <c r="I651" s="185" t="s">
        <v>310</v>
      </c>
      <c r="J651" s="190" t="str">
        <f t="shared" si="144"/>
        <v>R&amp;D Capital Cost Reductions</v>
      </c>
      <c r="K651" s="191" t="str">
        <f t="shared" si="146"/>
        <v>RnD electricity capital cost reduction</v>
      </c>
      <c r="L651" s="191">
        <f t="shared" si="146"/>
        <v>0</v>
      </c>
      <c r="M651" s="198">
        <f t="shared" si="146"/>
        <v>0.4</v>
      </c>
      <c r="N651" s="198">
        <f t="shared" si="146"/>
        <v>0.01</v>
      </c>
      <c r="O651" s="200" t="str">
        <f t="shared" si="146"/>
        <v>% reduction in cost</v>
      </c>
      <c r="P651" s="187" t="s">
        <v>1118</v>
      </c>
      <c r="Q651" s="185" t="s">
        <v>1094</v>
      </c>
      <c r="R651" s="192" t="s">
        <v>1095</v>
      </c>
      <c r="S651" s="206" t="s">
        <v>532</v>
      </c>
      <c r="T651" s="185"/>
      <c r="W651" s="183" t="str" cm="1">
        <f t="array" ref="W651">IFERROR(INDEX(A$761:A$954,MATCH(H651,A$761:A$954,0),0),"Save")</f>
        <v>Save</v>
      </c>
    </row>
    <row r="652" spans="1:23" hidden="1" x14ac:dyDescent="0.35">
      <c r="A652" s="190" t="str">
        <f t="shared" si="145"/>
        <v>Research and Development</v>
      </c>
      <c r="B652" s="190" t="str">
        <f t="shared" si="145"/>
        <v>Capital Cost Reduction</v>
      </c>
      <c r="C652" s="190" t="str">
        <f t="shared" si="145"/>
        <v>RnD Electricity Capital Cost Perc Reduction</v>
      </c>
      <c r="D652" s="192" t="s">
        <v>594</v>
      </c>
      <c r="E652" s="200"/>
      <c r="F652" s="192" t="s">
        <v>1119</v>
      </c>
      <c r="G652" s="185"/>
      <c r="H652" s="43">
        <v>96</v>
      </c>
      <c r="I652" s="185" t="s">
        <v>310</v>
      </c>
      <c r="J652" s="190" t="str">
        <f t="shared" si="144"/>
        <v>R&amp;D Capital Cost Reductions</v>
      </c>
      <c r="K652" s="191" t="str">
        <f t="shared" si="146"/>
        <v>RnD electricity capital cost reduction</v>
      </c>
      <c r="L652" s="191">
        <f t="shared" si="146"/>
        <v>0</v>
      </c>
      <c r="M652" s="198">
        <f t="shared" si="146"/>
        <v>0.4</v>
      </c>
      <c r="N652" s="198">
        <f t="shared" si="146"/>
        <v>0.01</v>
      </c>
      <c r="O652" s="200" t="str">
        <f t="shared" si="146"/>
        <v>% reduction in cost</v>
      </c>
      <c r="P652" s="187" t="s">
        <v>1120</v>
      </c>
      <c r="Q652" s="185" t="s">
        <v>1094</v>
      </c>
      <c r="R652" s="192" t="s">
        <v>1095</v>
      </c>
      <c r="S652" s="206" t="s">
        <v>532</v>
      </c>
      <c r="T652" s="185"/>
      <c r="W652" s="183" t="str" cm="1">
        <f t="array" ref="W652">IFERROR(INDEX(A$761:A$954,MATCH(H652,A$761:A$954,0),0),"Save")</f>
        <v>Save</v>
      </c>
    </row>
    <row r="653" spans="1:23" hidden="1" x14ac:dyDescent="0.35">
      <c r="A653" s="190" t="str">
        <f t="shared" si="145"/>
        <v>Research and Development</v>
      </c>
      <c r="B653" s="190" t="str">
        <f t="shared" si="145"/>
        <v>Capital Cost Reduction</v>
      </c>
      <c r="C653" s="190" t="str">
        <f t="shared" si="145"/>
        <v>RnD Electricity Capital Cost Perc Reduction</v>
      </c>
      <c r="D653" s="192" t="s">
        <v>596</v>
      </c>
      <c r="E653" s="200"/>
      <c r="F653" s="192" t="s">
        <v>1121</v>
      </c>
      <c r="G653" s="185"/>
      <c r="H653" s="43">
        <v>97</v>
      </c>
      <c r="I653" s="185" t="s">
        <v>310</v>
      </c>
      <c r="J653" s="190" t="str">
        <f t="shared" si="144"/>
        <v>R&amp;D Capital Cost Reductions</v>
      </c>
      <c r="K653" s="191" t="str">
        <f t="shared" si="146"/>
        <v>RnD electricity capital cost reduction</v>
      </c>
      <c r="L653" s="191">
        <f t="shared" si="146"/>
        <v>0</v>
      </c>
      <c r="M653" s="198">
        <f t="shared" si="146"/>
        <v>0.4</v>
      </c>
      <c r="N653" s="198">
        <f t="shared" si="146"/>
        <v>0.01</v>
      </c>
      <c r="O653" s="200" t="str">
        <f t="shared" si="146"/>
        <v>% reduction in cost</v>
      </c>
      <c r="P653" s="187" t="s">
        <v>1122</v>
      </c>
      <c r="Q653" s="185" t="s">
        <v>1094</v>
      </c>
      <c r="R653" s="192" t="s">
        <v>1095</v>
      </c>
      <c r="S653" s="206" t="s">
        <v>532</v>
      </c>
      <c r="T653" s="185"/>
      <c r="W653" s="183" t="str" cm="1">
        <f t="array" ref="W653">IFERROR(INDEX(A$761:A$954,MATCH(H653,A$761:A$954,0),0),"Save")</f>
        <v>Save</v>
      </c>
    </row>
    <row r="654" spans="1:23" hidden="1" x14ac:dyDescent="0.35">
      <c r="A654" s="190" t="str">
        <f t="shared" si="145"/>
        <v>Research and Development</v>
      </c>
      <c r="B654" s="190" t="str">
        <f t="shared" si="145"/>
        <v>Capital Cost Reduction</v>
      </c>
      <c r="C654" s="190" t="str">
        <f t="shared" si="145"/>
        <v>RnD Electricity Capital Cost Perc Reduction</v>
      </c>
      <c r="D654" s="192" t="s">
        <v>598</v>
      </c>
      <c r="E654" s="200"/>
      <c r="F654" s="192" t="s">
        <v>1123</v>
      </c>
      <c r="G654" s="185"/>
      <c r="H654" s="43">
        <v>98</v>
      </c>
      <c r="I654" s="185" t="s">
        <v>310</v>
      </c>
      <c r="J654" s="190" t="str">
        <f t="shared" si="144"/>
        <v>R&amp;D Capital Cost Reductions</v>
      </c>
      <c r="K654" s="191" t="str">
        <f t="shared" si="146"/>
        <v>RnD electricity capital cost reduction</v>
      </c>
      <c r="L654" s="191">
        <f t="shared" si="146"/>
        <v>0</v>
      </c>
      <c r="M654" s="198">
        <f t="shared" si="146"/>
        <v>0.4</v>
      </c>
      <c r="N654" s="198">
        <f t="shared" si="146"/>
        <v>0.01</v>
      </c>
      <c r="O654" s="200" t="str">
        <f t="shared" si="146"/>
        <v>% reduction in cost</v>
      </c>
      <c r="P654" s="187" t="s">
        <v>1124</v>
      </c>
      <c r="Q654" s="185" t="s">
        <v>1094</v>
      </c>
      <c r="R654" s="192" t="s">
        <v>1095</v>
      </c>
      <c r="S654" s="206" t="s">
        <v>532</v>
      </c>
      <c r="T654" s="185"/>
      <c r="W654" s="183" t="str" cm="1">
        <f t="array" ref="W654">IFERROR(INDEX(A$761:A$954,MATCH(H654,A$761:A$954,0),0),"Save")</f>
        <v>Save</v>
      </c>
    </row>
    <row r="655" spans="1:23" hidden="1" x14ac:dyDescent="0.35">
      <c r="A655" s="190" t="str">
        <f t="shared" si="145"/>
        <v>Research and Development</v>
      </c>
      <c r="B655" s="190" t="str">
        <f t="shared" si="145"/>
        <v>Capital Cost Reduction</v>
      </c>
      <c r="C655" s="190" t="str">
        <f t="shared" si="145"/>
        <v>RnD Electricity Capital Cost Perc Reduction</v>
      </c>
      <c r="D655" s="192" t="s">
        <v>600</v>
      </c>
      <c r="E655" s="200"/>
      <c r="F655" s="192" t="s">
        <v>1125</v>
      </c>
      <c r="G655" s="185"/>
      <c r="H655" s="43">
        <v>99</v>
      </c>
      <c r="I655" s="185" t="s">
        <v>310</v>
      </c>
      <c r="J655" s="190" t="str">
        <f t="shared" si="144"/>
        <v>R&amp;D Capital Cost Reductions</v>
      </c>
      <c r="K655" s="191" t="str">
        <f t="shared" si="146"/>
        <v>RnD electricity capital cost reduction</v>
      </c>
      <c r="L655" s="191">
        <f t="shared" si="146"/>
        <v>0</v>
      </c>
      <c r="M655" s="198">
        <f t="shared" si="146"/>
        <v>0.4</v>
      </c>
      <c r="N655" s="198">
        <f t="shared" si="146"/>
        <v>0.01</v>
      </c>
      <c r="O655" s="200" t="str">
        <f t="shared" si="146"/>
        <v>% reduction in cost</v>
      </c>
      <c r="P655" s="187" t="s">
        <v>1126</v>
      </c>
      <c r="Q655" s="185" t="s">
        <v>1094</v>
      </c>
      <c r="R655" s="192" t="s">
        <v>1095</v>
      </c>
      <c r="S655" s="206" t="s">
        <v>532</v>
      </c>
      <c r="T655" s="185"/>
      <c r="W655" s="183" t="str" cm="1">
        <f t="array" ref="W655">IFERROR(INDEX(A$761:A$954,MATCH(H655,A$761:A$954,0),0),"Save")</f>
        <v>Save</v>
      </c>
    </row>
    <row r="656" spans="1:23" hidden="1" x14ac:dyDescent="0.35">
      <c r="A656" s="190" t="str">
        <f t="shared" si="145"/>
        <v>Research and Development</v>
      </c>
      <c r="B656" s="190" t="str">
        <f t="shared" si="145"/>
        <v>Capital Cost Reduction</v>
      </c>
      <c r="C656" s="190" t="str">
        <f t="shared" si="145"/>
        <v>RnD Electricity Capital Cost Perc Reduction</v>
      </c>
      <c r="D656" s="192" t="s">
        <v>606</v>
      </c>
      <c r="E656" s="200"/>
      <c r="F656" s="192" t="s">
        <v>1127</v>
      </c>
      <c r="G656" s="185"/>
      <c r="H656" s="43">
        <v>192</v>
      </c>
      <c r="I656" s="185" t="s">
        <v>310</v>
      </c>
      <c r="J656" s="190" t="str">
        <f t="shared" si="144"/>
        <v>R&amp;D Capital Cost Reductions</v>
      </c>
      <c r="K656" s="191" t="str">
        <f t="shared" si="146"/>
        <v>RnD electricity capital cost reduction</v>
      </c>
      <c r="L656" s="191">
        <f t="shared" si="146"/>
        <v>0</v>
      </c>
      <c r="M656" s="198">
        <f t="shared" si="146"/>
        <v>0.4</v>
      </c>
      <c r="N656" s="198">
        <f t="shared" si="146"/>
        <v>0.01</v>
      </c>
      <c r="O656" s="200" t="str">
        <f t="shared" si="146"/>
        <v>% reduction in cost</v>
      </c>
      <c r="P656" s="187" t="s">
        <v>1128</v>
      </c>
      <c r="Q656" s="185" t="s">
        <v>1094</v>
      </c>
      <c r="R656" s="192" t="s">
        <v>1095</v>
      </c>
      <c r="S656" s="206" t="s">
        <v>532</v>
      </c>
      <c r="T656" s="185"/>
      <c r="W656" s="183" t="str" cm="1">
        <f t="array" ref="W656">IFERROR(INDEX(A$761:A$954,MATCH(H656,A$761:A$954,0),0),"Save")</f>
        <v>Save</v>
      </c>
    </row>
    <row r="657" spans="1:23" hidden="1" x14ac:dyDescent="0.35">
      <c r="A657" s="190" t="str">
        <f t="shared" si="145"/>
        <v>Research and Development</v>
      </c>
      <c r="B657" s="190" t="str">
        <f t="shared" si="145"/>
        <v>Capital Cost Reduction</v>
      </c>
      <c r="C657" s="190" t="str">
        <f t="shared" si="145"/>
        <v>RnD Electricity Capital Cost Perc Reduction</v>
      </c>
      <c r="D657" s="192" t="s">
        <v>608</v>
      </c>
      <c r="E657" s="200"/>
      <c r="F657" s="192" t="s">
        <v>1129</v>
      </c>
      <c r="G657" s="185"/>
      <c r="H657" s="43">
        <v>180</v>
      </c>
      <c r="I657" s="185" t="s">
        <v>310</v>
      </c>
      <c r="J657" s="190" t="str">
        <f t="shared" si="144"/>
        <v>R&amp;D Capital Cost Reductions</v>
      </c>
      <c r="K657" s="191" t="str">
        <f t="shared" si="146"/>
        <v>RnD electricity capital cost reduction</v>
      </c>
      <c r="L657" s="191">
        <f t="shared" si="146"/>
        <v>0</v>
      </c>
      <c r="M657" s="198">
        <f t="shared" si="146"/>
        <v>0.4</v>
      </c>
      <c r="N657" s="198">
        <f t="shared" si="146"/>
        <v>0.01</v>
      </c>
      <c r="O657" s="200" t="str">
        <f t="shared" si="146"/>
        <v>% reduction in cost</v>
      </c>
      <c r="P657" s="187" t="s">
        <v>1130</v>
      </c>
      <c r="Q657" s="185" t="s">
        <v>1094</v>
      </c>
      <c r="R657" s="192" t="s">
        <v>1095</v>
      </c>
      <c r="S657" s="206" t="s">
        <v>532</v>
      </c>
      <c r="T657" s="185"/>
      <c r="W657" s="183" t="str" cm="1">
        <f t="array" ref="W657">IFERROR(INDEX(A$761:A$954,MATCH(H657,A$761:A$954,0),0),"Save")</f>
        <v>Save</v>
      </c>
    </row>
    <row r="658" spans="1:23" hidden="1" x14ac:dyDescent="0.35">
      <c r="A658" s="190" t="str">
        <f t="shared" si="145"/>
        <v>Research and Development</v>
      </c>
      <c r="B658" s="190" t="str">
        <f t="shared" si="145"/>
        <v>Capital Cost Reduction</v>
      </c>
      <c r="C658" s="190" t="str">
        <f t="shared" si="145"/>
        <v>RnD Electricity Capital Cost Perc Reduction</v>
      </c>
      <c r="D658" s="192" t="s">
        <v>611</v>
      </c>
      <c r="E658" s="200"/>
      <c r="F658" s="192" t="s">
        <v>1131</v>
      </c>
      <c r="G658" s="185"/>
      <c r="H658" s="43">
        <v>183</v>
      </c>
      <c r="I658" s="185" t="s">
        <v>310</v>
      </c>
      <c r="J658" s="190" t="str">
        <f t="shared" si="144"/>
        <v>R&amp;D Capital Cost Reductions</v>
      </c>
      <c r="K658" s="191" t="str">
        <f t="shared" si="146"/>
        <v>RnD electricity capital cost reduction</v>
      </c>
      <c r="L658" s="191">
        <f t="shared" si="146"/>
        <v>0</v>
      </c>
      <c r="M658" s="198">
        <f t="shared" si="146"/>
        <v>0.4</v>
      </c>
      <c r="N658" s="198">
        <f t="shared" si="146"/>
        <v>0.01</v>
      </c>
      <c r="O658" s="200" t="str">
        <f t="shared" si="146"/>
        <v>% reduction in cost</v>
      </c>
      <c r="P658" s="187" t="s">
        <v>1132</v>
      </c>
      <c r="Q658" s="185" t="s">
        <v>1094</v>
      </c>
      <c r="R658" s="192" t="s">
        <v>1095</v>
      </c>
      <c r="S658" s="206" t="s">
        <v>532</v>
      </c>
      <c r="T658" s="185"/>
      <c r="W658" s="183" t="str" cm="1">
        <f t="array" ref="W658">IFERROR(INDEX(A$761:A$954,MATCH(H658,A$761:A$954,0),0),"Save")</f>
        <v>Save</v>
      </c>
    </row>
    <row r="659" spans="1:23" x14ac:dyDescent="0.35">
      <c r="A659" s="182" t="s">
        <v>1086</v>
      </c>
      <c r="B659" s="190" t="str">
        <f>B$648</f>
        <v>Capital Cost Reduction</v>
      </c>
      <c r="C659" s="182" t="s">
        <v>1133</v>
      </c>
      <c r="D659" s="185" t="s">
        <v>755</v>
      </c>
      <c r="E659" s="185"/>
      <c r="F659" s="192" t="s">
        <v>1134</v>
      </c>
      <c r="G659" s="185"/>
      <c r="H659" s="43">
        <v>100</v>
      </c>
      <c r="I659" s="185" t="s">
        <v>310</v>
      </c>
      <c r="J659" s="190" t="str">
        <f t="shared" si="144"/>
        <v>R&amp;D Capital Cost Reductions</v>
      </c>
      <c r="K659" s="182" t="s">
        <v>1135</v>
      </c>
      <c r="L659" s="205">
        <v>0</v>
      </c>
      <c r="M659" s="205">
        <v>0.4</v>
      </c>
      <c r="N659" s="204">
        <v>0.01</v>
      </c>
      <c r="O659" s="185" t="s">
        <v>1092</v>
      </c>
      <c r="P659" s="187" t="s">
        <v>1136</v>
      </c>
      <c r="Q659" s="185" t="s">
        <v>1094</v>
      </c>
      <c r="R659" s="192" t="s">
        <v>1095</v>
      </c>
      <c r="S659" s="206" t="s">
        <v>532</v>
      </c>
      <c r="T659" s="185"/>
      <c r="W659" s="183" cm="1">
        <f t="array" ref="W659">IFERROR(INDEX(A$761:A$954,MATCH(H659,A$761:A$954,0),0),"Save")</f>
        <v>100</v>
      </c>
    </row>
    <row r="660" spans="1:23" x14ac:dyDescent="0.35">
      <c r="A660" s="190" t="str">
        <f t="shared" ref="A660:C666" si="147">A$659</f>
        <v>Research and Development</v>
      </c>
      <c r="B660" s="190" t="str">
        <f t="shared" si="147"/>
        <v>Capital Cost Reduction</v>
      </c>
      <c r="C660" s="190" t="str">
        <f t="shared" si="147"/>
        <v>RnD Industry Capital Cost Perc Reduction</v>
      </c>
      <c r="D660" s="192" t="s">
        <v>764</v>
      </c>
      <c r="E660" s="185"/>
      <c r="F660" s="192" t="s">
        <v>1137</v>
      </c>
      <c r="G660" s="185"/>
      <c r="H660" s="43">
        <v>101</v>
      </c>
      <c r="I660" s="185" t="s">
        <v>310</v>
      </c>
      <c r="J660" s="190" t="str">
        <f t="shared" si="144"/>
        <v>R&amp;D Capital Cost Reductions</v>
      </c>
      <c r="K660" s="191" t="str">
        <f t="shared" ref="K660:O666" si="148">K$659</f>
        <v>RnD industry capital cost reduction</v>
      </c>
      <c r="L660" s="191">
        <f t="shared" si="148"/>
        <v>0</v>
      </c>
      <c r="M660" s="191">
        <f t="shared" si="148"/>
        <v>0.4</v>
      </c>
      <c r="N660" s="191">
        <f t="shared" si="148"/>
        <v>0.01</v>
      </c>
      <c r="O660" s="200" t="str">
        <f t="shared" si="148"/>
        <v>% reduction in cost</v>
      </c>
      <c r="P660" s="187" t="s">
        <v>1138</v>
      </c>
      <c r="Q660" s="185" t="s">
        <v>1094</v>
      </c>
      <c r="R660" s="192" t="s">
        <v>1095</v>
      </c>
      <c r="S660" s="206" t="s">
        <v>532</v>
      </c>
      <c r="T660" s="185"/>
      <c r="W660" s="183" cm="1">
        <f t="array" ref="W660">IFERROR(INDEX(A$761:A$954,MATCH(H660,A$761:A$954,0),0),"Save")</f>
        <v>101</v>
      </c>
    </row>
    <row r="661" spans="1:23" x14ac:dyDescent="0.35">
      <c r="A661" s="190" t="str">
        <f t="shared" si="147"/>
        <v>Research and Development</v>
      </c>
      <c r="B661" s="190" t="str">
        <f t="shared" si="147"/>
        <v>Capital Cost Reduction</v>
      </c>
      <c r="C661" s="190" t="str">
        <f t="shared" si="147"/>
        <v>RnD Industry Capital Cost Perc Reduction</v>
      </c>
      <c r="D661" s="192" t="s">
        <v>766</v>
      </c>
      <c r="E661" s="185"/>
      <c r="F661" s="192" t="s">
        <v>1139</v>
      </c>
      <c r="G661" s="185"/>
      <c r="H661" s="43">
        <v>102</v>
      </c>
      <c r="I661" s="185" t="s">
        <v>310</v>
      </c>
      <c r="J661" s="190" t="str">
        <f t="shared" si="144"/>
        <v>R&amp;D Capital Cost Reductions</v>
      </c>
      <c r="K661" s="191" t="str">
        <f t="shared" si="148"/>
        <v>RnD industry capital cost reduction</v>
      </c>
      <c r="L661" s="191">
        <f t="shared" si="148"/>
        <v>0</v>
      </c>
      <c r="M661" s="191">
        <f t="shared" si="148"/>
        <v>0.4</v>
      </c>
      <c r="N661" s="191">
        <f t="shared" si="148"/>
        <v>0.01</v>
      </c>
      <c r="O661" s="200" t="str">
        <f t="shared" si="148"/>
        <v>% reduction in cost</v>
      </c>
      <c r="P661" s="187" t="s">
        <v>1140</v>
      </c>
      <c r="Q661" s="185" t="s">
        <v>1094</v>
      </c>
      <c r="R661" s="192" t="s">
        <v>1095</v>
      </c>
      <c r="S661" s="206" t="s">
        <v>532</v>
      </c>
      <c r="T661" s="185"/>
      <c r="W661" s="183" cm="1">
        <f t="array" ref="W661">IFERROR(INDEX(A$761:A$954,MATCH(H661,A$761:A$954,0),0),"Save")</f>
        <v>102</v>
      </c>
    </row>
    <row r="662" spans="1:23" x14ac:dyDescent="0.35">
      <c r="A662" s="190" t="str">
        <f t="shared" si="147"/>
        <v>Research and Development</v>
      </c>
      <c r="B662" s="190" t="str">
        <f t="shared" si="147"/>
        <v>Capital Cost Reduction</v>
      </c>
      <c r="C662" s="190" t="str">
        <f t="shared" si="147"/>
        <v>RnD Industry Capital Cost Perc Reduction</v>
      </c>
      <c r="D662" s="192" t="s">
        <v>768</v>
      </c>
      <c r="E662" s="185"/>
      <c r="F662" s="192" t="s">
        <v>1141</v>
      </c>
      <c r="G662" s="185"/>
      <c r="H662" s="43">
        <v>103</v>
      </c>
      <c r="I662" s="185" t="s">
        <v>310</v>
      </c>
      <c r="J662" s="190" t="str">
        <f t="shared" si="144"/>
        <v>R&amp;D Capital Cost Reductions</v>
      </c>
      <c r="K662" s="191" t="str">
        <f t="shared" si="148"/>
        <v>RnD industry capital cost reduction</v>
      </c>
      <c r="L662" s="191">
        <f t="shared" si="148"/>
        <v>0</v>
      </c>
      <c r="M662" s="191">
        <f t="shared" si="148"/>
        <v>0.4</v>
      </c>
      <c r="N662" s="191">
        <f t="shared" si="148"/>
        <v>0.01</v>
      </c>
      <c r="O662" s="200" t="str">
        <f t="shared" si="148"/>
        <v>% reduction in cost</v>
      </c>
      <c r="P662" s="187" t="s">
        <v>1142</v>
      </c>
      <c r="Q662" s="185" t="s">
        <v>1094</v>
      </c>
      <c r="R662" s="192" t="s">
        <v>1095</v>
      </c>
      <c r="S662" s="206" t="s">
        <v>532</v>
      </c>
      <c r="T662" s="185"/>
      <c r="W662" s="183" cm="1">
        <f t="array" ref="W662">IFERROR(INDEX(A$761:A$954,MATCH(H662,A$761:A$954,0),0),"Save")</f>
        <v>103</v>
      </c>
    </row>
    <row r="663" spans="1:23" x14ac:dyDescent="0.35">
      <c r="A663" s="190" t="str">
        <f t="shared" si="147"/>
        <v>Research and Development</v>
      </c>
      <c r="B663" s="190" t="str">
        <f t="shared" si="147"/>
        <v>Capital Cost Reduction</v>
      </c>
      <c r="C663" s="190" t="str">
        <f t="shared" si="147"/>
        <v>RnD Industry Capital Cost Perc Reduction</v>
      </c>
      <c r="D663" s="192" t="s">
        <v>770</v>
      </c>
      <c r="E663" s="185"/>
      <c r="F663" s="192" t="s">
        <v>1143</v>
      </c>
      <c r="G663" s="185"/>
      <c r="H663" s="43">
        <v>104</v>
      </c>
      <c r="I663" s="185" t="s">
        <v>310</v>
      </c>
      <c r="J663" s="190" t="str">
        <f t="shared" si="144"/>
        <v>R&amp;D Capital Cost Reductions</v>
      </c>
      <c r="K663" s="191" t="str">
        <f t="shared" si="148"/>
        <v>RnD industry capital cost reduction</v>
      </c>
      <c r="L663" s="191">
        <f t="shared" si="148"/>
        <v>0</v>
      </c>
      <c r="M663" s="191">
        <f t="shared" si="148"/>
        <v>0.4</v>
      </c>
      <c r="N663" s="191">
        <f t="shared" si="148"/>
        <v>0.01</v>
      </c>
      <c r="O663" s="200" t="str">
        <f t="shared" si="148"/>
        <v>% reduction in cost</v>
      </c>
      <c r="P663" s="187" t="s">
        <v>1144</v>
      </c>
      <c r="Q663" s="185" t="s">
        <v>1094</v>
      </c>
      <c r="R663" s="192" t="s">
        <v>1095</v>
      </c>
      <c r="S663" s="206" t="s">
        <v>532</v>
      </c>
      <c r="T663" s="185"/>
      <c r="W663" s="183" cm="1">
        <f t="array" ref="W663">IFERROR(INDEX(A$761:A$954,MATCH(H663,A$761:A$954,0),0),"Save")</f>
        <v>104</v>
      </c>
    </row>
    <row r="664" spans="1:23" x14ac:dyDescent="0.35">
      <c r="A664" s="190" t="str">
        <f t="shared" si="147"/>
        <v>Research and Development</v>
      </c>
      <c r="B664" s="190" t="str">
        <f t="shared" si="147"/>
        <v>Capital Cost Reduction</v>
      </c>
      <c r="C664" s="190" t="str">
        <f t="shared" si="147"/>
        <v>RnD Industry Capital Cost Perc Reduction</v>
      </c>
      <c r="D664" s="192" t="s">
        <v>772</v>
      </c>
      <c r="E664" s="185"/>
      <c r="F664" s="192" t="s">
        <v>1145</v>
      </c>
      <c r="G664" s="185"/>
      <c r="H664" s="43">
        <v>105</v>
      </c>
      <c r="I664" s="185" t="s">
        <v>310</v>
      </c>
      <c r="J664" s="190" t="str">
        <f t="shared" si="144"/>
        <v>R&amp;D Capital Cost Reductions</v>
      </c>
      <c r="K664" s="191" t="str">
        <f t="shared" si="148"/>
        <v>RnD industry capital cost reduction</v>
      </c>
      <c r="L664" s="191">
        <f t="shared" si="148"/>
        <v>0</v>
      </c>
      <c r="M664" s="191">
        <f t="shared" si="148"/>
        <v>0.4</v>
      </c>
      <c r="N664" s="191">
        <f t="shared" si="148"/>
        <v>0.01</v>
      </c>
      <c r="O664" s="200" t="str">
        <f t="shared" si="148"/>
        <v>% reduction in cost</v>
      </c>
      <c r="P664" s="187" t="s">
        <v>1146</v>
      </c>
      <c r="Q664" s="185" t="s">
        <v>1094</v>
      </c>
      <c r="R664" s="192" t="s">
        <v>1095</v>
      </c>
      <c r="S664" s="206" t="s">
        <v>532</v>
      </c>
      <c r="T664" s="185"/>
      <c r="W664" s="183" cm="1">
        <f t="array" ref="W664">IFERROR(INDEX(A$761:A$954,MATCH(H664,A$761:A$954,0),0),"Save")</f>
        <v>105</v>
      </c>
    </row>
    <row r="665" spans="1:23" x14ac:dyDescent="0.35">
      <c r="A665" s="190" t="str">
        <f t="shared" si="147"/>
        <v>Research and Development</v>
      </c>
      <c r="B665" s="190" t="str">
        <f t="shared" si="147"/>
        <v>Capital Cost Reduction</v>
      </c>
      <c r="C665" s="190" t="str">
        <f t="shared" si="147"/>
        <v>RnD Industry Capital Cost Perc Reduction</v>
      </c>
      <c r="D665" s="192" t="s">
        <v>774</v>
      </c>
      <c r="E665" s="185"/>
      <c r="F665" s="192" t="s">
        <v>1147</v>
      </c>
      <c r="G665" s="185"/>
      <c r="H665" s="43">
        <v>106</v>
      </c>
      <c r="I665" s="185" t="s">
        <v>310</v>
      </c>
      <c r="J665" s="190" t="str">
        <f t="shared" si="144"/>
        <v>R&amp;D Capital Cost Reductions</v>
      </c>
      <c r="K665" s="191" t="str">
        <f t="shared" si="148"/>
        <v>RnD industry capital cost reduction</v>
      </c>
      <c r="L665" s="191">
        <f t="shared" si="148"/>
        <v>0</v>
      </c>
      <c r="M665" s="191">
        <f t="shared" si="148"/>
        <v>0.4</v>
      </c>
      <c r="N665" s="191">
        <f t="shared" si="148"/>
        <v>0.01</v>
      </c>
      <c r="O665" s="200" t="str">
        <f t="shared" si="148"/>
        <v>% reduction in cost</v>
      </c>
      <c r="P665" s="187" t="s">
        <v>1148</v>
      </c>
      <c r="Q665" s="185" t="s">
        <v>1094</v>
      </c>
      <c r="R665" s="192" t="s">
        <v>1095</v>
      </c>
      <c r="S665" s="206" t="s">
        <v>532</v>
      </c>
      <c r="T665" s="185"/>
      <c r="W665" s="183" cm="1">
        <f t="array" ref="W665">IFERROR(INDEX(A$761:A$954,MATCH(H665,A$761:A$954,0),0),"Save")</f>
        <v>106</v>
      </c>
    </row>
    <row r="666" spans="1:23" x14ac:dyDescent="0.35">
      <c r="A666" s="190" t="str">
        <f t="shared" si="147"/>
        <v>Research and Development</v>
      </c>
      <c r="B666" s="190" t="str">
        <f t="shared" si="147"/>
        <v>Capital Cost Reduction</v>
      </c>
      <c r="C666" s="190" t="str">
        <f t="shared" si="147"/>
        <v>RnD Industry Capital Cost Perc Reduction</v>
      </c>
      <c r="D666" s="192" t="s">
        <v>776</v>
      </c>
      <c r="E666" s="185"/>
      <c r="F666" s="192" t="s">
        <v>1149</v>
      </c>
      <c r="G666" s="185"/>
      <c r="H666" s="43">
        <v>107</v>
      </c>
      <c r="I666" s="185" t="s">
        <v>310</v>
      </c>
      <c r="J666" s="190" t="str">
        <f t="shared" si="144"/>
        <v>R&amp;D Capital Cost Reductions</v>
      </c>
      <c r="K666" s="191" t="str">
        <f t="shared" si="148"/>
        <v>RnD industry capital cost reduction</v>
      </c>
      <c r="L666" s="191">
        <f t="shared" si="148"/>
        <v>0</v>
      </c>
      <c r="M666" s="191">
        <f t="shared" si="148"/>
        <v>0.4</v>
      </c>
      <c r="N666" s="191">
        <f t="shared" si="148"/>
        <v>0.01</v>
      </c>
      <c r="O666" s="200" t="str">
        <f t="shared" si="148"/>
        <v>% reduction in cost</v>
      </c>
      <c r="P666" s="187" t="s">
        <v>1150</v>
      </c>
      <c r="Q666" s="185" t="s">
        <v>1094</v>
      </c>
      <c r="R666" s="192" t="s">
        <v>1095</v>
      </c>
      <c r="S666" s="206" t="s">
        <v>532</v>
      </c>
      <c r="T666" s="185"/>
      <c r="W666" s="183" cm="1">
        <f t="array" ref="W666">IFERROR(INDEX(A$761:A$954,MATCH(H666,A$761:A$954,0),0),"Save")</f>
        <v>107</v>
      </c>
    </row>
    <row r="667" spans="1:23" hidden="1" x14ac:dyDescent="0.35">
      <c r="A667" s="182" t="s">
        <v>1086</v>
      </c>
      <c r="B667" s="190" t="str">
        <f>B$659</f>
        <v>Capital Cost Reduction</v>
      </c>
      <c r="C667" s="183" t="s">
        <v>1151</v>
      </c>
      <c r="D667" s="185" t="s">
        <v>1152</v>
      </c>
      <c r="E667" s="185"/>
      <c r="F667" s="185" t="s">
        <v>1153</v>
      </c>
      <c r="G667" s="185"/>
      <c r="H667" s="43">
        <v>108</v>
      </c>
      <c r="I667" s="185" t="s">
        <v>310</v>
      </c>
      <c r="J667" s="190" t="str">
        <f t="shared" si="144"/>
        <v>R&amp;D Capital Cost Reductions</v>
      </c>
      <c r="K667" s="182" t="s">
        <v>1154</v>
      </c>
      <c r="L667" s="205">
        <v>0</v>
      </c>
      <c r="M667" s="205">
        <v>0.4</v>
      </c>
      <c r="N667" s="204">
        <v>0.01</v>
      </c>
      <c r="O667" s="185" t="s">
        <v>1092</v>
      </c>
      <c r="P667" s="187" t="s">
        <v>1155</v>
      </c>
      <c r="Q667" s="185" t="s">
        <v>1094</v>
      </c>
      <c r="R667" s="192" t="s">
        <v>1095</v>
      </c>
      <c r="S667" s="206" t="s">
        <v>532</v>
      </c>
      <c r="T667" s="185"/>
      <c r="W667" s="183" t="str" cm="1">
        <f t="array" ref="W667">IFERROR(INDEX(A$761:A$954,MATCH(H667,A$761:A$954,0),0),"Save")</f>
        <v>Save</v>
      </c>
    </row>
    <row r="668" spans="1:23" hidden="1" x14ac:dyDescent="0.35">
      <c r="A668" s="190" t="str">
        <f t="shared" ref="A668:C673" si="149">A$667</f>
        <v>Research and Development</v>
      </c>
      <c r="B668" s="190" t="str">
        <f t="shared" si="149"/>
        <v>Capital Cost Reduction</v>
      </c>
      <c r="C668" s="190" t="str">
        <f t="shared" si="149"/>
        <v>RnD Transportation Capital Cost Perc Reduction</v>
      </c>
      <c r="D668" s="185" t="s">
        <v>1156</v>
      </c>
      <c r="E668" s="185"/>
      <c r="F668" s="185" t="s">
        <v>1157</v>
      </c>
      <c r="G668" s="185"/>
      <c r="H668" s="43">
        <v>109</v>
      </c>
      <c r="I668" s="185" t="s">
        <v>310</v>
      </c>
      <c r="J668" s="190" t="str">
        <f t="shared" si="144"/>
        <v>R&amp;D Capital Cost Reductions</v>
      </c>
      <c r="K668" s="191" t="str">
        <f t="shared" ref="K668:O673" si="150">K$667</f>
        <v>RnD transportation capital cost reduction</v>
      </c>
      <c r="L668" s="191">
        <f t="shared" si="150"/>
        <v>0</v>
      </c>
      <c r="M668" s="191">
        <f t="shared" si="150"/>
        <v>0.4</v>
      </c>
      <c r="N668" s="191">
        <f t="shared" si="150"/>
        <v>0.01</v>
      </c>
      <c r="O668" s="200" t="str">
        <f t="shared" si="150"/>
        <v>% reduction in cost</v>
      </c>
      <c r="P668" s="187" t="s">
        <v>1158</v>
      </c>
      <c r="Q668" s="185" t="s">
        <v>1094</v>
      </c>
      <c r="R668" s="192" t="s">
        <v>1095</v>
      </c>
      <c r="S668" s="206" t="s">
        <v>532</v>
      </c>
      <c r="T668" s="185"/>
      <c r="W668" s="183" t="str" cm="1">
        <f t="array" ref="W668">IFERROR(INDEX(A$761:A$954,MATCH(H668,A$761:A$954,0),0),"Save")</f>
        <v>Save</v>
      </c>
    </row>
    <row r="669" spans="1:23" hidden="1" x14ac:dyDescent="0.35">
      <c r="A669" s="190" t="str">
        <f t="shared" si="149"/>
        <v>Research and Development</v>
      </c>
      <c r="B669" s="190" t="str">
        <f t="shared" si="149"/>
        <v>Capital Cost Reduction</v>
      </c>
      <c r="C669" s="190" t="str">
        <f t="shared" si="149"/>
        <v>RnD Transportation Capital Cost Perc Reduction</v>
      </c>
      <c r="D669" s="185" t="s">
        <v>1159</v>
      </c>
      <c r="E669" s="185"/>
      <c r="F669" s="185" t="s">
        <v>1160</v>
      </c>
      <c r="G669" s="185"/>
      <c r="H669" s="43">
        <v>110</v>
      </c>
      <c r="I669" s="185" t="s">
        <v>310</v>
      </c>
      <c r="J669" s="190" t="str">
        <f t="shared" si="144"/>
        <v>R&amp;D Capital Cost Reductions</v>
      </c>
      <c r="K669" s="191" t="str">
        <f t="shared" si="150"/>
        <v>RnD transportation capital cost reduction</v>
      </c>
      <c r="L669" s="191">
        <f t="shared" si="150"/>
        <v>0</v>
      </c>
      <c r="M669" s="191">
        <f t="shared" si="150"/>
        <v>0.4</v>
      </c>
      <c r="N669" s="191">
        <f t="shared" si="150"/>
        <v>0.01</v>
      </c>
      <c r="O669" s="200" t="str">
        <f t="shared" si="150"/>
        <v>% reduction in cost</v>
      </c>
      <c r="P669" s="187" t="s">
        <v>1161</v>
      </c>
      <c r="Q669" s="185" t="s">
        <v>1094</v>
      </c>
      <c r="R669" s="192" t="s">
        <v>1095</v>
      </c>
      <c r="S669" s="206" t="s">
        <v>532</v>
      </c>
      <c r="T669" s="185"/>
      <c r="W669" s="183" t="str" cm="1">
        <f t="array" ref="W669">IFERROR(INDEX(A$761:A$954,MATCH(H669,A$761:A$954,0),0),"Save")</f>
        <v>Save</v>
      </c>
    </row>
    <row r="670" spans="1:23" hidden="1" x14ac:dyDescent="0.35">
      <c r="A670" s="190" t="str">
        <f t="shared" si="149"/>
        <v>Research and Development</v>
      </c>
      <c r="B670" s="190" t="str">
        <f t="shared" si="149"/>
        <v>Capital Cost Reduction</v>
      </c>
      <c r="C670" s="190" t="str">
        <f t="shared" si="149"/>
        <v>RnD Transportation Capital Cost Perc Reduction</v>
      </c>
      <c r="D670" s="185" t="s">
        <v>1162</v>
      </c>
      <c r="E670" s="185"/>
      <c r="F670" s="185" t="s">
        <v>1163</v>
      </c>
      <c r="G670" s="185"/>
      <c r="H670" s="43">
        <v>111</v>
      </c>
      <c r="I670" s="185" t="s">
        <v>310</v>
      </c>
      <c r="J670" s="190" t="str">
        <f t="shared" si="144"/>
        <v>R&amp;D Capital Cost Reductions</v>
      </c>
      <c r="K670" s="191" t="str">
        <f t="shared" si="150"/>
        <v>RnD transportation capital cost reduction</v>
      </c>
      <c r="L670" s="191">
        <f t="shared" si="150"/>
        <v>0</v>
      </c>
      <c r="M670" s="191">
        <f t="shared" si="150"/>
        <v>0.4</v>
      </c>
      <c r="N670" s="191">
        <f t="shared" si="150"/>
        <v>0.01</v>
      </c>
      <c r="O670" s="200" t="str">
        <f t="shared" si="150"/>
        <v>% reduction in cost</v>
      </c>
      <c r="P670" s="187" t="s">
        <v>1164</v>
      </c>
      <c r="Q670" s="185" t="s">
        <v>1094</v>
      </c>
      <c r="R670" s="192" t="s">
        <v>1095</v>
      </c>
      <c r="S670" s="206" t="s">
        <v>532</v>
      </c>
      <c r="T670" s="185"/>
      <c r="W670" s="183" t="str" cm="1">
        <f t="array" ref="W670">IFERROR(INDEX(A$761:A$954,MATCH(H670,A$761:A$954,0),0),"Save")</f>
        <v>Save</v>
      </c>
    </row>
    <row r="671" spans="1:23" hidden="1" x14ac:dyDescent="0.35">
      <c r="A671" s="190" t="str">
        <f t="shared" si="149"/>
        <v>Research and Development</v>
      </c>
      <c r="B671" s="190" t="str">
        <f t="shared" si="149"/>
        <v>Capital Cost Reduction</v>
      </c>
      <c r="C671" s="190" t="str">
        <f t="shared" si="149"/>
        <v>RnD Transportation Capital Cost Perc Reduction</v>
      </c>
      <c r="D671" s="185" t="s">
        <v>1165</v>
      </c>
      <c r="E671" s="185"/>
      <c r="F671" s="185" t="s">
        <v>1166</v>
      </c>
      <c r="G671" s="185"/>
      <c r="H671" s="43">
        <v>112</v>
      </c>
      <c r="I671" s="185" t="s">
        <v>310</v>
      </c>
      <c r="J671" s="190" t="str">
        <f t="shared" si="144"/>
        <v>R&amp;D Capital Cost Reductions</v>
      </c>
      <c r="K671" s="191" t="str">
        <f t="shared" si="150"/>
        <v>RnD transportation capital cost reduction</v>
      </c>
      <c r="L671" s="191">
        <f t="shared" si="150"/>
        <v>0</v>
      </c>
      <c r="M671" s="191">
        <f t="shared" si="150"/>
        <v>0.4</v>
      </c>
      <c r="N671" s="191">
        <f t="shared" si="150"/>
        <v>0.01</v>
      </c>
      <c r="O671" s="200" t="str">
        <f t="shared" si="150"/>
        <v>% reduction in cost</v>
      </c>
      <c r="P671" s="187" t="s">
        <v>1167</v>
      </c>
      <c r="Q671" s="185" t="s">
        <v>1094</v>
      </c>
      <c r="R671" s="192" t="s">
        <v>1095</v>
      </c>
      <c r="S671" s="206" t="s">
        <v>532</v>
      </c>
      <c r="T671" s="185"/>
      <c r="W671" s="183" t="str" cm="1">
        <f t="array" ref="W671">IFERROR(INDEX(A$761:A$954,MATCH(H671,A$761:A$954,0),0),"Save")</f>
        <v>Save</v>
      </c>
    </row>
    <row r="672" spans="1:23" hidden="1" x14ac:dyDescent="0.35">
      <c r="A672" s="190" t="str">
        <f t="shared" si="149"/>
        <v>Research and Development</v>
      </c>
      <c r="B672" s="190" t="str">
        <f t="shared" si="149"/>
        <v>Capital Cost Reduction</v>
      </c>
      <c r="C672" s="190" t="str">
        <f t="shared" si="149"/>
        <v>RnD Transportation Capital Cost Perc Reduction</v>
      </c>
      <c r="D672" s="185" t="s">
        <v>1168</v>
      </c>
      <c r="E672" s="185"/>
      <c r="F672" s="185" t="s">
        <v>1169</v>
      </c>
      <c r="G672" s="185"/>
      <c r="H672" s="43">
        <v>113</v>
      </c>
      <c r="I672" s="185" t="s">
        <v>310</v>
      </c>
      <c r="J672" s="190" t="str">
        <f t="shared" si="144"/>
        <v>R&amp;D Capital Cost Reductions</v>
      </c>
      <c r="K672" s="191" t="str">
        <f t="shared" si="150"/>
        <v>RnD transportation capital cost reduction</v>
      </c>
      <c r="L672" s="191">
        <f t="shared" si="150"/>
        <v>0</v>
      </c>
      <c r="M672" s="191">
        <f t="shared" si="150"/>
        <v>0.4</v>
      </c>
      <c r="N672" s="191">
        <f t="shared" si="150"/>
        <v>0.01</v>
      </c>
      <c r="O672" s="200" t="str">
        <f t="shared" si="150"/>
        <v>% reduction in cost</v>
      </c>
      <c r="P672" s="187" t="s">
        <v>1170</v>
      </c>
      <c r="Q672" s="185" t="s">
        <v>1094</v>
      </c>
      <c r="R672" s="192" t="s">
        <v>1095</v>
      </c>
      <c r="S672" s="206" t="s">
        <v>532</v>
      </c>
      <c r="T672" s="185"/>
      <c r="W672" s="183" t="str" cm="1">
        <f t="array" ref="W672">IFERROR(INDEX(A$761:A$954,MATCH(H672,A$761:A$954,0),0),"Save")</f>
        <v>Save</v>
      </c>
    </row>
    <row r="673" spans="1:23" hidden="1" x14ac:dyDescent="0.35">
      <c r="A673" s="190" t="str">
        <f t="shared" si="149"/>
        <v>Research and Development</v>
      </c>
      <c r="B673" s="190" t="str">
        <f t="shared" si="149"/>
        <v>Capital Cost Reduction</v>
      </c>
      <c r="C673" s="190" t="str">
        <f t="shared" si="149"/>
        <v>RnD Transportation Capital Cost Perc Reduction</v>
      </c>
      <c r="D673" s="185" t="s">
        <v>1171</v>
      </c>
      <c r="E673" s="185"/>
      <c r="F673" s="185" t="s">
        <v>1172</v>
      </c>
      <c r="G673" s="185"/>
      <c r="H673" s="43">
        <v>523</v>
      </c>
      <c r="I673" s="185" t="s">
        <v>310</v>
      </c>
      <c r="J673" s="190" t="str">
        <f t="shared" si="144"/>
        <v>R&amp;D Capital Cost Reductions</v>
      </c>
      <c r="K673" s="191" t="str">
        <f t="shared" si="150"/>
        <v>RnD transportation capital cost reduction</v>
      </c>
      <c r="L673" s="191">
        <f t="shared" si="150"/>
        <v>0</v>
      </c>
      <c r="M673" s="191">
        <f t="shared" si="150"/>
        <v>0.4</v>
      </c>
      <c r="N673" s="191">
        <f t="shared" si="150"/>
        <v>0.01</v>
      </c>
      <c r="O673" s="200" t="str">
        <f t="shared" si="150"/>
        <v>% reduction in cost</v>
      </c>
      <c r="P673" s="187" t="s">
        <v>1173</v>
      </c>
      <c r="Q673" s="185" t="s">
        <v>1094</v>
      </c>
      <c r="R673" s="192" t="s">
        <v>1095</v>
      </c>
      <c r="S673" s="206" t="s">
        <v>532</v>
      </c>
      <c r="T673" s="185"/>
      <c r="W673" s="183" t="str" cm="1">
        <f t="array" ref="W673">IFERROR(INDEX(A$761:A$954,MATCH(H673,A$761:A$954,0),0),"Save")</f>
        <v>Save</v>
      </c>
    </row>
    <row r="674" spans="1:23" s="183" customFormat="1" hidden="1" x14ac:dyDescent="0.35">
      <c r="A674" s="183" t="s">
        <v>1086</v>
      </c>
      <c r="B674" s="183" t="s">
        <v>1174</v>
      </c>
      <c r="C674" s="183" t="s">
        <v>1175</v>
      </c>
      <c r="D674" s="192"/>
      <c r="E674" s="192"/>
      <c r="F674" s="192"/>
      <c r="G674" s="192"/>
      <c r="H674" s="184">
        <v>525</v>
      </c>
      <c r="I674" s="192" t="s">
        <v>310</v>
      </c>
      <c r="J674" s="183" t="s">
        <v>1174</v>
      </c>
      <c r="K674" s="195" t="s">
        <v>1176</v>
      </c>
      <c r="L674" s="205">
        <v>0</v>
      </c>
      <c r="M674" s="205">
        <v>1</v>
      </c>
      <c r="N674" s="204">
        <v>0.01</v>
      </c>
      <c r="O674" s="185" t="s">
        <v>653</v>
      </c>
      <c r="P674" s="187" t="s">
        <v>1177</v>
      </c>
      <c r="Q674" s="192" t="s">
        <v>1178</v>
      </c>
      <c r="R674" s="192" t="s">
        <v>1179</v>
      </c>
      <c r="S674" s="213" t="s">
        <v>1180</v>
      </c>
      <c r="T674" s="192"/>
      <c r="W674" s="183" t="str" cm="1">
        <f t="array" ref="W674">IFERROR(INDEX(A$761:A$954,MATCH(H674,A$761:A$954,0),0),"Save")</f>
        <v>Save</v>
      </c>
    </row>
    <row r="675" spans="1:23" hidden="1" x14ac:dyDescent="0.35">
      <c r="A675" s="182" t="s">
        <v>1086</v>
      </c>
      <c r="B675" s="182" t="s">
        <v>1181</v>
      </c>
      <c r="C675" s="182" t="s">
        <v>1182</v>
      </c>
      <c r="D675" s="185" t="s">
        <v>493</v>
      </c>
      <c r="E675" s="185"/>
      <c r="F675" s="185" t="s">
        <v>1089</v>
      </c>
      <c r="G675" s="185"/>
      <c r="H675" s="43">
        <v>114</v>
      </c>
      <c r="I675" s="185" t="s">
        <v>310</v>
      </c>
      <c r="J675" s="182" t="s">
        <v>1183</v>
      </c>
      <c r="K675" s="182" t="s">
        <v>1184</v>
      </c>
      <c r="L675" s="205">
        <v>0</v>
      </c>
      <c r="M675" s="205">
        <v>0.4</v>
      </c>
      <c r="N675" s="204">
        <v>0.01</v>
      </c>
      <c r="O675" s="185" t="s">
        <v>1185</v>
      </c>
      <c r="P675" s="187" t="s">
        <v>1186</v>
      </c>
      <c r="Q675" s="185" t="s">
        <v>1094</v>
      </c>
      <c r="R675" s="192" t="s">
        <v>1095</v>
      </c>
      <c r="S675" s="206" t="s">
        <v>532</v>
      </c>
      <c r="T675" s="185"/>
      <c r="W675" s="183" t="str" cm="1">
        <f t="array" ref="W675">IFERROR(INDEX(A$761:A$954,MATCH(H675,A$761:A$954,0),0),"Save")</f>
        <v>Save</v>
      </c>
    </row>
    <row r="676" spans="1:23" hidden="1" x14ac:dyDescent="0.35">
      <c r="A676" s="190" t="str">
        <f t="shared" ref="A676:C680" si="151">A$675</f>
        <v>Research and Development</v>
      </c>
      <c r="B676" s="190" t="str">
        <f t="shared" si="151"/>
        <v>Fuel Use Reduction</v>
      </c>
      <c r="C676" s="190" t="str">
        <f t="shared" si="151"/>
        <v>RnD Building Fuel Use Perc Reduction</v>
      </c>
      <c r="D676" s="185" t="s">
        <v>501</v>
      </c>
      <c r="E676" s="185"/>
      <c r="F676" s="185" t="s">
        <v>1096</v>
      </c>
      <c r="G676" s="185"/>
      <c r="H676" s="43">
        <v>115</v>
      </c>
      <c r="I676" s="185" t="s">
        <v>310</v>
      </c>
      <c r="J676" s="190" t="str">
        <f t="shared" ref="J676:O676" si="152">J$675</f>
        <v>R&amp;D Fuel Use Reductions</v>
      </c>
      <c r="K676" s="191" t="str">
        <f t="shared" si="152"/>
        <v>RnD building fuel use reduction</v>
      </c>
      <c r="L676" s="191">
        <f t="shared" si="152"/>
        <v>0</v>
      </c>
      <c r="M676" s="191">
        <f t="shared" si="152"/>
        <v>0.4</v>
      </c>
      <c r="N676" s="191">
        <f t="shared" si="152"/>
        <v>0.01</v>
      </c>
      <c r="O676" s="200" t="str">
        <f t="shared" si="152"/>
        <v>% reduction in fuel use</v>
      </c>
      <c r="P676" s="187" t="s">
        <v>1187</v>
      </c>
      <c r="Q676" s="185" t="s">
        <v>1094</v>
      </c>
      <c r="R676" s="192" t="s">
        <v>1095</v>
      </c>
      <c r="S676" s="206" t="s">
        <v>532</v>
      </c>
      <c r="T676" s="185"/>
      <c r="W676" s="183" t="str" cm="1">
        <f t="array" ref="W676">IFERROR(INDEX(A$761:A$954,MATCH(H676,A$761:A$954,0),0),"Save")</f>
        <v>Save</v>
      </c>
    </row>
    <row r="677" spans="1:23" hidden="1" x14ac:dyDescent="0.35">
      <c r="A677" s="190" t="str">
        <f t="shared" si="151"/>
        <v>Research and Development</v>
      </c>
      <c r="B677" s="190" t="str">
        <f t="shared" si="151"/>
        <v>Fuel Use Reduction</v>
      </c>
      <c r="C677" s="190" t="str">
        <f t="shared" si="151"/>
        <v>RnD Building Fuel Use Perc Reduction</v>
      </c>
      <c r="D677" s="185" t="s">
        <v>523</v>
      </c>
      <c r="E677" s="185"/>
      <c r="F677" s="185" t="s">
        <v>1098</v>
      </c>
      <c r="G677" s="185"/>
      <c r="H677" s="43">
        <v>750</v>
      </c>
      <c r="I677" s="185" t="s">
        <v>332</v>
      </c>
      <c r="J677" s="190" t="str">
        <f t="shared" ref="J677:K680" si="153">J$675</f>
        <v>R&amp;D Fuel Use Reductions</v>
      </c>
      <c r="K677" s="191" t="str">
        <f t="shared" si="153"/>
        <v>RnD building fuel use reduction</v>
      </c>
      <c r="L677" s="191"/>
      <c r="M677" s="191"/>
      <c r="N677" s="191"/>
      <c r="O677" s="200"/>
      <c r="P677" s="187"/>
      <c r="Q677" s="185"/>
      <c r="R677" s="192"/>
      <c r="S677" s="206"/>
      <c r="T677" s="185"/>
      <c r="W677" s="183" t="str" cm="1">
        <f t="array" ref="W677">IFERROR(INDEX(A$761:A$954,MATCH(H677,A$761:A$954,0),0),"Save")</f>
        <v>Save</v>
      </c>
    </row>
    <row r="678" spans="1:23" hidden="1" x14ac:dyDescent="0.35">
      <c r="A678" s="190" t="str">
        <f t="shared" si="151"/>
        <v>Research and Development</v>
      </c>
      <c r="B678" s="190" t="str">
        <f t="shared" si="151"/>
        <v>Fuel Use Reduction</v>
      </c>
      <c r="C678" s="190" t="str">
        <f t="shared" si="151"/>
        <v>RnD Building Fuel Use Perc Reduction</v>
      </c>
      <c r="D678" s="185" t="s">
        <v>503</v>
      </c>
      <c r="E678" s="185"/>
      <c r="F678" s="185" t="s">
        <v>1100</v>
      </c>
      <c r="G678" s="185"/>
      <c r="H678" s="43">
        <v>117</v>
      </c>
      <c r="I678" s="185" t="s">
        <v>310</v>
      </c>
      <c r="J678" s="190" t="str">
        <f t="shared" si="153"/>
        <v>R&amp;D Fuel Use Reductions</v>
      </c>
      <c r="K678" s="191" t="str">
        <f t="shared" si="153"/>
        <v>RnD building fuel use reduction</v>
      </c>
      <c r="L678" s="191">
        <f t="shared" ref="L678:O680" si="154">L$675</f>
        <v>0</v>
      </c>
      <c r="M678" s="191">
        <f t="shared" si="154"/>
        <v>0.4</v>
      </c>
      <c r="N678" s="191">
        <f t="shared" si="154"/>
        <v>0.01</v>
      </c>
      <c r="O678" s="200" t="str">
        <f t="shared" si="154"/>
        <v>% reduction in fuel use</v>
      </c>
      <c r="P678" s="187" t="s">
        <v>1188</v>
      </c>
      <c r="Q678" s="185" t="s">
        <v>1094</v>
      </c>
      <c r="R678" s="192" t="s">
        <v>1095</v>
      </c>
      <c r="S678" s="206" t="s">
        <v>532</v>
      </c>
      <c r="T678" s="185"/>
      <c r="W678" s="183" t="str" cm="1">
        <f t="array" ref="W678">IFERROR(INDEX(A$761:A$954,MATCH(H678,A$761:A$954,0),0),"Save")</f>
        <v>Save</v>
      </c>
    </row>
    <row r="679" spans="1:23" hidden="1" x14ac:dyDescent="0.35">
      <c r="A679" s="190" t="str">
        <f t="shared" si="151"/>
        <v>Research and Development</v>
      </c>
      <c r="B679" s="190" t="str">
        <f t="shared" si="151"/>
        <v>Fuel Use Reduction</v>
      </c>
      <c r="C679" s="190" t="str">
        <f t="shared" si="151"/>
        <v>RnD Building Fuel Use Perc Reduction</v>
      </c>
      <c r="D679" s="185" t="s">
        <v>505</v>
      </c>
      <c r="E679" s="185"/>
      <c r="F679" s="185" t="s">
        <v>1102</v>
      </c>
      <c r="G679" s="185"/>
      <c r="H679" s="43">
        <v>118</v>
      </c>
      <c r="I679" s="185" t="s">
        <v>310</v>
      </c>
      <c r="J679" s="190" t="str">
        <f t="shared" si="153"/>
        <v>R&amp;D Fuel Use Reductions</v>
      </c>
      <c r="K679" s="191" t="str">
        <f t="shared" si="153"/>
        <v>RnD building fuel use reduction</v>
      </c>
      <c r="L679" s="191">
        <f t="shared" si="154"/>
        <v>0</v>
      </c>
      <c r="M679" s="191">
        <f t="shared" si="154"/>
        <v>0.4</v>
      </c>
      <c r="N679" s="191">
        <f t="shared" si="154"/>
        <v>0.01</v>
      </c>
      <c r="O679" s="200" t="str">
        <f t="shared" si="154"/>
        <v>% reduction in fuel use</v>
      </c>
      <c r="P679" s="187" t="s">
        <v>1189</v>
      </c>
      <c r="Q679" s="185" t="s">
        <v>1094</v>
      </c>
      <c r="R679" s="192" t="s">
        <v>1095</v>
      </c>
      <c r="S679" s="206" t="s">
        <v>532</v>
      </c>
      <c r="T679" s="185"/>
      <c r="W679" s="183" t="str" cm="1">
        <f t="array" ref="W679">IFERROR(INDEX(A$761:A$954,MATCH(H679,A$761:A$954,0),0),"Save")</f>
        <v>Save</v>
      </c>
    </row>
    <row r="680" spans="1:23" hidden="1" x14ac:dyDescent="0.35">
      <c r="A680" s="190" t="str">
        <f t="shared" si="151"/>
        <v>Research and Development</v>
      </c>
      <c r="B680" s="190" t="str">
        <f t="shared" si="151"/>
        <v>Fuel Use Reduction</v>
      </c>
      <c r="C680" s="190" t="str">
        <f t="shared" si="151"/>
        <v>RnD Building Fuel Use Perc Reduction</v>
      </c>
      <c r="D680" s="185" t="s">
        <v>507</v>
      </c>
      <c r="E680" s="185"/>
      <c r="F680" s="185" t="s">
        <v>1104</v>
      </c>
      <c r="G680" s="185"/>
      <c r="H680" s="43">
        <v>119</v>
      </c>
      <c r="I680" s="185" t="s">
        <v>310</v>
      </c>
      <c r="J680" s="190" t="str">
        <f t="shared" si="153"/>
        <v>R&amp;D Fuel Use Reductions</v>
      </c>
      <c r="K680" s="191" t="str">
        <f t="shared" si="153"/>
        <v>RnD building fuel use reduction</v>
      </c>
      <c r="L680" s="191">
        <f t="shared" si="154"/>
        <v>0</v>
      </c>
      <c r="M680" s="191">
        <f t="shared" si="154"/>
        <v>0.4</v>
      </c>
      <c r="N680" s="191">
        <f t="shared" si="154"/>
        <v>0.01</v>
      </c>
      <c r="O680" s="200" t="str">
        <f t="shared" si="154"/>
        <v>% reduction in fuel use</v>
      </c>
      <c r="P680" s="187" t="s">
        <v>1190</v>
      </c>
      <c r="Q680" s="185" t="s">
        <v>1094</v>
      </c>
      <c r="R680" s="192" t="s">
        <v>1095</v>
      </c>
      <c r="S680" s="206" t="s">
        <v>532</v>
      </c>
      <c r="T680" s="185"/>
      <c r="W680" s="183" t="str" cm="1">
        <f t="array" ref="W680">IFERROR(INDEX(A$761:A$954,MATCH(H680,A$761:A$954,0),0),"Save")</f>
        <v>Save</v>
      </c>
    </row>
    <row r="681" spans="1:23" hidden="1" x14ac:dyDescent="0.35">
      <c r="A681" s="182" t="s">
        <v>1086</v>
      </c>
      <c r="B681" s="190" t="str">
        <f>B$675</f>
        <v>Fuel Use Reduction</v>
      </c>
      <c r="C681" s="182" t="s">
        <v>1191</v>
      </c>
      <c r="D681" s="185"/>
      <c r="E681" s="185"/>
      <c r="F681" s="185" t="s">
        <v>619</v>
      </c>
      <c r="G681" s="185"/>
      <c r="H681" s="43">
        <v>120</v>
      </c>
      <c r="I681" s="185" t="s">
        <v>310</v>
      </c>
      <c r="J681" s="190" t="str">
        <f t="shared" ref="J681:J707" si="155">J$675</f>
        <v>R&amp;D Fuel Use Reductions</v>
      </c>
      <c r="K681" s="182" t="s">
        <v>1192</v>
      </c>
      <c r="L681" s="205">
        <v>0</v>
      </c>
      <c r="M681" s="205">
        <v>0.4</v>
      </c>
      <c r="N681" s="204">
        <v>0.01</v>
      </c>
      <c r="O681" s="185" t="s">
        <v>1185</v>
      </c>
      <c r="P681" s="187" t="s">
        <v>1193</v>
      </c>
      <c r="Q681" s="185" t="s">
        <v>1094</v>
      </c>
      <c r="R681" s="192" t="s">
        <v>1095</v>
      </c>
      <c r="S681" s="206" t="s">
        <v>532</v>
      </c>
      <c r="T681" s="185"/>
      <c r="W681" s="183" t="str" cm="1">
        <f t="array" ref="W681">IFERROR(INDEX(A$761:A$954,MATCH(H681,A$761:A$954,0),0),"Save")</f>
        <v>Save</v>
      </c>
    </row>
    <row r="682" spans="1:23" hidden="1" x14ac:dyDescent="0.35">
      <c r="A682" s="182" t="s">
        <v>1086</v>
      </c>
      <c r="B682" s="190" t="str">
        <f>B$675</f>
        <v>Fuel Use Reduction</v>
      </c>
      <c r="C682" s="182" t="s">
        <v>1194</v>
      </c>
      <c r="D682" s="185" t="s">
        <v>578</v>
      </c>
      <c r="E682" s="185"/>
      <c r="F682" s="192" t="s">
        <v>1110</v>
      </c>
      <c r="G682" s="185"/>
      <c r="H682" s="43">
        <v>121</v>
      </c>
      <c r="I682" s="185" t="s">
        <v>310</v>
      </c>
      <c r="J682" s="190" t="str">
        <f t="shared" si="155"/>
        <v>R&amp;D Fuel Use Reductions</v>
      </c>
      <c r="K682" s="182" t="s">
        <v>1195</v>
      </c>
      <c r="L682" s="205">
        <v>0</v>
      </c>
      <c r="M682" s="205">
        <v>0.4</v>
      </c>
      <c r="N682" s="204">
        <v>0.01</v>
      </c>
      <c r="O682" s="185" t="s">
        <v>1185</v>
      </c>
      <c r="P682" s="187" t="s">
        <v>1196</v>
      </c>
      <c r="Q682" s="185" t="s">
        <v>1094</v>
      </c>
      <c r="R682" s="192" t="s">
        <v>1095</v>
      </c>
      <c r="S682" s="206" t="s">
        <v>532</v>
      </c>
      <c r="T682" s="185"/>
      <c r="W682" s="183" t="str" cm="1">
        <f t="array" ref="W682">IFERROR(INDEX(A$761:A$954,MATCH(H682,A$761:A$954,0),0),"Save")</f>
        <v>Save</v>
      </c>
    </row>
    <row r="683" spans="1:23" hidden="1" x14ac:dyDescent="0.35">
      <c r="A683" s="190" t="str">
        <f t="shared" ref="A683:C692" si="156">A$682</f>
        <v>Research and Development</v>
      </c>
      <c r="B683" s="190" t="str">
        <f t="shared" si="156"/>
        <v>Fuel Use Reduction</v>
      </c>
      <c r="C683" s="190" t="str">
        <f t="shared" si="156"/>
        <v>RnD Electricity Fuel Use Perc Reduction</v>
      </c>
      <c r="D683" s="192" t="s">
        <v>585</v>
      </c>
      <c r="E683" s="200"/>
      <c r="F683" s="192" t="s">
        <v>1113</v>
      </c>
      <c r="G683" s="185"/>
      <c r="H683" s="43">
        <v>122</v>
      </c>
      <c r="I683" s="185" t="s">
        <v>310</v>
      </c>
      <c r="J683" s="190" t="str">
        <f t="shared" si="155"/>
        <v>R&amp;D Fuel Use Reductions</v>
      </c>
      <c r="K683" s="191" t="str">
        <f t="shared" ref="K683:O684" si="157">K$682</f>
        <v>RnD electricity fuel use reduction</v>
      </c>
      <c r="L683" s="191">
        <f t="shared" si="157"/>
        <v>0</v>
      </c>
      <c r="M683" s="191">
        <f t="shared" si="157"/>
        <v>0.4</v>
      </c>
      <c r="N683" s="191">
        <f t="shared" si="157"/>
        <v>0.01</v>
      </c>
      <c r="O683" s="200" t="str">
        <f t="shared" si="157"/>
        <v>% reduction in fuel use</v>
      </c>
      <c r="P683" s="187" t="s">
        <v>1197</v>
      </c>
      <c r="Q683" s="185" t="s">
        <v>1094</v>
      </c>
      <c r="R683" s="192" t="s">
        <v>1095</v>
      </c>
      <c r="S683" s="206" t="s">
        <v>532</v>
      </c>
      <c r="T683" s="185"/>
      <c r="W683" s="183" t="str" cm="1">
        <f t="array" ref="W683">IFERROR(INDEX(A$761:A$954,MATCH(H683,A$761:A$954,0),0),"Save")</f>
        <v>Save</v>
      </c>
    </row>
    <row r="684" spans="1:23" hidden="1" x14ac:dyDescent="0.35">
      <c r="A684" s="190" t="str">
        <f t="shared" si="156"/>
        <v>Research and Development</v>
      </c>
      <c r="B684" s="190" t="str">
        <f t="shared" si="156"/>
        <v>Fuel Use Reduction</v>
      </c>
      <c r="C684" s="190" t="str">
        <f t="shared" si="156"/>
        <v>RnD Electricity Fuel Use Perc Reduction</v>
      </c>
      <c r="D684" s="192" t="s">
        <v>588</v>
      </c>
      <c r="E684" s="200"/>
      <c r="F684" s="192" t="s">
        <v>1115</v>
      </c>
      <c r="G684" s="185"/>
      <c r="H684" s="43">
        <v>123</v>
      </c>
      <c r="I684" s="185" t="s">
        <v>310</v>
      </c>
      <c r="J684" s="190" t="str">
        <f t="shared" si="155"/>
        <v>R&amp;D Fuel Use Reductions</v>
      </c>
      <c r="K684" s="191" t="str">
        <f t="shared" si="157"/>
        <v>RnD electricity fuel use reduction</v>
      </c>
      <c r="L684" s="191">
        <f t="shared" si="157"/>
        <v>0</v>
      </c>
      <c r="M684" s="191">
        <f t="shared" si="157"/>
        <v>0.4</v>
      </c>
      <c r="N684" s="191">
        <f t="shared" si="157"/>
        <v>0.01</v>
      </c>
      <c r="O684" s="200" t="str">
        <f t="shared" si="157"/>
        <v>% reduction in fuel use</v>
      </c>
      <c r="P684" s="187" t="s">
        <v>1198</v>
      </c>
      <c r="Q684" s="185" t="s">
        <v>1094</v>
      </c>
      <c r="R684" s="192" t="s">
        <v>1095</v>
      </c>
      <c r="S684" s="206" t="s">
        <v>532</v>
      </c>
      <c r="T684" s="185"/>
      <c r="W684" s="183" t="str" cm="1">
        <f t="array" ref="W684">IFERROR(INDEX(A$761:A$954,MATCH(H684,A$761:A$954,0),0),"Save")</f>
        <v>Save</v>
      </c>
    </row>
    <row r="685" spans="1:23" hidden="1" x14ac:dyDescent="0.35">
      <c r="A685" s="190" t="str">
        <f t="shared" si="156"/>
        <v>Research and Development</v>
      </c>
      <c r="B685" s="190" t="str">
        <f t="shared" si="156"/>
        <v>Fuel Use Reduction</v>
      </c>
      <c r="C685" s="190" t="str">
        <f t="shared" si="156"/>
        <v>RnD Electricity Fuel Use Perc Reduction</v>
      </c>
      <c r="D685" s="192" t="s">
        <v>591</v>
      </c>
      <c r="E685" s="200"/>
      <c r="F685" s="192" t="s">
        <v>1117</v>
      </c>
      <c r="G685" s="185"/>
      <c r="H685" s="43">
        <v>751</v>
      </c>
      <c r="I685" s="185" t="s">
        <v>332</v>
      </c>
      <c r="J685" s="190" t="str">
        <f t="shared" si="155"/>
        <v>R&amp;D Fuel Use Reductions</v>
      </c>
      <c r="K685" s="191" t="str">
        <f t="shared" ref="K685:K692" si="158">K$682</f>
        <v>RnD electricity fuel use reduction</v>
      </c>
      <c r="L685" s="191"/>
      <c r="M685" s="191"/>
      <c r="N685" s="191"/>
      <c r="O685" s="200"/>
      <c r="P685" s="187"/>
      <c r="Q685" s="185"/>
      <c r="R685" s="192"/>
      <c r="S685" s="206"/>
      <c r="T685" s="185"/>
      <c r="W685" s="183" t="str" cm="1">
        <f t="array" ref="W685">IFERROR(INDEX(A$761:A$954,MATCH(H685,A$761:A$954,0),0),"Save")</f>
        <v>Save</v>
      </c>
    </row>
    <row r="686" spans="1:23" hidden="1" x14ac:dyDescent="0.35">
      <c r="A686" s="190" t="str">
        <f t="shared" si="156"/>
        <v>Research and Development</v>
      </c>
      <c r="B686" s="190" t="str">
        <f t="shared" si="156"/>
        <v>Fuel Use Reduction</v>
      </c>
      <c r="C686" s="190" t="str">
        <f t="shared" si="156"/>
        <v>RnD Electricity Fuel Use Perc Reduction</v>
      </c>
      <c r="D686" s="192" t="s">
        <v>594</v>
      </c>
      <c r="E686" s="200"/>
      <c r="F686" s="192" t="s">
        <v>1119</v>
      </c>
      <c r="G686" s="185"/>
      <c r="H686" s="43">
        <v>752</v>
      </c>
      <c r="I686" s="185" t="s">
        <v>332</v>
      </c>
      <c r="J686" s="190" t="str">
        <f t="shared" si="155"/>
        <v>R&amp;D Fuel Use Reductions</v>
      </c>
      <c r="K686" s="191" t="str">
        <f t="shared" si="158"/>
        <v>RnD electricity fuel use reduction</v>
      </c>
      <c r="L686" s="191"/>
      <c r="M686" s="191"/>
      <c r="N686" s="191"/>
      <c r="O686" s="200"/>
      <c r="P686" s="187"/>
      <c r="Q686" s="185"/>
      <c r="R686" s="192"/>
      <c r="S686" s="206"/>
      <c r="T686" s="185"/>
      <c r="W686" s="183" t="str" cm="1">
        <f t="array" ref="W686">IFERROR(INDEX(A$761:A$954,MATCH(H686,A$761:A$954,0),0),"Save")</f>
        <v>Save</v>
      </c>
    </row>
    <row r="687" spans="1:23" hidden="1" x14ac:dyDescent="0.35">
      <c r="A687" s="190" t="str">
        <f t="shared" si="156"/>
        <v>Research and Development</v>
      </c>
      <c r="B687" s="190" t="str">
        <f t="shared" si="156"/>
        <v>Fuel Use Reduction</v>
      </c>
      <c r="C687" s="190" t="str">
        <f t="shared" si="156"/>
        <v>RnD Electricity Fuel Use Perc Reduction</v>
      </c>
      <c r="D687" s="192" t="s">
        <v>596</v>
      </c>
      <c r="E687" s="200"/>
      <c r="F687" s="192" t="s">
        <v>1121</v>
      </c>
      <c r="G687" s="185"/>
      <c r="H687" s="43">
        <v>753</v>
      </c>
      <c r="I687" s="185" t="s">
        <v>332</v>
      </c>
      <c r="J687" s="190" t="str">
        <f t="shared" si="155"/>
        <v>R&amp;D Fuel Use Reductions</v>
      </c>
      <c r="K687" s="191" t="str">
        <f t="shared" si="158"/>
        <v>RnD electricity fuel use reduction</v>
      </c>
      <c r="L687" s="191"/>
      <c r="M687" s="191"/>
      <c r="N687" s="191"/>
      <c r="O687" s="200"/>
      <c r="P687" s="187"/>
      <c r="Q687" s="185"/>
      <c r="R687" s="192"/>
      <c r="S687" s="206"/>
      <c r="T687" s="185"/>
      <c r="W687" s="183" t="str" cm="1">
        <f t="array" ref="W687">IFERROR(INDEX(A$761:A$954,MATCH(H687,A$761:A$954,0),0),"Save")</f>
        <v>Save</v>
      </c>
    </row>
    <row r="688" spans="1:23" hidden="1" x14ac:dyDescent="0.35">
      <c r="A688" s="190" t="str">
        <f t="shared" si="156"/>
        <v>Research and Development</v>
      </c>
      <c r="B688" s="190" t="str">
        <f t="shared" si="156"/>
        <v>Fuel Use Reduction</v>
      </c>
      <c r="C688" s="190" t="str">
        <f t="shared" si="156"/>
        <v>RnD Electricity Fuel Use Perc Reduction</v>
      </c>
      <c r="D688" s="192" t="s">
        <v>598</v>
      </c>
      <c r="E688" s="200"/>
      <c r="F688" s="192" t="s">
        <v>1123</v>
      </c>
      <c r="G688" s="185"/>
      <c r="H688" s="43">
        <v>754</v>
      </c>
      <c r="I688" s="185" t="s">
        <v>332</v>
      </c>
      <c r="J688" s="190" t="str">
        <f t="shared" si="155"/>
        <v>R&amp;D Fuel Use Reductions</v>
      </c>
      <c r="K688" s="191" t="str">
        <f t="shared" si="158"/>
        <v>RnD electricity fuel use reduction</v>
      </c>
      <c r="L688" s="191"/>
      <c r="M688" s="191"/>
      <c r="N688" s="191"/>
      <c r="O688" s="200"/>
      <c r="P688" s="187"/>
      <c r="Q688" s="185"/>
      <c r="R688" s="192"/>
      <c r="S688" s="206"/>
      <c r="T688" s="185"/>
      <c r="W688" s="183" t="str" cm="1">
        <f t="array" ref="W688">IFERROR(INDEX(A$761:A$954,MATCH(H688,A$761:A$954,0),0),"Save")</f>
        <v>Save</v>
      </c>
    </row>
    <row r="689" spans="1:23" hidden="1" x14ac:dyDescent="0.35">
      <c r="A689" s="190" t="str">
        <f t="shared" si="156"/>
        <v>Research and Development</v>
      </c>
      <c r="B689" s="190" t="str">
        <f t="shared" si="156"/>
        <v>Fuel Use Reduction</v>
      </c>
      <c r="C689" s="190" t="str">
        <f t="shared" si="156"/>
        <v>RnD Electricity Fuel Use Perc Reduction</v>
      </c>
      <c r="D689" s="192" t="s">
        <v>600</v>
      </c>
      <c r="E689" s="200"/>
      <c r="F689" s="192" t="s">
        <v>1125</v>
      </c>
      <c r="G689" s="185"/>
      <c r="H689" s="43">
        <v>124</v>
      </c>
      <c r="I689" s="185" t="s">
        <v>310</v>
      </c>
      <c r="J689" s="190" t="str">
        <f t="shared" si="155"/>
        <v>R&amp;D Fuel Use Reductions</v>
      </c>
      <c r="K689" s="191" t="str">
        <f t="shared" si="158"/>
        <v>RnD electricity fuel use reduction</v>
      </c>
      <c r="L689" s="191">
        <f t="shared" ref="L689:O691" si="159">L$682</f>
        <v>0</v>
      </c>
      <c r="M689" s="191">
        <f t="shared" si="159"/>
        <v>0.4</v>
      </c>
      <c r="N689" s="191">
        <f t="shared" si="159"/>
        <v>0.01</v>
      </c>
      <c r="O689" s="200" t="str">
        <f t="shared" si="159"/>
        <v>% reduction in fuel use</v>
      </c>
      <c r="P689" s="187" t="s">
        <v>1199</v>
      </c>
      <c r="Q689" s="185" t="s">
        <v>1094</v>
      </c>
      <c r="R689" s="192" t="s">
        <v>1095</v>
      </c>
      <c r="S689" s="206" t="s">
        <v>532</v>
      </c>
      <c r="T689" s="185"/>
      <c r="W689" s="183" t="str" cm="1">
        <f t="array" ref="W689">IFERROR(INDEX(A$761:A$954,MATCH(H689,A$761:A$954,0),0),"Save")</f>
        <v>Save</v>
      </c>
    </row>
    <row r="690" spans="1:23" hidden="1" x14ac:dyDescent="0.35">
      <c r="A690" s="190" t="str">
        <f t="shared" si="156"/>
        <v>Research and Development</v>
      </c>
      <c r="B690" s="190" t="str">
        <f t="shared" si="156"/>
        <v>Fuel Use Reduction</v>
      </c>
      <c r="C690" s="190" t="str">
        <f t="shared" si="156"/>
        <v>RnD Electricity Fuel Use Perc Reduction</v>
      </c>
      <c r="D690" s="192" t="s">
        <v>606</v>
      </c>
      <c r="E690" s="200"/>
      <c r="F690" s="192" t="s">
        <v>1127</v>
      </c>
      <c r="G690" s="185"/>
      <c r="H690" s="43">
        <v>193</v>
      </c>
      <c r="I690" s="185" t="s">
        <v>310</v>
      </c>
      <c r="J690" s="190" t="str">
        <f t="shared" si="155"/>
        <v>R&amp;D Fuel Use Reductions</v>
      </c>
      <c r="K690" s="191" t="str">
        <f t="shared" si="158"/>
        <v>RnD electricity fuel use reduction</v>
      </c>
      <c r="L690" s="191">
        <f t="shared" si="159"/>
        <v>0</v>
      </c>
      <c r="M690" s="191">
        <f t="shared" si="159"/>
        <v>0.4</v>
      </c>
      <c r="N690" s="191">
        <f t="shared" si="159"/>
        <v>0.01</v>
      </c>
      <c r="O690" s="200" t="str">
        <f t="shared" si="159"/>
        <v>% reduction in fuel use</v>
      </c>
      <c r="P690" s="187" t="s">
        <v>1200</v>
      </c>
      <c r="Q690" s="185" t="s">
        <v>1094</v>
      </c>
      <c r="R690" s="192" t="s">
        <v>1095</v>
      </c>
      <c r="S690" s="206" t="s">
        <v>532</v>
      </c>
      <c r="T690" s="185"/>
      <c r="W690" s="183" t="str" cm="1">
        <f t="array" ref="W690">IFERROR(INDEX(A$761:A$954,MATCH(H690,A$761:A$954,0),0),"Save")</f>
        <v>Save</v>
      </c>
    </row>
    <row r="691" spans="1:23" hidden="1" x14ac:dyDescent="0.35">
      <c r="A691" s="190" t="str">
        <f t="shared" si="156"/>
        <v>Research and Development</v>
      </c>
      <c r="B691" s="190" t="str">
        <f t="shared" si="156"/>
        <v>Fuel Use Reduction</v>
      </c>
      <c r="C691" s="190" t="str">
        <f t="shared" si="156"/>
        <v>RnD Electricity Fuel Use Perc Reduction</v>
      </c>
      <c r="D691" s="192" t="s">
        <v>608</v>
      </c>
      <c r="E691" s="200"/>
      <c r="F691" s="192" t="s">
        <v>1129</v>
      </c>
      <c r="G691" s="185"/>
      <c r="H691" s="43">
        <v>181</v>
      </c>
      <c r="I691" s="185" t="s">
        <v>310</v>
      </c>
      <c r="J691" s="190" t="str">
        <f t="shared" si="155"/>
        <v>R&amp;D Fuel Use Reductions</v>
      </c>
      <c r="K691" s="191" t="str">
        <f t="shared" si="158"/>
        <v>RnD electricity fuel use reduction</v>
      </c>
      <c r="L691" s="191">
        <f t="shared" si="159"/>
        <v>0</v>
      </c>
      <c r="M691" s="191">
        <f t="shared" si="159"/>
        <v>0.4</v>
      </c>
      <c r="N691" s="191">
        <f t="shared" si="159"/>
        <v>0.01</v>
      </c>
      <c r="O691" s="200" t="str">
        <f t="shared" si="159"/>
        <v>% reduction in fuel use</v>
      </c>
      <c r="P691" s="187" t="s">
        <v>1201</v>
      </c>
      <c r="Q691" s="185" t="s">
        <v>1094</v>
      </c>
      <c r="R691" s="192" t="s">
        <v>1095</v>
      </c>
      <c r="S691" s="206" t="s">
        <v>532</v>
      </c>
      <c r="T691" s="185"/>
      <c r="W691" s="183" t="str" cm="1">
        <f t="array" ref="W691">IFERROR(INDEX(A$761:A$954,MATCH(H691,A$761:A$954,0),0),"Save")</f>
        <v>Save</v>
      </c>
    </row>
    <row r="692" spans="1:23" hidden="1" x14ac:dyDescent="0.35">
      <c r="A692" s="190" t="str">
        <f t="shared" si="156"/>
        <v>Research and Development</v>
      </c>
      <c r="B692" s="190" t="str">
        <f t="shared" si="156"/>
        <v>Fuel Use Reduction</v>
      </c>
      <c r="C692" s="190" t="str">
        <f t="shared" si="156"/>
        <v>RnD Electricity Fuel Use Perc Reduction</v>
      </c>
      <c r="D692" s="192" t="s">
        <v>611</v>
      </c>
      <c r="E692" s="200"/>
      <c r="F692" s="192" t="s">
        <v>1131</v>
      </c>
      <c r="G692" s="185"/>
      <c r="H692" s="43">
        <v>755</v>
      </c>
      <c r="I692" s="185" t="s">
        <v>332</v>
      </c>
      <c r="J692" s="190" t="str">
        <f t="shared" si="155"/>
        <v>R&amp;D Fuel Use Reductions</v>
      </c>
      <c r="K692" s="191" t="str">
        <f t="shared" si="158"/>
        <v>RnD electricity fuel use reduction</v>
      </c>
      <c r="L692" s="191"/>
      <c r="M692" s="191"/>
      <c r="N692" s="191"/>
      <c r="O692" s="200"/>
      <c r="P692" s="187"/>
      <c r="Q692" s="185"/>
      <c r="R692" s="192"/>
      <c r="S692" s="206"/>
      <c r="T692" s="185"/>
      <c r="W692" s="183" t="str" cm="1">
        <f t="array" ref="W692">IFERROR(INDEX(A$761:A$954,MATCH(H692,A$761:A$954,0),0),"Save")</f>
        <v>Save</v>
      </c>
    </row>
    <row r="693" spans="1:23" x14ac:dyDescent="0.35">
      <c r="A693" s="182" t="s">
        <v>1086</v>
      </c>
      <c r="B693" s="190" t="str">
        <f>B$682</f>
        <v>Fuel Use Reduction</v>
      </c>
      <c r="C693" s="182" t="s">
        <v>1202</v>
      </c>
      <c r="D693" s="185" t="s">
        <v>755</v>
      </c>
      <c r="E693" s="185"/>
      <c r="F693" s="192" t="s">
        <v>1134</v>
      </c>
      <c r="G693" s="185"/>
      <c r="H693" s="43">
        <v>125</v>
      </c>
      <c r="I693" s="185" t="s">
        <v>310</v>
      </c>
      <c r="J693" s="190" t="str">
        <f t="shared" si="155"/>
        <v>R&amp;D Fuel Use Reductions</v>
      </c>
      <c r="K693" s="182" t="s">
        <v>1203</v>
      </c>
      <c r="L693" s="205">
        <v>0</v>
      </c>
      <c r="M693" s="205">
        <v>0.4</v>
      </c>
      <c r="N693" s="204">
        <v>0.01</v>
      </c>
      <c r="O693" s="185" t="s">
        <v>1185</v>
      </c>
      <c r="P693" s="187" t="s">
        <v>1204</v>
      </c>
      <c r="Q693" s="185" t="s">
        <v>1094</v>
      </c>
      <c r="R693" s="192" t="s">
        <v>1095</v>
      </c>
      <c r="S693" s="206" t="s">
        <v>532</v>
      </c>
      <c r="T693" s="185"/>
      <c r="W693" s="183" cm="1">
        <f t="array" ref="W693">IFERROR(INDEX(A$761:A$954,MATCH(H693,A$761:A$954,0),0),"Save")</f>
        <v>125</v>
      </c>
    </row>
    <row r="694" spans="1:23" x14ac:dyDescent="0.35">
      <c r="A694" s="190" t="str">
        <f t="shared" ref="A694:C700" si="160">A$693</f>
        <v>Research and Development</v>
      </c>
      <c r="B694" s="190" t="str">
        <f t="shared" si="160"/>
        <v>Fuel Use Reduction</v>
      </c>
      <c r="C694" s="190" t="str">
        <f t="shared" si="160"/>
        <v>RnD Industry Fuel Use Perc Reduction</v>
      </c>
      <c r="D694" s="192" t="s">
        <v>764</v>
      </c>
      <c r="E694" s="185"/>
      <c r="F694" s="192" t="s">
        <v>1137</v>
      </c>
      <c r="G694" s="185"/>
      <c r="H694" s="43">
        <v>126</v>
      </c>
      <c r="I694" s="185" t="s">
        <v>310</v>
      </c>
      <c r="J694" s="190" t="str">
        <f t="shared" si="155"/>
        <v>R&amp;D Fuel Use Reductions</v>
      </c>
      <c r="K694" s="191" t="str">
        <f t="shared" ref="K694:O700" si="161">K$693</f>
        <v>RnD industry fuel use reduction</v>
      </c>
      <c r="L694" s="191">
        <f t="shared" si="161"/>
        <v>0</v>
      </c>
      <c r="M694" s="191">
        <f t="shared" si="161"/>
        <v>0.4</v>
      </c>
      <c r="N694" s="191">
        <f t="shared" si="161"/>
        <v>0.01</v>
      </c>
      <c r="O694" s="200" t="str">
        <f t="shared" si="161"/>
        <v>% reduction in fuel use</v>
      </c>
      <c r="P694" s="187" t="s">
        <v>1205</v>
      </c>
      <c r="Q694" s="185" t="s">
        <v>1094</v>
      </c>
      <c r="R694" s="192" t="s">
        <v>1095</v>
      </c>
      <c r="S694" s="206" t="s">
        <v>532</v>
      </c>
      <c r="T694" s="185"/>
      <c r="W694" s="183" cm="1">
        <f t="array" ref="W694">IFERROR(INDEX(A$761:A$954,MATCH(H694,A$761:A$954,0),0),"Save")</f>
        <v>126</v>
      </c>
    </row>
    <row r="695" spans="1:23" x14ac:dyDescent="0.35">
      <c r="A695" s="190" t="str">
        <f t="shared" si="160"/>
        <v>Research and Development</v>
      </c>
      <c r="B695" s="190" t="str">
        <f t="shared" si="160"/>
        <v>Fuel Use Reduction</v>
      </c>
      <c r="C695" s="190" t="str">
        <f t="shared" si="160"/>
        <v>RnD Industry Fuel Use Perc Reduction</v>
      </c>
      <c r="D695" s="192" t="s">
        <v>766</v>
      </c>
      <c r="E695" s="185"/>
      <c r="F695" s="192" t="s">
        <v>1139</v>
      </c>
      <c r="G695" s="185"/>
      <c r="H695" s="43">
        <v>127</v>
      </c>
      <c r="I695" s="185" t="s">
        <v>310</v>
      </c>
      <c r="J695" s="190" t="str">
        <f t="shared" si="155"/>
        <v>R&amp;D Fuel Use Reductions</v>
      </c>
      <c r="K695" s="191" t="str">
        <f t="shared" si="161"/>
        <v>RnD industry fuel use reduction</v>
      </c>
      <c r="L695" s="191">
        <f t="shared" si="161"/>
        <v>0</v>
      </c>
      <c r="M695" s="191">
        <f t="shared" si="161"/>
        <v>0.4</v>
      </c>
      <c r="N695" s="191">
        <f t="shared" si="161"/>
        <v>0.01</v>
      </c>
      <c r="O695" s="200" t="str">
        <f t="shared" si="161"/>
        <v>% reduction in fuel use</v>
      </c>
      <c r="P695" s="187" t="s">
        <v>1206</v>
      </c>
      <c r="Q695" s="185" t="s">
        <v>1094</v>
      </c>
      <c r="R695" s="192" t="s">
        <v>1095</v>
      </c>
      <c r="S695" s="206" t="s">
        <v>532</v>
      </c>
      <c r="T695" s="185"/>
      <c r="W695" s="183" cm="1">
        <f t="array" ref="W695">IFERROR(INDEX(A$761:A$954,MATCH(H695,A$761:A$954,0),0),"Save")</f>
        <v>127</v>
      </c>
    </row>
    <row r="696" spans="1:23" x14ac:dyDescent="0.35">
      <c r="A696" s="190" t="str">
        <f t="shared" si="160"/>
        <v>Research and Development</v>
      </c>
      <c r="B696" s="190" t="str">
        <f t="shared" si="160"/>
        <v>Fuel Use Reduction</v>
      </c>
      <c r="C696" s="190" t="str">
        <f t="shared" si="160"/>
        <v>RnD Industry Fuel Use Perc Reduction</v>
      </c>
      <c r="D696" s="192" t="s">
        <v>768</v>
      </c>
      <c r="E696" s="185"/>
      <c r="F696" s="192" t="s">
        <v>1141</v>
      </c>
      <c r="G696" s="185"/>
      <c r="H696" s="43">
        <v>128</v>
      </c>
      <c r="I696" s="185" t="s">
        <v>310</v>
      </c>
      <c r="J696" s="190" t="str">
        <f t="shared" si="155"/>
        <v>R&amp;D Fuel Use Reductions</v>
      </c>
      <c r="K696" s="191" t="str">
        <f t="shared" si="161"/>
        <v>RnD industry fuel use reduction</v>
      </c>
      <c r="L696" s="191">
        <f t="shared" si="161"/>
        <v>0</v>
      </c>
      <c r="M696" s="191">
        <f t="shared" si="161"/>
        <v>0.4</v>
      </c>
      <c r="N696" s="191">
        <f t="shared" si="161"/>
        <v>0.01</v>
      </c>
      <c r="O696" s="200" t="str">
        <f t="shared" si="161"/>
        <v>% reduction in fuel use</v>
      </c>
      <c r="P696" s="187" t="s">
        <v>1207</v>
      </c>
      <c r="Q696" s="185" t="s">
        <v>1094</v>
      </c>
      <c r="R696" s="192" t="s">
        <v>1095</v>
      </c>
      <c r="S696" s="206" t="s">
        <v>532</v>
      </c>
      <c r="T696" s="185"/>
      <c r="W696" s="183" cm="1">
        <f t="array" ref="W696">IFERROR(INDEX(A$761:A$954,MATCH(H696,A$761:A$954,0),0),"Save")</f>
        <v>128</v>
      </c>
    </row>
    <row r="697" spans="1:23" x14ac:dyDescent="0.35">
      <c r="A697" s="190" t="str">
        <f t="shared" si="160"/>
        <v>Research and Development</v>
      </c>
      <c r="B697" s="190" t="str">
        <f t="shared" si="160"/>
        <v>Fuel Use Reduction</v>
      </c>
      <c r="C697" s="190" t="str">
        <f t="shared" si="160"/>
        <v>RnD Industry Fuel Use Perc Reduction</v>
      </c>
      <c r="D697" s="192" t="s">
        <v>770</v>
      </c>
      <c r="E697" s="185"/>
      <c r="F697" s="192" t="s">
        <v>1143</v>
      </c>
      <c r="G697" s="185"/>
      <c r="H697" s="43">
        <v>129</v>
      </c>
      <c r="I697" s="185" t="s">
        <v>310</v>
      </c>
      <c r="J697" s="190" t="str">
        <f t="shared" si="155"/>
        <v>R&amp;D Fuel Use Reductions</v>
      </c>
      <c r="K697" s="191" t="str">
        <f t="shared" si="161"/>
        <v>RnD industry fuel use reduction</v>
      </c>
      <c r="L697" s="191">
        <f t="shared" si="161"/>
        <v>0</v>
      </c>
      <c r="M697" s="191">
        <f t="shared" si="161"/>
        <v>0.4</v>
      </c>
      <c r="N697" s="191">
        <f t="shared" si="161"/>
        <v>0.01</v>
      </c>
      <c r="O697" s="200" t="str">
        <f t="shared" si="161"/>
        <v>% reduction in fuel use</v>
      </c>
      <c r="P697" s="187" t="s">
        <v>1208</v>
      </c>
      <c r="Q697" s="185" t="s">
        <v>1094</v>
      </c>
      <c r="R697" s="192" t="s">
        <v>1095</v>
      </c>
      <c r="S697" s="206" t="s">
        <v>532</v>
      </c>
      <c r="T697" s="185"/>
      <c r="W697" s="183" cm="1">
        <f t="array" ref="W697">IFERROR(INDEX(A$761:A$954,MATCH(H697,A$761:A$954,0),0),"Save")</f>
        <v>129</v>
      </c>
    </row>
    <row r="698" spans="1:23" x14ac:dyDescent="0.35">
      <c r="A698" s="190" t="str">
        <f t="shared" si="160"/>
        <v>Research and Development</v>
      </c>
      <c r="B698" s="190" t="str">
        <f t="shared" si="160"/>
        <v>Fuel Use Reduction</v>
      </c>
      <c r="C698" s="190" t="str">
        <f t="shared" si="160"/>
        <v>RnD Industry Fuel Use Perc Reduction</v>
      </c>
      <c r="D698" s="192" t="s">
        <v>772</v>
      </c>
      <c r="E698" s="185"/>
      <c r="F698" s="192" t="s">
        <v>1145</v>
      </c>
      <c r="G698" s="185"/>
      <c r="H698" s="43">
        <v>130</v>
      </c>
      <c r="I698" s="185" t="s">
        <v>310</v>
      </c>
      <c r="J698" s="190" t="str">
        <f t="shared" si="155"/>
        <v>R&amp;D Fuel Use Reductions</v>
      </c>
      <c r="K698" s="191" t="str">
        <f t="shared" si="161"/>
        <v>RnD industry fuel use reduction</v>
      </c>
      <c r="L698" s="191">
        <f t="shared" si="161"/>
        <v>0</v>
      </c>
      <c r="M698" s="191">
        <f t="shared" si="161"/>
        <v>0.4</v>
      </c>
      <c r="N698" s="191">
        <f t="shared" si="161"/>
        <v>0.01</v>
      </c>
      <c r="O698" s="200" t="str">
        <f t="shared" si="161"/>
        <v>% reduction in fuel use</v>
      </c>
      <c r="P698" s="187" t="s">
        <v>1209</v>
      </c>
      <c r="Q698" s="185" t="s">
        <v>1094</v>
      </c>
      <c r="R698" s="192" t="s">
        <v>1095</v>
      </c>
      <c r="S698" s="206" t="s">
        <v>532</v>
      </c>
      <c r="T698" s="185"/>
      <c r="W698" s="183" cm="1">
        <f t="array" ref="W698">IFERROR(INDEX(A$761:A$954,MATCH(H698,A$761:A$954,0),0),"Save")</f>
        <v>130</v>
      </c>
    </row>
    <row r="699" spans="1:23" x14ac:dyDescent="0.35">
      <c r="A699" s="190" t="str">
        <f t="shared" si="160"/>
        <v>Research and Development</v>
      </c>
      <c r="B699" s="190" t="str">
        <f t="shared" si="160"/>
        <v>Fuel Use Reduction</v>
      </c>
      <c r="C699" s="190" t="str">
        <f t="shared" si="160"/>
        <v>RnD Industry Fuel Use Perc Reduction</v>
      </c>
      <c r="D699" s="192" t="s">
        <v>774</v>
      </c>
      <c r="E699" s="185"/>
      <c r="F699" s="192" t="s">
        <v>1147</v>
      </c>
      <c r="G699" s="185"/>
      <c r="H699" s="43">
        <v>131</v>
      </c>
      <c r="I699" s="185" t="s">
        <v>310</v>
      </c>
      <c r="J699" s="190" t="str">
        <f t="shared" si="155"/>
        <v>R&amp;D Fuel Use Reductions</v>
      </c>
      <c r="K699" s="191" t="str">
        <f t="shared" si="161"/>
        <v>RnD industry fuel use reduction</v>
      </c>
      <c r="L699" s="191">
        <f t="shared" si="161"/>
        <v>0</v>
      </c>
      <c r="M699" s="191">
        <f t="shared" si="161"/>
        <v>0.4</v>
      </c>
      <c r="N699" s="191">
        <f t="shared" si="161"/>
        <v>0.01</v>
      </c>
      <c r="O699" s="200" t="str">
        <f t="shared" si="161"/>
        <v>% reduction in fuel use</v>
      </c>
      <c r="P699" s="187" t="s">
        <v>1210</v>
      </c>
      <c r="Q699" s="185" t="s">
        <v>1094</v>
      </c>
      <c r="R699" s="192" t="s">
        <v>1095</v>
      </c>
      <c r="S699" s="206" t="s">
        <v>532</v>
      </c>
      <c r="T699" s="185"/>
      <c r="W699" s="183" cm="1">
        <f t="array" ref="W699">IFERROR(INDEX(A$761:A$954,MATCH(H699,A$761:A$954,0),0),"Save")</f>
        <v>131</v>
      </c>
    </row>
    <row r="700" spans="1:23" x14ac:dyDescent="0.35">
      <c r="A700" s="190" t="str">
        <f t="shared" si="160"/>
        <v>Research and Development</v>
      </c>
      <c r="B700" s="190" t="str">
        <f t="shared" si="160"/>
        <v>Fuel Use Reduction</v>
      </c>
      <c r="C700" s="190" t="str">
        <f t="shared" si="160"/>
        <v>RnD Industry Fuel Use Perc Reduction</v>
      </c>
      <c r="D700" s="192" t="s">
        <v>776</v>
      </c>
      <c r="E700" s="185"/>
      <c r="F700" s="192" t="s">
        <v>1149</v>
      </c>
      <c r="G700" s="185"/>
      <c r="H700" s="43">
        <v>132</v>
      </c>
      <c r="I700" s="185" t="s">
        <v>310</v>
      </c>
      <c r="J700" s="190" t="str">
        <f t="shared" si="155"/>
        <v>R&amp;D Fuel Use Reductions</v>
      </c>
      <c r="K700" s="191" t="str">
        <f t="shared" si="161"/>
        <v>RnD industry fuel use reduction</v>
      </c>
      <c r="L700" s="191">
        <f t="shared" si="161"/>
        <v>0</v>
      </c>
      <c r="M700" s="191">
        <f t="shared" si="161"/>
        <v>0.4</v>
      </c>
      <c r="N700" s="191">
        <f t="shared" si="161"/>
        <v>0.01</v>
      </c>
      <c r="O700" s="200" t="str">
        <f t="shared" si="161"/>
        <v>% reduction in fuel use</v>
      </c>
      <c r="P700" s="187" t="s">
        <v>1211</v>
      </c>
      <c r="Q700" s="185" t="s">
        <v>1094</v>
      </c>
      <c r="R700" s="192" t="s">
        <v>1095</v>
      </c>
      <c r="S700" s="206" t="s">
        <v>532</v>
      </c>
      <c r="T700" s="185"/>
      <c r="W700" s="183" cm="1">
        <f t="array" ref="W700">IFERROR(INDEX(A$761:A$954,MATCH(H700,A$761:A$954,0),0),"Save")</f>
        <v>132</v>
      </c>
    </row>
    <row r="701" spans="1:23" hidden="1" x14ac:dyDescent="0.35">
      <c r="A701" s="182" t="s">
        <v>1086</v>
      </c>
      <c r="B701" s="190" t="str">
        <f>B$693</f>
        <v>Fuel Use Reduction</v>
      </c>
      <c r="C701" s="182" t="s">
        <v>1212</v>
      </c>
      <c r="D701" s="185" t="s">
        <v>1152</v>
      </c>
      <c r="E701" s="185"/>
      <c r="F701" s="185" t="s">
        <v>1153</v>
      </c>
      <c r="G701" s="185"/>
      <c r="H701" s="43">
        <v>133</v>
      </c>
      <c r="I701" s="185" t="s">
        <v>310</v>
      </c>
      <c r="J701" s="190" t="str">
        <f t="shared" si="155"/>
        <v>R&amp;D Fuel Use Reductions</v>
      </c>
      <c r="K701" s="182" t="s">
        <v>1213</v>
      </c>
      <c r="L701" s="205">
        <v>0</v>
      </c>
      <c r="M701" s="205">
        <v>0.4</v>
      </c>
      <c r="N701" s="204">
        <v>0.01</v>
      </c>
      <c r="O701" s="185" t="s">
        <v>1185</v>
      </c>
      <c r="P701" s="187" t="s">
        <v>1214</v>
      </c>
      <c r="Q701" s="185" t="s">
        <v>1094</v>
      </c>
      <c r="R701" s="192" t="s">
        <v>1095</v>
      </c>
      <c r="S701" s="206" t="s">
        <v>532</v>
      </c>
      <c r="T701" s="185"/>
      <c r="W701" s="183" t="str" cm="1">
        <f t="array" ref="W701">IFERROR(INDEX(A$761:A$954,MATCH(H701,A$761:A$954,0),0),"Save")</f>
        <v>Save</v>
      </c>
    </row>
    <row r="702" spans="1:23" hidden="1" x14ac:dyDescent="0.35">
      <c r="A702" s="190" t="str">
        <f t="shared" ref="A702:C707" si="162">A$701</f>
        <v>Research and Development</v>
      </c>
      <c r="B702" s="190" t="str">
        <f t="shared" si="162"/>
        <v>Fuel Use Reduction</v>
      </c>
      <c r="C702" s="190" t="str">
        <f t="shared" si="162"/>
        <v>RnD Transportation Fuel Use Perc Reduction</v>
      </c>
      <c r="D702" s="185" t="s">
        <v>1156</v>
      </c>
      <c r="E702" s="185"/>
      <c r="F702" s="185" t="s">
        <v>1157</v>
      </c>
      <c r="G702" s="185"/>
      <c r="H702" s="43">
        <v>134</v>
      </c>
      <c r="I702" s="185" t="s">
        <v>310</v>
      </c>
      <c r="J702" s="190" t="str">
        <f t="shared" si="155"/>
        <v>R&amp;D Fuel Use Reductions</v>
      </c>
      <c r="K702" s="191" t="str">
        <f t="shared" ref="K702:O707" si="163">K$701</f>
        <v>RnD transportation fuel use reduction</v>
      </c>
      <c r="L702" s="191">
        <f t="shared" si="163"/>
        <v>0</v>
      </c>
      <c r="M702" s="191">
        <f t="shared" si="163"/>
        <v>0.4</v>
      </c>
      <c r="N702" s="191">
        <f t="shared" si="163"/>
        <v>0.01</v>
      </c>
      <c r="O702" s="200" t="str">
        <f t="shared" si="163"/>
        <v>% reduction in fuel use</v>
      </c>
      <c r="P702" s="187" t="s">
        <v>1215</v>
      </c>
      <c r="Q702" s="185" t="s">
        <v>1094</v>
      </c>
      <c r="R702" s="192" t="s">
        <v>1095</v>
      </c>
      <c r="S702" s="206" t="s">
        <v>532</v>
      </c>
      <c r="T702" s="185"/>
      <c r="W702" s="183" t="str" cm="1">
        <f t="array" ref="W702">IFERROR(INDEX(A$761:A$954,MATCH(H702,A$761:A$954,0),0),"Save")</f>
        <v>Save</v>
      </c>
    </row>
    <row r="703" spans="1:23" hidden="1" x14ac:dyDescent="0.35">
      <c r="A703" s="190" t="str">
        <f t="shared" si="162"/>
        <v>Research and Development</v>
      </c>
      <c r="B703" s="190" t="str">
        <f t="shared" si="162"/>
        <v>Fuel Use Reduction</v>
      </c>
      <c r="C703" s="190" t="str">
        <f t="shared" si="162"/>
        <v>RnD Transportation Fuel Use Perc Reduction</v>
      </c>
      <c r="D703" s="185" t="s">
        <v>1159</v>
      </c>
      <c r="E703" s="185"/>
      <c r="F703" s="185" t="s">
        <v>1160</v>
      </c>
      <c r="G703" s="185"/>
      <c r="H703" s="43">
        <v>135</v>
      </c>
      <c r="I703" s="185" t="s">
        <v>310</v>
      </c>
      <c r="J703" s="190" t="str">
        <f t="shared" si="155"/>
        <v>R&amp;D Fuel Use Reductions</v>
      </c>
      <c r="K703" s="191" t="str">
        <f t="shared" si="163"/>
        <v>RnD transportation fuel use reduction</v>
      </c>
      <c r="L703" s="191">
        <f t="shared" si="163"/>
        <v>0</v>
      </c>
      <c r="M703" s="191">
        <f t="shared" si="163"/>
        <v>0.4</v>
      </c>
      <c r="N703" s="191">
        <f t="shared" si="163"/>
        <v>0.01</v>
      </c>
      <c r="O703" s="200" t="str">
        <f t="shared" si="163"/>
        <v>% reduction in fuel use</v>
      </c>
      <c r="P703" s="187" t="s">
        <v>1216</v>
      </c>
      <c r="Q703" s="185" t="s">
        <v>1094</v>
      </c>
      <c r="R703" s="192" t="s">
        <v>1095</v>
      </c>
      <c r="S703" s="206" t="s">
        <v>532</v>
      </c>
      <c r="T703" s="185"/>
      <c r="W703" s="183" t="str" cm="1">
        <f t="array" ref="W703">IFERROR(INDEX(A$761:A$954,MATCH(H703,A$761:A$954,0),0),"Save")</f>
        <v>Save</v>
      </c>
    </row>
    <row r="704" spans="1:23" hidden="1" x14ac:dyDescent="0.35">
      <c r="A704" s="190" t="str">
        <f t="shared" si="162"/>
        <v>Research and Development</v>
      </c>
      <c r="B704" s="190" t="str">
        <f t="shared" si="162"/>
        <v>Fuel Use Reduction</v>
      </c>
      <c r="C704" s="190" t="str">
        <f t="shared" si="162"/>
        <v>RnD Transportation Fuel Use Perc Reduction</v>
      </c>
      <c r="D704" s="185" t="s">
        <v>1162</v>
      </c>
      <c r="E704" s="185"/>
      <c r="F704" s="185" t="s">
        <v>1163</v>
      </c>
      <c r="G704" s="185"/>
      <c r="H704" s="43">
        <v>136</v>
      </c>
      <c r="I704" s="185" t="s">
        <v>310</v>
      </c>
      <c r="J704" s="190" t="str">
        <f t="shared" si="155"/>
        <v>R&amp;D Fuel Use Reductions</v>
      </c>
      <c r="K704" s="191" t="str">
        <f t="shared" si="163"/>
        <v>RnD transportation fuel use reduction</v>
      </c>
      <c r="L704" s="191">
        <f t="shared" si="163"/>
        <v>0</v>
      </c>
      <c r="M704" s="191">
        <f t="shared" si="163"/>
        <v>0.4</v>
      </c>
      <c r="N704" s="191">
        <f t="shared" si="163"/>
        <v>0.01</v>
      </c>
      <c r="O704" s="200" t="str">
        <f t="shared" si="163"/>
        <v>% reduction in fuel use</v>
      </c>
      <c r="P704" s="187" t="s">
        <v>1217</v>
      </c>
      <c r="Q704" s="185" t="s">
        <v>1094</v>
      </c>
      <c r="R704" s="192" t="s">
        <v>1095</v>
      </c>
      <c r="S704" s="206" t="s">
        <v>532</v>
      </c>
      <c r="T704" s="185"/>
      <c r="W704" s="183" t="str" cm="1">
        <f t="array" ref="W704">IFERROR(INDEX(A$761:A$954,MATCH(H704,A$761:A$954,0),0),"Save")</f>
        <v>Save</v>
      </c>
    </row>
    <row r="705" spans="1:23" hidden="1" x14ac:dyDescent="0.35">
      <c r="A705" s="190" t="str">
        <f t="shared" si="162"/>
        <v>Research and Development</v>
      </c>
      <c r="B705" s="190" t="str">
        <f t="shared" si="162"/>
        <v>Fuel Use Reduction</v>
      </c>
      <c r="C705" s="190" t="str">
        <f t="shared" si="162"/>
        <v>RnD Transportation Fuel Use Perc Reduction</v>
      </c>
      <c r="D705" s="185" t="s">
        <v>1165</v>
      </c>
      <c r="E705" s="185"/>
      <c r="F705" s="185" t="s">
        <v>1166</v>
      </c>
      <c r="G705" s="185"/>
      <c r="H705" s="43">
        <v>137</v>
      </c>
      <c r="I705" s="185" t="s">
        <v>310</v>
      </c>
      <c r="J705" s="190" t="str">
        <f t="shared" si="155"/>
        <v>R&amp;D Fuel Use Reductions</v>
      </c>
      <c r="K705" s="191" t="str">
        <f t="shared" si="163"/>
        <v>RnD transportation fuel use reduction</v>
      </c>
      <c r="L705" s="191">
        <f t="shared" si="163"/>
        <v>0</v>
      </c>
      <c r="M705" s="191">
        <f t="shared" si="163"/>
        <v>0.4</v>
      </c>
      <c r="N705" s="191">
        <f t="shared" si="163"/>
        <v>0.01</v>
      </c>
      <c r="O705" s="200" t="str">
        <f t="shared" si="163"/>
        <v>% reduction in fuel use</v>
      </c>
      <c r="P705" s="187" t="s">
        <v>1218</v>
      </c>
      <c r="Q705" s="185" t="s">
        <v>1094</v>
      </c>
      <c r="R705" s="192" t="s">
        <v>1095</v>
      </c>
      <c r="S705" s="206" t="s">
        <v>532</v>
      </c>
      <c r="T705" s="185"/>
      <c r="W705" s="183" t="str" cm="1">
        <f t="array" ref="W705">IFERROR(INDEX(A$761:A$954,MATCH(H705,A$761:A$954,0),0),"Save")</f>
        <v>Save</v>
      </c>
    </row>
    <row r="706" spans="1:23" hidden="1" x14ac:dyDescent="0.35">
      <c r="A706" s="190" t="str">
        <f t="shared" si="162"/>
        <v>Research and Development</v>
      </c>
      <c r="B706" s="190" t="str">
        <f t="shared" si="162"/>
        <v>Fuel Use Reduction</v>
      </c>
      <c r="C706" s="190" t="str">
        <f t="shared" si="162"/>
        <v>RnD Transportation Fuel Use Perc Reduction</v>
      </c>
      <c r="D706" s="185" t="s">
        <v>1168</v>
      </c>
      <c r="E706" s="185"/>
      <c r="F706" s="185" t="s">
        <v>1169</v>
      </c>
      <c r="G706" s="185"/>
      <c r="H706" s="43">
        <v>138</v>
      </c>
      <c r="I706" s="185" t="s">
        <v>310</v>
      </c>
      <c r="J706" s="190" t="str">
        <f t="shared" si="155"/>
        <v>R&amp;D Fuel Use Reductions</v>
      </c>
      <c r="K706" s="191" t="str">
        <f t="shared" si="163"/>
        <v>RnD transportation fuel use reduction</v>
      </c>
      <c r="L706" s="191">
        <f t="shared" si="163"/>
        <v>0</v>
      </c>
      <c r="M706" s="191">
        <f t="shared" si="163"/>
        <v>0.4</v>
      </c>
      <c r="N706" s="191">
        <f t="shared" si="163"/>
        <v>0.01</v>
      </c>
      <c r="O706" s="200" t="str">
        <f t="shared" si="163"/>
        <v>% reduction in fuel use</v>
      </c>
      <c r="P706" s="187" t="s">
        <v>1219</v>
      </c>
      <c r="Q706" s="185" t="s">
        <v>1094</v>
      </c>
      <c r="R706" s="192" t="s">
        <v>1095</v>
      </c>
      <c r="S706" s="206" t="s">
        <v>532</v>
      </c>
      <c r="T706" s="185"/>
      <c r="W706" s="183" t="str" cm="1">
        <f t="array" ref="W706">IFERROR(INDEX(A$761:A$954,MATCH(H706,A$761:A$954,0),0),"Save")</f>
        <v>Save</v>
      </c>
    </row>
    <row r="707" spans="1:23" hidden="1" x14ac:dyDescent="0.35">
      <c r="A707" s="190" t="str">
        <f t="shared" si="162"/>
        <v>Research and Development</v>
      </c>
      <c r="B707" s="190" t="str">
        <f t="shared" si="162"/>
        <v>Fuel Use Reduction</v>
      </c>
      <c r="C707" s="190" t="str">
        <f t="shared" si="162"/>
        <v>RnD Transportation Fuel Use Perc Reduction</v>
      </c>
      <c r="D707" s="185" t="s">
        <v>1171</v>
      </c>
      <c r="E707" s="185"/>
      <c r="F707" s="185" t="s">
        <v>1172</v>
      </c>
      <c r="G707" s="185"/>
      <c r="H707" s="43">
        <v>524</v>
      </c>
      <c r="I707" s="185" t="s">
        <v>310</v>
      </c>
      <c r="J707" s="190" t="str">
        <f t="shared" si="155"/>
        <v>R&amp;D Fuel Use Reductions</v>
      </c>
      <c r="K707" s="191" t="str">
        <f t="shared" si="163"/>
        <v>RnD transportation fuel use reduction</v>
      </c>
      <c r="L707" s="191">
        <f t="shared" si="163"/>
        <v>0</v>
      </c>
      <c r="M707" s="191">
        <f t="shared" si="163"/>
        <v>0.4</v>
      </c>
      <c r="N707" s="191">
        <f t="shared" si="163"/>
        <v>0.01</v>
      </c>
      <c r="O707" s="200" t="str">
        <f t="shared" si="163"/>
        <v>% reduction in fuel use</v>
      </c>
      <c r="P707" s="187" t="s">
        <v>1220</v>
      </c>
      <c r="Q707" s="185" t="s">
        <v>1094</v>
      </c>
      <c r="R707" s="192" t="s">
        <v>1095</v>
      </c>
      <c r="S707" s="206" t="s">
        <v>532</v>
      </c>
      <c r="T707" s="185"/>
      <c r="W707" s="183" t="str" cm="1">
        <f t="array" ref="W707">IFERROR(INDEX(A$761:A$954,MATCH(H707,A$761:A$954,0),0),"Save")</f>
        <v>Save</v>
      </c>
    </row>
    <row r="708" spans="1:23" hidden="1" x14ac:dyDescent="0.35">
      <c r="A708" s="182" t="s">
        <v>1221</v>
      </c>
      <c r="B708" s="182" t="s">
        <v>1222</v>
      </c>
      <c r="C708" s="182" t="s">
        <v>1223</v>
      </c>
      <c r="H708" s="43">
        <v>543</v>
      </c>
      <c r="I708" s="182" t="s">
        <v>310</v>
      </c>
      <c r="J708" s="224"/>
      <c r="K708" s="182" t="s">
        <v>1224</v>
      </c>
      <c r="L708" s="205">
        <v>-0.08</v>
      </c>
      <c r="M708" s="205">
        <v>0.02</v>
      </c>
      <c r="N708" s="222">
        <v>1E-3</v>
      </c>
      <c r="O708" s="182" t="s">
        <v>1225</v>
      </c>
      <c r="P708" s="202" t="s">
        <v>1226</v>
      </c>
      <c r="R708" s="182"/>
      <c r="S708" s="240" t="s">
        <v>1227</v>
      </c>
      <c r="W708" s="183" t="str" cm="1">
        <f t="array" ref="W708">IFERROR(INDEX(A$761:A$954,MATCH(H708,A$761:A$954,0),0),"Save")</f>
        <v>Save</v>
      </c>
    </row>
    <row r="709" spans="1:23" hidden="1" x14ac:dyDescent="0.35">
      <c r="A709" s="182" t="s">
        <v>1228</v>
      </c>
      <c r="B709" s="182" t="s">
        <v>1229</v>
      </c>
      <c r="C709" s="182" t="s">
        <v>1230</v>
      </c>
      <c r="D709" s="182" t="s">
        <v>1231</v>
      </c>
      <c r="F709" s="182" t="s">
        <v>1232</v>
      </c>
      <c r="H709" s="43">
        <v>545</v>
      </c>
      <c r="I709" s="182" t="s">
        <v>310</v>
      </c>
      <c r="J709" s="224"/>
      <c r="K709" s="182" t="s">
        <v>1233</v>
      </c>
      <c r="L709" s="182">
        <v>0</v>
      </c>
      <c r="M709" s="182">
        <v>10</v>
      </c>
      <c r="N709" s="182">
        <v>1</v>
      </c>
      <c r="O709" s="182" t="s">
        <v>1234</v>
      </c>
      <c r="P709" s="162" t="s">
        <v>1235</v>
      </c>
      <c r="Q709" s="182" t="s">
        <v>1236</v>
      </c>
      <c r="R709" s="182"/>
      <c r="W709" s="183" t="str" cm="1">
        <f t="array" ref="W709">IFERROR(INDEX(A$761:A$954,MATCH(H709,A$761:A$954,0),0),"Save")</f>
        <v>Save</v>
      </c>
    </row>
    <row r="710" spans="1:23" hidden="1" x14ac:dyDescent="0.35">
      <c r="A710" s="190" t="str">
        <f t="shared" ref="A710:C713" si="164">A$709</f>
        <v>Government Revenue Accounting</v>
      </c>
      <c r="B710" s="190" t="str">
        <f t="shared" si="164"/>
        <v>Carbon Tax Revenue</v>
      </c>
      <c r="C710" s="190" t="str">
        <f t="shared" si="164"/>
        <v>GRA for Carbon Tax Revenue</v>
      </c>
      <c r="D710" s="182" t="s">
        <v>1237</v>
      </c>
      <c r="F710" s="182" t="s">
        <v>1238</v>
      </c>
      <c r="H710" s="43">
        <v>546</v>
      </c>
      <c r="I710" s="190" t="str">
        <f>I$709</f>
        <v>Yes</v>
      </c>
      <c r="J710" s="224"/>
      <c r="K710" s="190" t="str">
        <f t="shared" ref="K710:O713" si="165">K$709</f>
        <v>GRA carbon tax revenue</v>
      </c>
      <c r="L710" s="190">
        <f t="shared" si="165"/>
        <v>0</v>
      </c>
      <c r="M710" s="190">
        <f t="shared" si="165"/>
        <v>10</v>
      </c>
      <c r="N710" s="190">
        <f t="shared" si="165"/>
        <v>1</v>
      </c>
      <c r="O710" s="190" t="str">
        <f t="shared" si="165"/>
        <v>weight</v>
      </c>
      <c r="P710" s="162" t="s">
        <v>1239</v>
      </c>
      <c r="Q710" s="190" t="str">
        <f>Q$709</f>
        <v>io-model.html</v>
      </c>
      <c r="R710" s="182"/>
      <c r="W710" s="183" t="str" cm="1">
        <f t="array" ref="W710">IFERROR(INDEX(A$761:A$954,MATCH(H710,A$761:A$954,0),0),"Save")</f>
        <v>Save</v>
      </c>
    </row>
    <row r="711" spans="1:23" hidden="1" x14ac:dyDescent="0.35">
      <c r="A711" s="190" t="str">
        <f t="shared" si="164"/>
        <v>Government Revenue Accounting</v>
      </c>
      <c r="B711" s="190" t="str">
        <f t="shared" si="164"/>
        <v>Carbon Tax Revenue</v>
      </c>
      <c r="C711" s="190" t="str">
        <f t="shared" si="164"/>
        <v>GRA for Carbon Tax Revenue</v>
      </c>
      <c r="D711" s="182" t="s">
        <v>1240</v>
      </c>
      <c r="F711" s="182" t="s">
        <v>1241</v>
      </c>
      <c r="H711" s="43">
        <v>547</v>
      </c>
      <c r="I711" s="190" t="str">
        <f>I$709</f>
        <v>Yes</v>
      </c>
      <c r="J711" s="224"/>
      <c r="K711" s="190" t="str">
        <f t="shared" si="165"/>
        <v>GRA carbon tax revenue</v>
      </c>
      <c r="L711" s="190">
        <f t="shared" si="165"/>
        <v>0</v>
      </c>
      <c r="M711" s="190">
        <f t="shared" si="165"/>
        <v>10</v>
      </c>
      <c r="N711" s="190">
        <f t="shared" si="165"/>
        <v>1</v>
      </c>
      <c r="O711" s="190" t="str">
        <f t="shared" si="165"/>
        <v>weight</v>
      </c>
      <c r="P711" s="162" t="s">
        <v>1242</v>
      </c>
      <c r="Q711" s="190" t="str">
        <f>Q$709</f>
        <v>io-model.html</v>
      </c>
      <c r="R711" s="182"/>
      <c r="W711" s="183" t="str" cm="1">
        <f t="array" ref="W711">IFERROR(INDEX(A$761:A$954,MATCH(H711,A$761:A$954,0),0),"Save")</f>
        <v>Save</v>
      </c>
    </row>
    <row r="712" spans="1:23" hidden="1" x14ac:dyDescent="0.35">
      <c r="A712" s="190" t="str">
        <f t="shared" si="164"/>
        <v>Government Revenue Accounting</v>
      </c>
      <c r="B712" s="190" t="str">
        <f t="shared" si="164"/>
        <v>Carbon Tax Revenue</v>
      </c>
      <c r="C712" s="190" t="str">
        <f t="shared" si="164"/>
        <v>GRA for Carbon Tax Revenue</v>
      </c>
      <c r="D712" s="182" t="s">
        <v>1243</v>
      </c>
      <c r="F712" s="182" t="s">
        <v>1244</v>
      </c>
      <c r="H712" s="43">
        <v>548</v>
      </c>
      <c r="I712" s="190" t="str">
        <f>I$709</f>
        <v>Yes</v>
      </c>
      <c r="J712" s="224"/>
      <c r="K712" s="190" t="str">
        <f t="shared" si="165"/>
        <v>GRA carbon tax revenue</v>
      </c>
      <c r="L712" s="190">
        <f t="shared" si="165"/>
        <v>0</v>
      </c>
      <c r="M712" s="190">
        <f t="shared" si="165"/>
        <v>10</v>
      </c>
      <c r="N712" s="190">
        <f t="shared" si="165"/>
        <v>1</v>
      </c>
      <c r="O712" s="190" t="str">
        <f t="shared" si="165"/>
        <v>weight</v>
      </c>
      <c r="P712" s="162" t="s">
        <v>1245</v>
      </c>
      <c r="Q712" s="190" t="str">
        <f>Q$709</f>
        <v>io-model.html</v>
      </c>
      <c r="R712" s="182"/>
      <c r="W712" s="183" t="str" cm="1">
        <f t="array" ref="W712">IFERROR(INDEX(A$761:A$954,MATCH(H712,A$761:A$954,0),0),"Save")</f>
        <v>Save</v>
      </c>
    </row>
    <row r="713" spans="1:23" hidden="1" x14ac:dyDescent="0.35">
      <c r="A713" s="190" t="str">
        <f t="shared" si="164"/>
        <v>Government Revenue Accounting</v>
      </c>
      <c r="B713" s="190" t="str">
        <f t="shared" si="164"/>
        <v>Carbon Tax Revenue</v>
      </c>
      <c r="C713" s="190" t="str">
        <f t="shared" si="164"/>
        <v>GRA for Carbon Tax Revenue</v>
      </c>
      <c r="D713" s="182" t="s">
        <v>1246</v>
      </c>
      <c r="F713" s="182" t="s">
        <v>1247</v>
      </c>
      <c r="H713" s="43">
        <v>549</v>
      </c>
      <c r="I713" s="190" t="str">
        <f>I$709</f>
        <v>Yes</v>
      </c>
      <c r="J713" s="224"/>
      <c r="K713" s="190" t="str">
        <f t="shared" si="165"/>
        <v>GRA carbon tax revenue</v>
      </c>
      <c r="L713" s="190">
        <f t="shared" si="165"/>
        <v>0</v>
      </c>
      <c r="M713" s="190">
        <f t="shared" si="165"/>
        <v>10</v>
      </c>
      <c r="N713" s="190">
        <f t="shared" si="165"/>
        <v>1</v>
      </c>
      <c r="O713" s="190" t="str">
        <f t="shared" si="165"/>
        <v>weight</v>
      </c>
      <c r="P713" s="162" t="s">
        <v>1248</v>
      </c>
      <c r="Q713" s="190" t="str">
        <f>Q$709</f>
        <v>io-model.html</v>
      </c>
      <c r="R713" s="182"/>
      <c r="W713" s="183" t="str" cm="1">
        <f t="array" ref="W713">IFERROR(INDEX(A$761:A$954,MATCH(H713,A$761:A$954,0),0),"Save")</f>
        <v>Save</v>
      </c>
    </row>
    <row r="714" spans="1:23" hidden="1" x14ac:dyDescent="0.35">
      <c r="A714" s="182" t="s">
        <v>1228</v>
      </c>
      <c r="B714" s="182" t="s">
        <v>1249</v>
      </c>
      <c r="C714" s="182" t="s">
        <v>1250</v>
      </c>
      <c r="D714" s="182" t="s">
        <v>1231</v>
      </c>
      <c r="F714" s="182" t="s">
        <v>1232</v>
      </c>
      <c r="H714" s="43">
        <v>550</v>
      </c>
      <c r="I714" s="182" t="s">
        <v>310</v>
      </c>
      <c r="J714" s="224"/>
      <c r="K714" s="182" t="s">
        <v>1251</v>
      </c>
      <c r="L714" s="182">
        <v>0</v>
      </c>
      <c r="M714" s="182">
        <v>10</v>
      </c>
      <c r="N714" s="182">
        <v>1</v>
      </c>
      <c r="O714" s="182" t="s">
        <v>1234</v>
      </c>
      <c r="P714"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2" t="s">
        <v>1236</v>
      </c>
      <c r="R714" s="182"/>
      <c r="W714" s="183" t="str" cm="1">
        <f t="array" ref="W714">IFERROR(INDEX(A$761:A$954,MATCH(H714,A$761:A$954,0),0),"Save")</f>
        <v>Save</v>
      </c>
    </row>
    <row r="715" spans="1:23" hidden="1" x14ac:dyDescent="0.35">
      <c r="A715" s="190" t="str">
        <f t="shared" ref="A715:C718" si="166">A$714</f>
        <v>Government Revenue Accounting</v>
      </c>
      <c r="B715" s="190" t="str">
        <f t="shared" si="166"/>
        <v>Fuel Tax Revenue</v>
      </c>
      <c r="C715" s="190" t="str">
        <f t="shared" si="166"/>
        <v>GRA for Fuel Tax Revenue</v>
      </c>
      <c r="D715" s="182" t="s">
        <v>1237</v>
      </c>
      <c r="F715" s="182" t="s">
        <v>1238</v>
      </c>
      <c r="H715" s="43">
        <v>551</v>
      </c>
      <c r="I715" s="190" t="str">
        <f>I$714</f>
        <v>Yes</v>
      </c>
      <c r="J715" s="224"/>
      <c r="K715" s="190" t="str">
        <f t="shared" ref="K715:O718" si="167">K$714</f>
        <v>GRA fuel tax revenue</v>
      </c>
      <c r="L715" s="190">
        <f t="shared" si="167"/>
        <v>0</v>
      </c>
      <c r="M715" s="190">
        <f t="shared" si="167"/>
        <v>10</v>
      </c>
      <c r="N715" s="190">
        <f t="shared" si="167"/>
        <v>1</v>
      </c>
      <c r="O715" s="190" t="str">
        <f t="shared" si="167"/>
        <v>weight</v>
      </c>
      <c r="P715"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0" t="str">
        <f>Q$714</f>
        <v>io-model.html</v>
      </c>
      <c r="R715" s="182"/>
      <c r="W715" s="183" t="str" cm="1">
        <f t="array" ref="W715">IFERROR(INDEX(A$761:A$954,MATCH(H715,A$761:A$954,0),0),"Save")</f>
        <v>Save</v>
      </c>
    </row>
    <row r="716" spans="1:23" hidden="1" x14ac:dyDescent="0.35">
      <c r="A716" s="190" t="str">
        <f t="shared" si="166"/>
        <v>Government Revenue Accounting</v>
      </c>
      <c r="B716" s="190" t="str">
        <f t="shared" si="166"/>
        <v>Fuel Tax Revenue</v>
      </c>
      <c r="C716" s="190" t="str">
        <f t="shared" si="166"/>
        <v>GRA for Fuel Tax Revenue</v>
      </c>
      <c r="D716" s="182" t="s">
        <v>1240</v>
      </c>
      <c r="F716" s="182" t="s">
        <v>1241</v>
      </c>
      <c r="H716" s="43">
        <v>552</v>
      </c>
      <c r="I716" s="190" t="str">
        <f>I$714</f>
        <v>Yes</v>
      </c>
      <c r="J716" s="224"/>
      <c r="K716" s="190" t="str">
        <f t="shared" si="167"/>
        <v>GRA fuel tax revenue</v>
      </c>
      <c r="L716" s="190">
        <f t="shared" si="167"/>
        <v>0</v>
      </c>
      <c r="M716" s="190">
        <f t="shared" si="167"/>
        <v>10</v>
      </c>
      <c r="N716" s="190">
        <f t="shared" si="167"/>
        <v>1</v>
      </c>
      <c r="O716" s="190" t="str">
        <f t="shared" si="167"/>
        <v>weight</v>
      </c>
      <c r="P716"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0" t="str">
        <f>Q$714</f>
        <v>io-model.html</v>
      </c>
      <c r="R716" s="182"/>
      <c r="W716" s="183" t="str" cm="1">
        <f t="array" ref="W716">IFERROR(INDEX(A$761:A$954,MATCH(H716,A$761:A$954,0),0),"Save")</f>
        <v>Save</v>
      </c>
    </row>
    <row r="717" spans="1:23" hidden="1" x14ac:dyDescent="0.35">
      <c r="A717" s="190" t="str">
        <f t="shared" si="166"/>
        <v>Government Revenue Accounting</v>
      </c>
      <c r="B717" s="190" t="str">
        <f t="shared" si="166"/>
        <v>Fuel Tax Revenue</v>
      </c>
      <c r="C717" s="190" t="str">
        <f t="shared" si="166"/>
        <v>GRA for Fuel Tax Revenue</v>
      </c>
      <c r="D717" s="182" t="s">
        <v>1243</v>
      </c>
      <c r="F717" s="182" t="s">
        <v>1244</v>
      </c>
      <c r="H717" s="43">
        <v>553</v>
      </c>
      <c r="I717" s="190" t="str">
        <f>I$714</f>
        <v>Yes</v>
      </c>
      <c r="J717" s="224"/>
      <c r="K717" s="190" t="str">
        <f t="shared" si="167"/>
        <v>GRA fuel tax revenue</v>
      </c>
      <c r="L717" s="190">
        <f t="shared" si="167"/>
        <v>0</v>
      </c>
      <c r="M717" s="190">
        <f t="shared" si="167"/>
        <v>10</v>
      </c>
      <c r="N717" s="190">
        <f t="shared" si="167"/>
        <v>1</v>
      </c>
      <c r="O717" s="190" t="str">
        <f t="shared" si="167"/>
        <v>weight</v>
      </c>
      <c r="P717"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0" t="str">
        <f>Q$714</f>
        <v>io-model.html</v>
      </c>
      <c r="R717" s="182"/>
      <c r="W717" s="183" t="str" cm="1">
        <f t="array" ref="W717">IFERROR(INDEX(A$761:A$954,MATCH(H717,A$761:A$954,0),0),"Save")</f>
        <v>Save</v>
      </c>
    </row>
    <row r="718" spans="1:23" hidden="1" x14ac:dyDescent="0.35">
      <c r="A718" s="190" t="str">
        <f t="shared" si="166"/>
        <v>Government Revenue Accounting</v>
      </c>
      <c r="B718" s="190" t="str">
        <f t="shared" si="166"/>
        <v>Fuel Tax Revenue</v>
      </c>
      <c r="C718" s="190" t="str">
        <f t="shared" si="166"/>
        <v>GRA for Fuel Tax Revenue</v>
      </c>
      <c r="D718" s="182" t="s">
        <v>1246</v>
      </c>
      <c r="F718" s="182" t="s">
        <v>1247</v>
      </c>
      <c r="H718" s="43">
        <v>554</v>
      </c>
      <c r="I718" s="190" t="str">
        <f>I$714</f>
        <v>Yes</v>
      </c>
      <c r="J718" s="224"/>
      <c r="K718" s="190" t="str">
        <f t="shared" si="167"/>
        <v>GRA fuel tax revenue</v>
      </c>
      <c r="L718" s="190">
        <f t="shared" si="167"/>
        <v>0</v>
      </c>
      <c r="M718" s="190">
        <f t="shared" si="167"/>
        <v>10</v>
      </c>
      <c r="N718" s="190">
        <f t="shared" si="167"/>
        <v>1</v>
      </c>
      <c r="O718" s="190" t="str">
        <f t="shared" si="167"/>
        <v>weight</v>
      </c>
      <c r="P718"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0" t="str">
        <f>Q$714</f>
        <v>io-model.html</v>
      </c>
      <c r="R718" s="182"/>
      <c r="W718" s="183" t="str" cm="1">
        <f t="array" ref="W718">IFERROR(INDEX(A$761:A$954,MATCH(H718,A$761:A$954,0),0),"Save")</f>
        <v>Save</v>
      </c>
    </row>
    <row r="719" spans="1:23" hidden="1" x14ac:dyDescent="0.35">
      <c r="A719" s="182" t="s">
        <v>1228</v>
      </c>
      <c r="B719" s="182" t="s">
        <v>414</v>
      </c>
      <c r="C719" s="182" t="s">
        <v>1252</v>
      </c>
      <c r="D719" s="182" t="s">
        <v>1231</v>
      </c>
      <c r="F719" s="182" t="s">
        <v>1232</v>
      </c>
      <c r="H719" s="43">
        <v>555</v>
      </c>
      <c r="I719" s="182" t="s">
        <v>310</v>
      </c>
      <c r="J719" s="224"/>
      <c r="K719" s="182" t="s">
        <v>1253</v>
      </c>
      <c r="L719" s="182">
        <v>0</v>
      </c>
      <c r="M719" s="182">
        <v>10</v>
      </c>
      <c r="N719" s="182">
        <v>1</v>
      </c>
      <c r="O719" s="182" t="s">
        <v>1234</v>
      </c>
      <c r="P719"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2" t="s">
        <v>1236</v>
      </c>
      <c r="R719" s="182"/>
      <c r="W719" s="183" t="str" cm="1">
        <f t="array" ref="W719">IFERROR(INDEX(A$761:A$954,MATCH(H719,A$761:A$954,0),0),"Save")</f>
        <v>Save</v>
      </c>
    </row>
    <row r="720" spans="1:23" hidden="1" x14ac:dyDescent="0.35">
      <c r="A720" s="190" t="str">
        <f t="shared" ref="A720:C723" si="168">A$719</f>
        <v>Government Revenue Accounting</v>
      </c>
      <c r="B720" s="190" t="str">
        <f t="shared" si="168"/>
        <v>EV Subsidy</v>
      </c>
      <c r="C720" s="190" t="str">
        <f t="shared" si="168"/>
        <v>GRA for EV Subsidy</v>
      </c>
      <c r="D720" s="182" t="s">
        <v>1237</v>
      </c>
      <c r="F720" s="182" t="s">
        <v>1238</v>
      </c>
      <c r="H720" s="43">
        <v>556</v>
      </c>
      <c r="I720" s="190" t="str">
        <f>I$719</f>
        <v>Yes</v>
      </c>
      <c r="J720" s="224"/>
      <c r="K720" s="190" t="str">
        <f t="shared" ref="K720:O723" si="169">K$719</f>
        <v>GRA EV subsidy</v>
      </c>
      <c r="L720" s="190">
        <f t="shared" si="169"/>
        <v>0</v>
      </c>
      <c r="M720" s="190">
        <f t="shared" si="169"/>
        <v>10</v>
      </c>
      <c r="N720" s="190">
        <f t="shared" si="169"/>
        <v>1</v>
      </c>
      <c r="O720" s="190" t="str">
        <f t="shared" si="169"/>
        <v>weight</v>
      </c>
      <c r="P720"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0" t="str">
        <f>Q$719</f>
        <v>io-model.html</v>
      </c>
      <c r="R720" s="182"/>
      <c r="W720" s="183" t="str" cm="1">
        <f t="array" ref="W720">IFERROR(INDEX(A$761:A$954,MATCH(H720,A$761:A$954,0),0),"Save")</f>
        <v>Save</v>
      </c>
    </row>
    <row r="721" spans="1:23" hidden="1" x14ac:dyDescent="0.35">
      <c r="A721" s="190" t="str">
        <f t="shared" si="168"/>
        <v>Government Revenue Accounting</v>
      </c>
      <c r="B721" s="190" t="str">
        <f t="shared" si="168"/>
        <v>EV Subsidy</v>
      </c>
      <c r="C721" s="190" t="str">
        <f t="shared" si="168"/>
        <v>GRA for EV Subsidy</v>
      </c>
      <c r="D721" s="182" t="s">
        <v>1240</v>
      </c>
      <c r="F721" s="182" t="s">
        <v>1241</v>
      </c>
      <c r="H721" s="43">
        <v>557</v>
      </c>
      <c r="I721" s="190" t="str">
        <f>I$719</f>
        <v>Yes</v>
      </c>
      <c r="J721" s="224"/>
      <c r="K721" s="190" t="str">
        <f t="shared" si="169"/>
        <v>GRA EV subsidy</v>
      </c>
      <c r="L721" s="190">
        <f t="shared" si="169"/>
        <v>0</v>
      </c>
      <c r="M721" s="190">
        <f t="shared" si="169"/>
        <v>10</v>
      </c>
      <c r="N721" s="190">
        <f t="shared" si="169"/>
        <v>1</v>
      </c>
      <c r="O721" s="190" t="str">
        <f t="shared" si="169"/>
        <v>weight</v>
      </c>
      <c r="P721"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0" t="str">
        <f>Q$719</f>
        <v>io-model.html</v>
      </c>
      <c r="R721" s="182"/>
      <c r="W721" s="183" t="str" cm="1">
        <f t="array" ref="W721">IFERROR(INDEX(A$761:A$954,MATCH(H721,A$761:A$954,0),0),"Save")</f>
        <v>Save</v>
      </c>
    </row>
    <row r="722" spans="1:23" hidden="1" x14ac:dyDescent="0.35">
      <c r="A722" s="190" t="str">
        <f t="shared" si="168"/>
        <v>Government Revenue Accounting</v>
      </c>
      <c r="B722" s="190" t="str">
        <f t="shared" si="168"/>
        <v>EV Subsidy</v>
      </c>
      <c r="C722" s="190" t="str">
        <f t="shared" si="168"/>
        <v>GRA for EV Subsidy</v>
      </c>
      <c r="D722" s="182" t="s">
        <v>1243</v>
      </c>
      <c r="F722" s="182" t="s">
        <v>1244</v>
      </c>
      <c r="H722" s="43">
        <v>558</v>
      </c>
      <c r="I722" s="190" t="str">
        <f>I$719</f>
        <v>Yes</v>
      </c>
      <c r="J722" s="224"/>
      <c r="K722" s="190" t="str">
        <f t="shared" si="169"/>
        <v>GRA EV subsidy</v>
      </c>
      <c r="L722" s="190">
        <f t="shared" si="169"/>
        <v>0</v>
      </c>
      <c r="M722" s="190">
        <f t="shared" si="169"/>
        <v>10</v>
      </c>
      <c r="N722" s="190">
        <f t="shared" si="169"/>
        <v>1</v>
      </c>
      <c r="O722" s="190" t="str">
        <f t="shared" si="169"/>
        <v>weight</v>
      </c>
      <c r="P722"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0" t="str">
        <f>Q$719</f>
        <v>io-model.html</v>
      </c>
      <c r="R722" s="182"/>
      <c r="W722" s="183" t="str" cm="1">
        <f t="array" ref="W722">IFERROR(INDEX(A$761:A$954,MATCH(H722,A$761:A$954,0),0),"Save")</f>
        <v>Save</v>
      </c>
    </row>
    <row r="723" spans="1:23" hidden="1" x14ac:dyDescent="0.35">
      <c r="A723" s="190" t="str">
        <f t="shared" si="168"/>
        <v>Government Revenue Accounting</v>
      </c>
      <c r="B723" s="190" t="str">
        <f t="shared" si="168"/>
        <v>EV Subsidy</v>
      </c>
      <c r="C723" s="190" t="str">
        <f t="shared" si="168"/>
        <v>GRA for EV Subsidy</v>
      </c>
      <c r="D723" s="182" t="s">
        <v>1246</v>
      </c>
      <c r="F723" s="182" t="s">
        <v>1247</v>
      </c>
      <c r="H723" s="43">
        <v>559</v>
      </c>
      <c r="I723" s="190" t="str">
        <f>I$719</f>
        <v>Yes</v>
      </c>
      <c r="J723" s="224"/>
      <c r="K723" s="190" t="str">
        <f t="shared" si="169"/>
        <v>GRA EV subsidy</v>
      </c>
      <c r="L723" s="190">
        <f t="shared" si="169"/>
        <v>0</v>
      </c>
      <c r="M723" s="190">
        <f t="shared" si="169"/>
        <v>10</v>
      </c>
      <c r="N723" s="190">
        <f t="shared" si="169"/>
        <v>1</v>
      </c>
      <c r="O723" s="190" t="str">
        <f t="shared" si="169"/>
        <v>weight</v>
      </c>
      <c r="P723"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0" t="str">
        <f>Q$719</f>
        <v>io-model.html</v>
      </c>
      <c r="R723" s="182"/>
      <c r="W723" s="183" t="str" cm="1">
        <f t="array" ref="W723">IFERROR(INDEX(A$761:A$954,MATCH(H723,A$761:A$954,0),0),"Save")</f>
        <v>Save</v>
      </c>
    </row>
    <row r="724" spans="1:23" hidden="1" x14ac:dyDescent="0.35">
      <c r="A724" s="182" t="s">
        <v>1228</v>
      </c>
      <c r="B724" s="182" t="s">
        <v>1254</v>
      </c>
      <c r="C724" s="182" t="s">
        <v>1255</v>
      </c>
      <c r="D724" s="182" t="s">
        <v>1231</v>
      </c>
      <c r="F724" s="182" t="s">
        <v>1232</v>
      </c>
      <c r="H724" s="43">
        <v>560</v>
      </c>
      <c r="I724" s="182" t="s">
        <v>310</v>
      </c>
      <c r="J724" s="224"/>
      <c r="K724" s="182" t="s">
        <v>1256</v>
      </c>
      <c r="L724" s="182">
        <v>0</v>
      </c>
      <c r="M724" s="182">
        <v>10</v>
      </c>
      <c r="N724" s="182">
        <v>1</v>
      </c>
      <c r="O724" s="182" t="s">
        <v>1234</v>
      </c>
      <c r="P724"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2" t="s">
        <v>1236</v>
      </c>
      <c r="R724" s="182"/>
      <c r="W724" s="183" t="str" cm="1">
        <f t="array" ref="W724">IFERROR(INDEX(A$761:A$954,MATCH(H724,A$761:A$954,0),0),"Save")</f>
        <v>Save</v>
      </c>
    </row>
    <row r="725" spans="1:23" hidden="1" x14ac:dyDescent="0.35">
      <c r="A725" s="190" t="str">
        <f t="shared" ref="A725:C728" si="170">A$724</f>
        <v>Government Revenue Accounting</v>
      </c>
      <c r="B725" s="190" t="str">
        <f t="shared" si="170"/>
        <v>Electricity Generation Subsidy</v>
      </c>
      <c r="C725" s="190" t="str">
        <f t="shared" si="170"/>
        <v>GRA for Electricity Generation Subsidies</v>
      </c>
      <c r="D725" s="182" t="s">
        <v>1237</v>
      </c>
      <c r="F725" s="182" t="s">
        <v>1238</v>
      </c>
      <c r="H725" s="43">
        <v>561</v>
      </c>
      <c r="I725" s="190" t="str">
        <f>I$724</f>
        <v>Yes</v>
      </c>
      <c r="J725" s="224"/>
      <c r="K725" s="190" t="str">
        <f t="shared" ref="K725:O728" si="171">K$724</f>
        <v>GRA elec gen subsidy</v>
      </c>
      <c r="L725" s="190">
        <f t="shared" si="171"/>
        <v>0</v>
      </c>
      <c r="M725" s="190">
        <f t="shared" si="171"/>
        <v>10</v>
      </c>
      <c r="N725" s="190">
        <f t="shared" si="171"/>
        <v>1</v>
      </c>
      <c r="O725" s="190" t="str">
        <f t="shared" si="171"/>
        <v>weight</v>
      </c>
      <c r="P725"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0" t="str">
        <f>Q$724</f>
        <v>io-model.html</v>
      </c>
      <c r="R725" s="182"/>
      <c r="W725" s="183" t="str" cm="1">
        <f t="array" ref="W725">IFERROR(INDEX(A$761:A$954,MATCH(H725,A$761:A$954,0),0),"Save")</f>
        <v>Save</v>
      </c>
    </row>
    <row r="726" spans="1:23" hidden="1" x14ac:dyDescent="0.35">
      <c r="A726" s="190" t="str">
        <f t="shared" si="170"/>
        <v>Government Revenue Accounting</v>
      </c>
      <c r="B726" s="190" t="str">
        <f t="shared" si="170"/>
        <v>Electricity Generation Subsidy</v>
      </c>
      <c r="C726" s="190" t="str">
        <f t="shared" si="170"/>
        <v>GRA for Electricity Generation Subsidies</v>
      </c>
      <c r="D726" s="182" t="s">
        <v>1240</v>
      </c>
      <c r="F726" s="182" t="s">
        <v>1241</v>
      </c>
      <c r="H726" s="43">
        <v>562</v>
      </c>
      <c r="I726" s="190" t="str">
        <f>I$724</f>
        <v>Yes</v>
      </c>
      <c r="J726" s="224"/>
      <c r="K726" s="190" t="str">
        <f t="shared" si="171"/>
        <v>GRA elec gen subsidy</v>
      </c>
      <c r="L726" s="190">
        <f t="shared" si="171"/>
        <v>0</v>
      </c>
      <c r="M726" s="190">
        <f t="shared" si="171"/>
        <v>10</v>
      </c>
      <c r="N726" s="190">
        <f t="shared" si="171"/>
        <v>1</v>
      </c>
      <c r="O726" s="190" t="str">
        <f t="shared" si="171"/>
        <v>weight</v>
      </c>
      <c r="P726"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0" t="str">
        <f>Q$724</f>
        <v>io-model.html</v>
      </c>
      <c r="R726" s="182"/>
      <c r="W726" s="183" t="str" cm="1">
        <f t="array" ref="W726">IFERROR(INDEX(A$761:A$954,MATCH(H726,A$761:A$954,0),0),"Save")</f>
        <v>Save</v>
      </c>
    </row>
    <row r="727" spans="1:23" hidden="1" x14ac:dyDescent="0.35">
      <c r="A727" s="190" t="str">
        <f t="shared" si="170"/>
        <v>Government Revenue Accounting</v>
      </c>
      <c r="B727" s="190" t="str">
        <f t="shared" si="170"/>
        <v>Electricity Generation Subsidy</v>
      </c>
      <c r="C727" s="190" t="str">
        <f t="shared" si="170"/>
        <v>GRA for Electricity Generation Subsidies</v>
      </c>
      <c r="D727" s="182" t="s">
        <v>1243</v>
      </c>
      <c r="F727" s="182" t="s">
        <v>1244</v>
      </c>
      <c r="H727" s="43">
        <v>563</v>
      </c>
      <c r="I727" s="190" t="str">
        <f>I$724</f>
        <v>Yes</v>
      </c>
      <c r="J727" s="224"/>
      <c r="K727" s="190" t="str">
        <f t="shared" si="171"/>
        <v>GRA elec gen subsidy</v>
      </c>
      <c r="L727" s="190">
        <f t="shared" si="171"/>
        <v>0</v>
      </c>
      <c r="M727" s="190">
        <f t="shared" si="171"/>
        <v>10</v>
      </c>
      <c r="N727" s="190">
        <f t="shared" si="171"/>
        <v>1</v>
      </c>
      <c r="O727" s="190" t="str">
        <f t="shared" si="171"/>
        <v>weight</v>
      </c>
      <c r="P727"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0" t="str">
        <f>Q$724</f>
        <v>io-model.html</v>
      </c>
      <c r="R727" s="182"/>
      <c r="W727" s="183" t="str" cm="1">
        <f t="array" ref="W727">IFERROR(INDEX(A$761:A$954,MATCH(H727,A$761:A$954,0),0),"Save")</f>
        <v>Save</v>
      </c>
    </row>
    <row r="728" spans="1:23" hidden="1" x14ac:dyDescent="0.35">
      <c r="A728" s="190" t="str">
        <f t="shared" si="170"/>
        <v>Government Revenue Accounting</v>
      </c>
      <c r="B728" s="190" t="str">
        <f t="shared" si="170"/>
        <v>Electricity Generation Subsidy</v>
      </c>
      <c r="C728" s="190" t="str">
        <f t="shared" si="170"/>
        <v>GRA for Electricity Generation Subsidies</v>
      </c>
      <c r="D728" s="182" t="s">
        <v>1246</v>
      </c>
      <c r="F728" s="182" t="s">
        <v>1247</v>
      </c>
      <c r="H728" s="43">
        <v>564</v>
      </c>
      <c r="I728" s="190" t="str">
        <f>I$724</f>
        <v>Yes</v>
      </c>
      <c r="J728" s="224"/>
      <c r="K728" s="190" t="str">
        <f t="shared" si="171"/>
        <v>GRA elec gen subsidy</v>
      </c>
      <c r="L728" s="190">
        <f t="shared" si="171"/>
        <v>0</v>
      </c>
      <c r="M728" s="190">
        <f t="shared" si="171"/>
        <v>10</v>
      </c>
      <c r="N728" s="190">
        <f t="shared" si="171"/>
        <v>1</v>
      </c>
      <c r="O728" s="190" t="str">
        <f t="shared" si="171"/>
        <v>weight</v>
      </c>
      <c r="P728"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0" t="str">
        <f>Q$724</f>
        <v>io-model.html</v>
      </c>
      <c r="R728" s="182"/>
      <c r="W728" s="183" t="str" cm="1">
        <f t="array" ref="W728">IFERROR(INDEX(A$761:A$954,MATCH(H728,A$761:A$954,0),0),"Save")</f>
        <v>Save</v>
      </c>
    </row>
    <row r="729" spans="1:23" hidden="1" x14ac:dyDescent="0.35">
      <c r="A729" s="182" t="s">
        <v>1228</v>
      </c>
      <c r="B729" s="182" t="s">
        <v>1257</v>
      </c>
      <c r="C729" s="182" t="s">
        <v>1258</v>
      </c>
      <c r="D729" s="182" t="s">
        <v>1231</v>
      </c>
      <c r="F729" s="182" t="s">
        <v>1232</v>
      </c>
      <c r="H729" s="43">
        <v>565</v>
      </c>
      <c r="I729" s="182" t="s">
        <v>310</v>
      </c>
      <c r="J729" s="224"/>
      <c r="K729" s="182" t="s">
        <v>1259</v>
      </c>
      <c r="L729" s="182">
        <v>0</v>
      </c>
      <c r="M729" s="182">
        <v>10</v>
      </c>
      <c r="N729" s="182">
        <v>1</v>
      </c>
      <c r="O729" s="182" t="s">
        <v>1234</v>
      </c>
      <c r="P729"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2" t="s">
        <v>1236</v>
      </c>
      <c r="R729" s="182"/>
      <c r="W729" s="183" t="str" cm="1">
        <f t="array" ref="W729">IFERROR(INDEX(A$761:A$954,MATCH(H729,A$761:A$954,0),0),"Save")</f>
        <v>Save</v>
      </c>
    </row>
    <row r="730" spans="1:23" hidden="1" x14ac:dyDescent="0.35">
      <c r="A730" s="190" t="str">
        <f t="shared" ref="A730:C733" si="172">A$729</f>
        <v>Government Revenue Accounting</v>
      </c>
      <c r="B730" s="190" t="str">
        <f t="shared" si="172"/>
        <v>Electricity Capacity Construction Subsidy</v>
      </c>
      <c r="C730" s="190" t="str">
        <f t="shared" si="172"/>
        <v>GRA for Electricity Capacity Construction Subsidies</v>
      </c>
      <c r="D730" s="182" t="s">
        <v>1237</v>
      </c>
      <c r="F730" s="182" t="s">
        <v>1238</v>
      </c>
      <c r="H730" s="43">
        <v>566</v>
      </c>
      <c r="I730" s="190" t="str">
        <f>I$729</f>
        <v>Yes</v>
      </c>
      <c r="J730" s="224"/>
      <c r="K730" s="190" t="str">
        <f t="shared" ref="K730:O733" si="173">K$729</f>
        <v>GRA elec cap const subsidy</v>
      </c>
      <c r="L730" s="190">
        <f t="shared" si="173"/>
        <v>0</v>
      </c>
      <c r="M730" s="190">
        <f t="shared" si="173"/>
        <v>10</v>
      </c>
      <c r="N730" s="190">
        <f t="shared" si="173"/>
        <v>1</v>
      </c>
      <c r="O730" s="190" t="str">
        <f t="shared" si="173"/>
        <v>weight</v>
      </c>
      <c r="P730"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0" t="str">
        <f>Q$729</f>
        <v>io-model.html</v>
      </c>
      <c r="R730" s="182"/>
      <c r="W730" s="183" t="str" cm="1">
        <f t="array" ref="W730">IFERROR(INDEX(A$761:A$954,MATCH(H730,A$761:A$954,0),0),"Save")</f>
        <v>Save</v>
      </c>
    </row>
    <row r="731" spans="1:23" hidden="1" x14ac:dyDescent="0.35">
      <c r="A731" s="190" t="str">
        <f t="shared" si="172"/>
        <v>Government Revenue Accounting</v>
      </c>
      <c r="B731" s="190" t="str">
        <f t="shared" si="172"/>
        <v>Electricity Capacity Construction Subsidy</v>
      </c>
      <c r="C731" s="190" t="str">
        <f t="shared" si="172"/>
        <v>GRA for Electricity Capacity Construction Subsidies</v>
      </c>
      <c r="D731" s="182" t="s">
        <v>1240</v>
      </c>
      <c r="F731" s="182" t="s">
        <v>1241</v>
      </c>
      <c r="H731" s="43">
        <v>567</v>
      </c>
      <c r="I731" s="190" t="str">
        <f>I$729</f>
        <v>Yes</v>
      </c>
      <c r="J731" s="224"/>
      <c r="K731" s="190" t="str">
        <f t="shared" si="173"/>
        <v>GRA elec cap const subsidy</v>
      </c>
      <c r="L731" s="190">
        <f t="shared" si="173"/>
        <v>0</v>
      </c>
      <c r="M731" s="190">
        <f t="shared" si="173"/>
        <v>10</v>
      </c>
      <c r="N731" s="190">
        <f t="shared" si="173"/>
        <v>1</v>
      </c>
      <c r="O731" s="190" t="str">
        <f t="shared" si="173"/>
        <v>weight</v>
      </c>
      <c r="P731"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0" t="str">
        <f>Q$729</f>
        <v>io-model.html</v>
      </c>
      <c r="R731" s="182"/>
      <c r="W731" s="183" t="str" cm="1">
        <f t="array" ref="W731">IFERROR(INDEX(A$761:A$954,MATCH(H731,A$761:A$954,0),0),"Save")</f>
        <v>Save</v>
      </c>
    </row>
    <row r="732" spans="1:23" hidden="1" x14ac:dyDescent="0.35">
      <c r="A732" s="190" t="str">
        <f t="shared" si="172"/>
        <v>Government Revenue Accounting</v>
      </c>
      <c r="B732" s="190" t="str">
        <f t="shared" si="172"/>
        <v>Electricity Capacity Construction Subsidy</v>
      </c>
      <c r="C732" s="190" t="str">
        <f t="shared" si="172"/>
        <v>GRA for Electricity Capacity Construction Subsidies</v>
      </c>
      <c r="D732" s="182" t="s">
        <v>1243</v>
      </c>
      <c r="F732" s="182" t="s">
        <v>1244</v>
      </c>
      <c r="H732" s="43">
        <v>568</v>
      </c>
      <c r="I732" s="190" t="str">
        <f>I$729</f>
        <v>Yes</v>
      </c>
      <c r="J732" s="224"/>
      <c r="K732" s="190" t="str">
        <f t="shared" si="173"/>
        <v>GRA elec cap const subsidy</v>
      </c>
      <c r="L732" s="190">
        <f t="shared" si="173"/>
        <v>0</v>
      </c>
      <c r="M732" s="190">
        <f t="shared" si="173"/>
        <v>10</v>
      </c>
      <c r="N732" s="190">
        <f t="shared" si="173"/>
        <v>1</v>
      </c>
      <c r="O732" s="190" t="str">
        <f t="shared" si="173"/>
        <v>weight</v>
      </c>
      <c r="P732"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0" t="str">
        <f>Q$729</f>
        <v>io-model.html</v>
      </c>
      <c r="R732" s="182"/>
      <c r="W732" s="183" t="str" cm="1">
        <f t="array" ref="W732">IFERROR(INDEX(A$761:A$954,MATCH(H732,A$761:A$954,0),0),"Save")</f>
        <v>Save</v>
      </c>
    </row>
    <row r="733" spans="1:23" hidden="1" x14ac:dyDescent="0.35">
      <c r="A733" s="190" t="str">
        <f t="shared" si="172"/>
        <v>Government Revenue Accounting</v>
      </c>
      <c r="B733" s="190" t="str">
        <f t="shared" si="172"/>
        <v>Electricity Capacity Construction Subsidy</v>
      </c>
      <c r="C733" s="190" t="str">
        <f t="shared" si="172"/>
        <v>GRA for Electricity Capacity Construction Subsidies</v>
      </c>
      <c r="D733" s="182" t="s">
        <v>1246</v>
      </c>
      <c r="F733" s="182" t="s">
        <v>1247</v>
      </c>
      <c r="H733" s="43">
        <v>569</v>
      </c>
      <c r="I733" s="190" t="str">
        <f>I$729</f>
        <v>Yes</v>
      </c>
      <c r="J733" s="224"/>
      <c r="K733" s="190" t="str">
        <f t="shared" si="173"/>
        <v>GRA elec cap const subsidy</v>
      </c>
      <c r="L733" s="190">
        <f t="shared" si="173"/>
        <v>0</v>
      </c>
      <c r="M733" s="190">
        <f t="shared" si="173"/>
        <v>10</v>
      </c>
      <c r="N733" s="190">
        <f t="shared" si="173"/>
        <v>1</v>
      </c>
      <c r="O733" s="190" t="str">
        <f t="shared" si="173"/>
        <v>weight</v>
      </c>
      <c r="P733"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0" t="str">
        <f>Q$729</f>
        <v>io-model.html</v>
      </c>
      <c r="R733" s="182"/>
      <c r="W733" s="183" t="str" cm="1">
        <f t="array" ref="W733">IFERROR(INDEX(A$761:A$954,MATCH(H733,A$761:A$954,0),0),"Save")</f>
        <v>Save</v>
      </c>
    </row>
    <row r="734" spans="1:23" hidden="1" x14ac:dyDescent="0.35">
      <c r="A734" s="182" t="s">
        <v>1228</v>
      </c>
      <c r="B734" s="182" t="s">
        <v>543</v>
      </c>
      <c r="C734" s="182" t="s">
        <v>1260</v>
      </c>
      <c r="D734" s="182" t="s">
        <v>1231</v>
      </c>
      <c r="F734" s="182" t="s">
        <v>1232</v>
      </c>
      <c r="H734" s="43">
        <v>570</v>
      </c>
      <c r="I734" s="182" t="s">
        <v>310</v>
      </c>
      <c r="J734" s="224"/>
      <c r="K734" s="182" t="s">
        <v>1261</v>
      </c>
      <c r="L734" s="182">
        <v>0</v>
      </c>
      <c r="M734" s="182">
        <v>10</v>
      </c>
      <c r="N734" s="182">
        <v>1</v>
      </c>
      <c r="O734" s="182" t="s">
        <v>1234</v>
      </c>
      <c r="P734"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2" t="s">
        <v>1236</v>
      </c>
      <c r="R734" s="182"/>
      <c r="W734" s="183" t="str" cm="1">
        <f t="array" ref="W734">IFERROR(INDEX(A$761:A$954,MATCH(H734,A$761:A$954,0),0),"Save")</f>
        <v>Save</v>
      </c>
    </row>
    <row r="735" spans="1:23" hidden="1" x14ac:dyDescent="0.35">
      <c r="A735" s="190" t="str">
        <f t="shared" ref="A735:C738" si="174">A$734</f>
        <v>Government Revenue Accounting</v>
      </c>
      <c r="B735" s="190" t="str">
        <f t="shared" si="174"/>
        <v>Distributed Solar Subsidy</v>
      </c>
      <c r="C735" s="190" t="str">
        <f t="shared" si="174"/>
        <v>GRA for Distributed Solar Subsidy</v>
      </c>
      <c r="D735" s="182" t="s">
        <v>1237</v>
      </c>
      <c r="F735" s="182" t="s">
        <v>1238</v>
      </c>
      <c r="H735" s="43">
        <v>571</v>
      </c>
      <c r="I735" s="190" t="str">
        <f>I$734</f>
        <v>Yes</v>
      </c>
      <c r="J735" s="224"/>
      <c r="K735" s="190" t="str">
        <f t="shared" ref="K735:O738" si="175">K$734</f>
        <v>GRA dist solar subsidy</v>
      </c>
      <c r="L735" s="190">
        <f t="shared" si="175"/>
        <v>0</v>
      </c>
      <c r="M735" s="190">
        <f t="shared" si="175"/>
        <v>10</v>
      </c>
      <c r="N735" s="190">
        <f t="shared" si="175"/>
        <v>1</v>
      </c>
      <c r="O735" s="190" t="str">
        <f t="shared" si="175"/>
        <v>weight</v>
      </c>
      <c r="P735"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0" t="str">
        <f>Q$734</f>
        <v>io-model.html</v>
      </c>
      <c r="R735" s="182"/>
      <c r="W735" s="183" t="str" cm="1">
        <f t="array" ref="W735">IFERROR(INDEX(A$761:A$954,MATCH(H735,A$761:A$954,0),0),"Save")</f>
        <v>Save</v>
      </c>
    </row>
    <row r="736" spans="1:23" hidden="1" x14ac:dyDescent="0.35">
      <c r="A736" s="190" t="str">
        <f t="shared" si="174"/>
        <v>Government Revenue Accounting</v>
      </c>
      <c r="B736" s="190" t="str">
        <f t="shared" si="174"/>
        <v>Distributed Solar Subsidy</v>
      </c>
      <c r="C736" s="190" t="str">
        <f t="shared" si="174"/>
        <v>GRA for Distributed Solar Subsidy</v>
      </c>
      <c r="D736" s="182" t="s">
        <v>1240</v>
      </c>
      <c r="F736" s="182" t="s">
        <v>1241</v>
      </c>
      <c r="H736" s="43">
        <v>572</v>
      </c>
      <c r="I736" s="190" t="str">
        <f>I$734</f>
        <v>Yes</v>
      </c>
      <c r="J736" s="224"/>
      <c r="K736" s="190" t="str">
        <f t="shared" si="175"/>
        <v>GRA dist solar subsidy</v>
      </c>
      <c r="L736" s="190">
        <f t="shared" si="175"/>
        <v>0</v>
      </c>
      <c r="M736" s="190">
        <f t="shared" si="175"/>
        <v>10</v>
      </c>
      <c r="N736" s="190">
        <f t="shared" si="175"/>
        <v>1</v>
      </c>
      <c r="O736" s="190" t="str">
        <f t="shared" si="175"/>
        <v>weight</v>
      </c>
      <c r="P736"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0" t="str">
        <f>Q$734</f>
        <v>io-model.html</v>
      </c>
      <c r="R736" s="182"/>
      <c r="W736" s="183" t="str" cm="1">
        <f t="array" ref="W736">IFERROR(INDEX(A$761:A$954,MATCH(H736,A$761:A$954,0),0),"Save")</f>
        <v>Save</v>
      </c>
    </row>
    <row r="737" spans="1:23" hidden="1" x14ac:dyDescent="0.35">
      <c r="A737" s="190" t="str">
        <f t="shared" si="174"/>
        <v>Government Revenue Accounting</v>
      </c>
      <c r="B737" s="190" t="str">
        <f t="shared" si="174"/>
        <v>Distributed Solar Subsidy</v>
      </c>
      <c r="C737" s="190" t="str">
        <f t="shared" si="174"/>
        <v>GRA for Distributed Solar Subsidy</v>
      </c>
      <c r="D737" s="182" t="s">
        <v>1243</v>
      </c>
      <c r="F737" s="182" t="s">
        <v>1244</v>
      </c>
      <c r="H737" s="43">
        <v>573</v>
      </c>
      <c r="I737" s="190" t="str">
        <f>I$734</f>
        <v>Yes</v>
      </c>
      <c r="J737" s="224"/>
      <c r="K737" s="190" t="str">
        <f t="shared" si="175"/>
        <v>GRA dist solar subsidy</v>
      </c>
      <c r="L737" s="190">
        <f t="shared" si="175"/>
        <v>0</v>
      </c>
      <c r="M737" s="190">
        <f t="shared" si="175"/>
        <v>10</v>
      </c>
      <c r="N737" s="190">
        <f t="shared" si="175"/>
        <v>1</v>
      </c>
      <c r="O737" s="190" t="str">
        <f t="shared" si="175"/>
        <v>weight</v>
      </c>
      <c r="P737"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0" t="str">
        <f>Q$734</f>
        <v>io-model.html</v>
      </c>
      <c r="R737" s="182"/>
      <c r="W737" s="183" t="str" cm="1">
        <f t="array" ref="W737">IFERROR(INDEX(A$761:A$954,MATCH(H737,A$761:A$954,0),0),"Save")</f>
        <v>Save</v>
      </c>
    </row>
    <row r="738" spans="1:23" hidden="1" x14ac:dyDescent="0.35">
      <c r="A738" s="190" t="str">
        <f t="shared" si="174"/>
        <v>Government Revenue Accounting</v>
      </c>
      <c r="B738" s="190" t="str">
        <f t="shared" si="174"/>
        <v>Distributed Solar Subsidy</v>
      </c>
      <c r="C738" s="190" t="str">
        <f t="shared" si="174"/>
        <v>GRA for Distributed Solar Subsidy</v>
      </c>
      <c r="D738" s="182" t="s">
        <v>1246</v>
      </c>
      <c r="F738" s="182" t="s">
        <v>1247</v>
      </c>
      <c r="H738" s="43">
        <v>574</v>
      </c>
      <c r="I738" s="190" t="str">
        <f>I$734</f>
        <v>Yes</v>
      </c>
      <c r="J738" s="224"/>
      <c r="K738" s="190" t="str">
        <f t="shared" si="175"/>
        <v>GRA dist solar subsidy</v>
      </c>
      <c r="L738" s="190">
        <f t="shared" si="175"/>
        <v>0</v>
      </c>
      <c r="M738" s="190">
        <f t="shared" si="175"/>
        <v>10</v>
      </c>
      <c r="N738" s="190">
        <f t="shared" si="175"/>
        <v>1</v>
      </c>
      <c r="O738" s="190" t="str">
        <f t="shared" si="175"/>
        <v>weight</v>
      </c>
      <c r="P738"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0" t="str">
        <f>Q$734</f>
        <v>io-model.html</v>
      </c>
      <c r="R738" s="182"/>
      <c r="W738" s="183" t="str" cm="1">
        <f t="array" ref="W738">IFERROR(INDEX(A$761:A$954,MATCH(H738,A$761:A$954,0),0),"Save")</f>
        <v>Save</v>
      </c>
    </row>
    <row r="739" spans="1:23" hidden="1" x14ac:dyDescent="0.35">
      <c r="A739" s="182" t="s">
        <v>1228</v>
      </c>
      <c r="B739" s="182" t="s">
        <v>1262</v>
      </c>
      <c r="C739" s="182" t="s">
        <v>1263</v>
      </c>
      <c r="D739" s="182" t="s">
        <v>1231</v>
      </c>
      <c r="F739" s="182" t="s">
        <v>1232</v>
      </c>
      <c r="H739" s="43">
        <v>575</v>
      </c>
      <c r="I739" s="182" t="s">
        <v>310</v>
      </c>
      <c r="J739" s="224"/>
      <c r="K739" s="182" t="s">
        <v>1264</v>
      </c>
      <c r="L739" s="182">
        <v>0</v>
      </c>
      <c r="M739" s="182">
        <v>10</v>
      </c>
      <c r="N739" s="182">
        <v>1</v>
      </c>
      <c r="O739" s="182" t="s">
        <v>1234</v>
      </c>
      <c r="P739"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2" t="s">
        <v>1236</v>
      </c>
      <c r="R739" s="182"/>
      <c r="W739" s="183" t="str" cm="1">
        <f t="array" ref="W739">IFERROR(INDEX(A$761:A$954,MATCH(H739,A$761:A$954,0),0),"Save")</f>
        <v>Save</v>
      </c>
    </row>
    <row r="740" spans="1:23" hidden="1" x14ac:dyDescent="0.35">
      <c r="A740" s="190" t="str">
        <f t="shared" ref="A740:C743" si="176">A$739</f>
        <v>Government Revenue Accounting</v>
      </c>
      <c r="B740" s="190" t="str">
        <f t="shared" si="176"/>
        <v>Fuel Subsidy</v>
      </c>
      <c r="C740" s="190" t="str">
        <f t="shared" si="176"/>
        <v>GRA for Fuel Subsidies</v>
      </c>
      <c r="D740" s="182" t="s">
        <v>1237</v>
      </c>
      <c r="F740" s="182" t="s">
        <v>1238</v>
      </c>
      <c r="H740" s="43">
        <v>576</v>
      </c>
      <c r="I740" s="190" t="str">
        <f>I$739</f>
        <v>Yes</v>
      </c>
      <c r="J740" s="224"/>
      <c r="K740" s="190" t="str">
        <f t="shared" ref="K740:O743" si="177">K$739</f>
        <v>GRA fuel subsidy</v>
      </c>
      <c r="L740" s="190">
        <f t="shared" si="177"/>
        <v>0</v>
      </c>
      <c r="M740" s="190">
        <f t="shared" si="177"/>
        <v>10</v>
      </c>
      <c r="N740" s="190">
        <f t="shared" si="177"/>
        <v>1</v>
      </c>
      <c r="O740" s="190" t="str">
        <f t="shared" si="177"/>
        <v>weight</v>
      </c>
      <c r="P740"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0" t="str">
        <f>Q$739</f>
        <v>io-model.html</v>
      </c>
      <c r="R740" s="182"/>
      <c r="W740" s="183" t="str" cm="1">
        <f t="array" ref="W740">IFERROR(INDEX(A$761:A$954,MATCH(H740,A$761:A$954,0),0),"Save")</f>
        <v>Save</v>
      </c>
    </row>
    <row r="741" spans="1:23" hidden="1" x14ac:dyDescent="0.35">
      <c r="A741" s="190" t="str">
        <f t="shared" si="176"/>
        <v>Government Revenue Accounting</v>
      </c>
      <c r="B741" s="190" t="str">
        <f t="shared" si="176"/>
        <v>Fuel Subsidy</v>
      </c>
      <c r="C741" s="190" t="str">
        <f t="shared" si="176"/>
        <v>GRA for Fuel Subsidies</v>
      </c>
      <c r="D741" s="182" t="s">
        <v>1240</v>
      </c>
      <c r="F741" s="182" t="s">
        <v>1241</v>
      </c>
      <c r="H741" s="43">
        <v>577</v>
      </c>
      <c r="I741" s="190" t="str">
        <f>I$739</f>
        <v>Yes</v>
      </c>
      <c r="J741" s="224"/>
      <c r="K741" s="190" t="str">
        <f t="shared" si="177"/>
        <v>GRA fuel subsidy</v>
      </c>
      <c r="L741" s="190">
        <f t="shared" si="177"/>
        <v>0</v>
      </c>
      <c r="M741" s="190">
        <f t="shared" si="177"/>
        <v>10</v>
      </c>
      <c r="N741" s="190">
        <f t="shared" si="177"/>
        <v>1</v>
      </c>
      <c r="O741" s="190" t="str">
        <f t="shared" si="177"/>
        <v>weight</v>
      </c>
      <c r="P741"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0" t="str">
        <f>Q$739</f>
        <v>io-model.html</v>
      </c>
      <c r="R741" s="182"/>
      <c r="W741" s="183" t="str" cm="1">
        <f t="array" ref="W741">IFERROR(INDEX(A$761:A$954,MATCH(H741,A$761:A$954,0),0),"Save")</f>
        <v>Save</v>
      </c>
    </row>
    <row r="742" spans="1:23" hidden="1" x14ac:dyDescent="0.35">
      <c r="A742" s="190" t="str">
        <f t="shared" si="176"/>
        <v>Government Revenue Accounting</v>
      </c>
      <c r="B742" s="190" t="str">
        <f t="shared" si="176"/>
        <v>Fuel Subsidy</v>
      </c>
      <c r="C742" s="190" t="str">
        <f t="shared" si="176"/>
        <v>GRA for Fuel Subsidies</v>
      </c>
      <c r="D742" s="182" t="s">
        <v>1243</v>
      </c>
      <c r="F742" s="182" t="s">
        <v>1244</v>
      </c>
      <c r="H742" s="43">
        <v>578</v>
      </c>
      <c r="I742" s="190" t="str">
        <f>I$739</f>
        <v>Yes</v>
      </c>
      <c r="J742" s="224"/>
      <c r="K742" s="190" t="str">
        <f t="shared" si="177"/>
        <v>GRA fuel subsidy</v>
      </c>
      <c r="L742" s="190">
        <f t="shared" si="177"/>
        <v>0</v>
      </c>
      <c r="M742" s="190">
        <f t="shared" si="177"/>
        <v>10</v>
      </c>
      <c r="N742" s="190">
        <f t="shared" si="177"/>
        <v>1</v>
      </c>
      <c r="O742" s="190" t="str">
        <f t="shared" si="177"/>
        <v>weight</v>
      </c>
      <c r="P742"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0" t="str">
        <f>Q$739</f>
        <v>io-model.html</v>
      </c>
      <c r="R742" s="182"/>
      <c r="W742" s="183" t="str" cm="1">
        <f t="array" ref="W742">IFERROR(INDEX(A$761:A$954,MATCH(H742,A$761:A$954,0),0),"Save")</f>
        <v>Save</v>
      </c>
    </row>
    <row r="743" spans="1:23" hidden="1" x14ac:dyDescent="0.35">
      <c r="A743" s="190" t="str">
        <f t="shared" si="176"/>
        <v>Government Revenue Accounting</v>
      </c>
      <c r="B743" s="190" t="str">
        <f t="shared" si="176"/>
        <v>Fuel Subsidy</v>
      </c>
      <c r="C743" s="190" t="str">
        <f t="shared" si="176"/>
        <v>GRA for Fuel Subsidies</v>
      </c>
      <c r="D743" s="182" t="s">
        <v>1246</v>
      </c>
      <c r="F743" s="182" t="s">
        <v>1247</v>
      </c>
      <c r="H743" s="43">
        <v>579</v>
      </c>
      <c r="I743" s="190" t="str">
        <f>I$739</f>
        <v>Yes</v>
      </c>
      <c r="J743" s="224"/>
      <c r="K743" s="190" t="str">
        <f t="shared" si="177"/>
        <v>GRA fuel subsidy</v>
      </c>
      <c r="L743" s="190">
        <f t="shared" si="177"/>
        <v>0</v>
      </c>
      <c r="M743" s="190">
        <f t="shared" si="177"/>
        <v>10</v>
      </c>
      <c r="N743" s="190">
        <f t="shared" si="177"/>
        <v>1</v>
      </c>
      <c r="O743" s="190" t="str">
        <f t="shared" si="177"/>
        <v>weight</v>
      </c>
      <c r="P743"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0" t="str">
        <f>Q$739</f>
        <v>io-model.html</v>
      </c>
      <c r="R743" s="182"/>
      <c r="W743" s="183" t="str" cm="1">
        <f t="array" ref="W743">IFERROR(INDEX(A$761:A$954,MATCH(H743,A$761:A$954,0),0),"Save")</f>
        <v>Save</v>
      </c>
    </row>
    <row r="744" spans="1:23" hidden="1" x14ac:dyDescent="0.35">
      <c r="A744" s="182" t="s">
        <v>1228</v>
      </c>
      <c r="B744" s="182" t="s">
        <v>1265</v>
      </c>
      <c r="C744" s="182" t="s">
        <v>1266</v>
      </c>
      <c r="D744" s="182" t="s">
        <v>1231</v>
      </c>
      <c r="F744" s="182" t="s">
        <v>1232</v>
      </c>
      <c r="H744" s="43">
        <v>580</v>
      </c>
      <c r="I744" s="182" t="s">
        <v>310</v>
      </c>
      <c r="J744" s="224"/>
      <c r="K744" s="182" t="s">
        <v>1267</v>
      </c>
      <c r="L744" s="182">
        <v>0</v>
      </c>
      <c r="M744" s="182">
        <v>10</v>
      </c>
      <c r="N744" s="182">
        <v>1</v>
      </c>
      <c r="O744" s="182" t="s">
        <v>1234</v>
      </c>
      <c r="P744"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2" t="s">
        <v>1236</v>
      </c>
      <c r="R744" s="182"/>
      <c r="W744" s="183" t="str" cm="1">
        <f t="array" ref="W744">IFERROR(INDEX(A$761:A$954,MATCH(H744,A$761:A$954,0),0),"Save")</f>
        <v>Save</v>
      </c>
    </row>
    <row r="745" spans="1:23" hidden="1" x14ac:dyDescent="0.35">
      <c r="A745" s="190" t="str">
        <f t="shared" ref="A745:C748" si="178">A$744</f>
        <v>Government Revenue Accounting</v>
      </c>
      <c r="B745" s="190" t="str">
        <f t="shared" si="178"/>
        <v>National Debt Interest</v>
      </c>
      <c r="C745" s="190" t="str">
        <f t="shared" si="178"/>
        <v>GRA for National Debt Interest</v>
      </c>
      <c r="D745" s="182" t="s">
        <v>1237</v>
      </c>
      <c r="F745" s="182" t="s">
        <v>1238</v>
      </c>
      <c r="H745" s="43">
        <v>581</v>
      </c>
      <c r="I745" s="190" t="str">
        <f>I$744</f>
        <v>Yes</v>
      </c>
      <c r="J745" s="224"/>
      <c r="K745" s="190" t="str">
        <f t="shared" ref="K745:O748" si="179">K$744</f>
        <v>GRA national debt interest</v>
      </c>
      <c r="L745" s="190">
        <f t="shared" si="179"/>
        <v>0</v>
      </c>
      <c r="M745" s="190">
        <f t="shared" si="179"/>
        <v>10</v>
      </c>
      <c r="N745" s="190">
        <f t="shared" si="179"/>
        <v>1</v>
      </c>
      <c r="O745" s="190" t="str">
        <f t="shared" si="179"/>
        <v>weight</v>
      </c>
      <c r="P745"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0" t="str">
        <f>Q$744</f>
        <v>io-model.html</v>
      </c>
      <c r="R745" s="182"/>
      <c r="W745" s="183" t="str" cm="1">
        <f t="array" ref="W745">IFERROR(INDEX(A$761:A$954,MATCH(H745,A$761:A$954,0),0),"Save")</f>
        <v>Save</v>
      </c>
    </row>
    <row r="746" spans="1:23" hidden="1" x14ac:dyDescent="0.35">
      <c r="A746" s="190" t="str">
        <f t="shared" si="178"/>
        <v>Government Revenue Accounting</v>
      </c>
      <c r="B746" s="190" t="str">
        <f t="shared" si="178"/>
        <v>National Debt Interest</v>
      </c>
      <c r="C746" s="190" t="str">
        <f t="shared" si="178"/>
        <v>GRA for National Debt Interest</v>
      </c>
      <c r="D746" s="182" t="s">
        <v>1240</v>
      </c>
      <c r="F746" s="182" t="s">
        <v>1241</v>
      </c>
      <c r="H746" s="43">
        <v>582</v>
      </c>
      <c r="I746" s="190" t="str">
        <f>I$744</f>
        <v>Yes</v>
      </c>
      <c r="J746" s="224"/>
      <c r="K746" s="190" t="str">
        <f t="shared" si="179"/>
        <v>GRA national debt interest</v>
      </c>
      <c r="L746" s="190">
        <f t="shared" si="179"/>
        <v>0</v>
      </c>
      <c r="M746" s="190">
        <f t="shared" si="179"/>
        <v>10</v>
      </c>
      <c r="N746" s="190">
        <f t="shared" si="179"/>
        <v>1</v>
      </c>
      <c r="O746" s="190" t="str">
        <f t="shared" si="179"/>
        <v>weight</v>
      </c>
      <c r="P746"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0" t="str">
        <f>Q$744</f>
        <v>io-model.html</v>
      </c>
      <c r="R746" s="182"/>
      <c r="W746" s="183" t="str" cm="1">
        <f t="array" ref="W746">IFERROR(INDEX(A$761:A$954,MATCH(H746,A$761:A$954,0),0),"Save")</f>
        <v>Save</v>
      </c>
    </row>
    <row r="747" spans="1:23" hidden="1" x14ac:dyDescent="0.35">
      <c r="A747" s="190" t="str">
        <f t="shared" si="178"/>
        <v>Government Revenue Accounting</v>
      </c>
      <c r="B747" s="190" t="str">
        <f t="shared" si="178"/>
        <v>National Debt Interest</v>
      </c>
      <c r="C747" s="190" t="str">
        <f t="shared" si="178"/>
        <v>GRA for National Debt Interest</v>
      </c>
      <c r="D747" s="182" t="s">
        <v>1243</v>
      </c>
      <c r="F747" s="182" t="s">
        <v>1244</v>
      </c>
      <c r="H747" s="43">
        <v>583</v>
      </c>
      <c r="I747" s="190" t="str">
        <f>I$744</f>
        <v>Yes</v>
      </c>
      <c r="J747" s="224"/>
      <c r="K747" s="190" t="str">
        <f t="shared" si="179"/>
        <v>GRA national debt interest</v>
      </c>
      <c r="L747" s="190">
        <f t="shared" si="179"/>
        <v>0</v>
      </c>
      <c r="M747" s="190">
        <f t="shared" si="179"/>
        <v>10</v>
      </c>
      <c r="N747" s="190">
        <f t="shared" si="179"/>
        <v>1</v>
      </c>
      <c r="O747" s="190" t="str">
        <f t="shared" si="179"/>
        <v>weight</v>
      </c>
      <c r="P747"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0" t="str">
        <f>Q$744</f>
        <v>io-model.html</v>
      </c>
      <c r="R747" s="182"/>
      <c r="W747" s="183" t="str" cm="1">
        <f t="array" ref="W747">IFERROR(INDEX(A$761:A$954,MATCH(H747,A$761:A$954,0),0),"Save")</f>
        <v>Save</v>
      </c>
    </row>
    <row r="748" spans="1:23" hidden="1" x14ac:dyDescent="0.35">
      <c r="A748" s="190" t="str">
        <f t="shared" si="178"/>
        <v>Government Revenue Accounting</v>
      </c>
      <c r="B748" s="190" t="str">
        <f t="shared" si="178"/>
        <v>National Debt Interest</v>
      </c>
      <c r="C748" s="190" t="str">
        <f t="shared" si="178"/>
        <v>GRA for National Debt Interest</v>
      </c>
      <c r="D748" s="182" t="s">
        <v>1246</v>
      </c>
      <c r="F748" s="182" t="s">
        <v>1247</v>
      </c>
      <c r="H748" s="43">
        <v>584</v>
      </c>
      <c r="I748" s="190" t="str">
        <f>I$744</f>
        <v>Yes</v>
      </c>
      <c r="J748" s="224"/>
      <c r="K748" s="190" t="str">
        <f t="shared" si="179"/>
        <v>GRA national debt interest</v>
      </c>
      <c r="L748" s="190">
        <f t="shared" si="179"/>
        <v>0</v>
      </c>
      <c r="M748" s="190">
        <f t="shared" si="179"/>
        <v>10</v>
      </c>
      <c r="N748" s="190">
        <f t="shared" si="179"/>
        <v>1</v>
      </c>
      <c r="O748" s="190" t="str">
        <f t="shared" si="179"/>
        <v>weight</v>
      </c>
      <c r="P748"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0" t="str">
        <f>Q$744</f>
        <v>io-model.html</v>
      </c>
      <c r="R748" s="182"/>
      <c r="W748" s="183" t="str" cm="1">
        <f t="array" ref="W748">IFERROR(INDEX(A$761:A$954,MATCH(H748,A$761:A$954,0),0),"Save")</f>
        <v>Save</v>
      </c>
    </row>
    <row r="749" spans="1:23" hidden="1" x14ac:dyDescent="0.35">
      <c r="A749" s="182" t="s">
        <v>1228</v>
      </c>
      <c r="B749" s="182" t="s">
        <v>1268</v>
      </c>
      <c r="C749" s="182" t="s">
        <v>1269</v>
      </c>
      <c r="D749" s="182" t="s">
        <v>1231</v>
      </c>
      <c r="F749" s="182" t="s">
        <v>1232</v>
      </c>
      <c r="H749" s="43">
        <v>585</v>
      </c>
      <c r="I749" s="182" t="s">
        <v>310</v>
      </c>
      <c r="J749" s="224"/>
      <c r="K749" s="182" t="s">
        <v>1270</v>
      </c>
      <c r="L749" s="182">
        <v>0</v>
      </c>
      <c r="M749" s="182">
        <v>10</v>
      </c>
      <c r="N749" s="182">
        <v>1</v>
      </c>
      <c r="O749" s="182" t="s">
        <v>1234</v>
      </c>
      <c r="P749"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2" t="s">
        <v>1236</v>
      </c>
      <c r="R749" s="182"/>
      <c r="W749" s="183" t="str" cm="1">
        <f t="array" ref="W749">IFERROR(INDEX(A$761:A$954,MATCH(H749,A$761:A$954,0),0),"Save")</f>
        <v>Save</v>
      </c>
    </row>
    <row r="750" spans="1:23" hidden="1" x14ac:dyDescent="0.35">
      <c r="A750" s="190" t="str">
        <f t="shared" ref="A750:C753" si="180">A$749</f>
        <v>Government Revenue Accounting</v>
      </c>
      <c r="B750" s="190" t="str">
        <f t="shared" si="180"/>
        <v>Remaining Government Cash Flows</v>
      </c>
      <c r="C750" s="190" t="str">
        <f t="shared" si="180"/>
        <v>GRA for Remaining Government Cash Flow Changes</v>
      </c>
      <c r="D750" s="182" t="s">
        <v>1237</v>
      </c>
      <c r="F750" s="182" t="s">
        <v>1238</v>
      </c>
      <c r="H750" s="43">
        <v>586</v>
      </c>
      <c r="I750" s="190" t="str">
        <f>I$749</f>
        <v>Yes</v>
      </c>
      <c r="J750" s="224"/>
      <c r="K750" s="190" t="str">
        <f t="shared" ref="K750:O753" si="181">K$749</f>
        <v>GRA remaining cash flow changes</v>
      </c>
      <c r="L750" s="190">
        <f t="shared" si="181"/>
        <v>0</v>
      </c>
      <c r="M750" s="190">
        <f t="shared" si="181"/>
        <v>10</v>
      </c>
      <c r="N750" s="190">
        <f t="shared" si="181"/>
        <v>1</v>
      </c>
      <c r="O750" s="190" t="str">
        <f t="shared" si="181"/>
        <v>weight</v>
      </c>
      <c r="P750"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0" t="str">
        <f>Q$749</f>
        <v>io-model.html</v>
      </c>
      <c r="R750" s="182"/>
      <c r="W750" s="183" t="str" cm="1">
        <f t="array" ref="W750">IFERROR(INDEX(A$761:A$954,MATCH(H750,A$761:A$954,0),0),"Save")</f>
        <v>Save</v>
      </c>
    </row>
    <row r="751" spans="1:23" hidden="1" x14ac:dyDescent="0.35">
      <c r="A751" s="190" t="str">
        <f t="shared" si="180"/>
        <v>Government Revenue Accounting</v>
      </c>
      <c r="B751" s="190" t="str">
        <f t="shared" si="180"/>
        <v>Remaining Government Cash Flows</v>
      </c>
      <c r="C751" s="190" t="str">
        <f t="shared" si="180"/>
        <v>GRA for Remaining Government Cash Flow Changes</v>
      </c>
      <c r="D751" s="182" t="s">
        <v>1240</v>
      </c>
      <c r="F751" s="182" t="s">
        <v>1241</v>
      </c>
      <c r="H751" s="43">
        <v>587</v>
      </c>
      <c r="I751" s="190" t="str">
        <f>I$749</f>
        <v>Yes</v>
      </c>
      <c r="J751" s="224"/>
      <c r="K751" s="190" t="str">
        <f t="shared" si="181"/>
        <v>GRA remaining cash flow changes</v>
      </c>
      <c r="L751" s="190">
        <f t="shared" si="181"/>
        <v>0</v>
      </c>
      <c r="M751" s="190">
        <f t="shared" si="181"/>
        <v>10</v>
      </c>
      <c r="N751" s="190">
        <f t="shared" si="181"/>
        <v>1</v>
      </c>
      <c r="O751" s="190" t="str">
        <f t="shared" si="181"/>
        <v>weight</v>
      </c>
      <c r="P751"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0" t="str">
        <f>Q$749</f>
        <v>io-model.html</v>
      </c>
      <c r="R751" s="182"/>
      <c r="W751" s="183" t="str" cm="1">
        <f t="array" ref="W751">IFERROR(INDEX(A$761:A$954,MATCH(H751,A$761:A$954,0),0),"Save")</f>
        <v>Save</v>
      </c>
    </row>
    <row r="752" spans="1:23" hidden="1" x14ac:dyDescent="0.35">
      <c r="A752" s="190" t="str">
        <f t="shared" si="180"/>
        <v>Government Revenue Accounting</v>
      </c>
      <c r="B752" s="190" t="str">
        <f t="shared" si="180"/>
        <v>Remaining Government Cash Flows</v>
      </c>
      <c r="C752" s="190" t="str">
        <f t="shared" si="180"/>
        <v>GRA for Remaining Government Cash Flow Changes</v>
      </c>
      <c r="D752" s="182" t="s">
        <v>1243</v>
      </c>
      <c r="F752" s="182" t="s">
        <v>1244</v>
      </c>
      <c r="H752" s="43">
        <v>588</v>
      </c>
      <c r="I752" s="190" t="str">
        <f>I$749</f>
        <v>Yes</v>
      </c>
      <c r="J752" s="224"/>
      <c r="K752" s="190" t="str">
        <f t="shared" si="181"/>
        <v>GRA remaining cash flow changes</v>
      </c>
      <c r="L752" s="190">
        <f t="shared" si="181"/>
        <v>0</v>
      </c>
      <c r="M752" s="190">
        <f t="shared" si="181"/>
        <v>10</v>
      </c>
      <c r="N752" s="190">
        <f t="shared" si="181"/>
        <v>1</v>
      </c>
      <c r="O752" s="190" t="str">
        <f t="shared" si="181"/>
        <v>weight</v>
      </c>
      <c r="P752"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0" t="str">
        <f>Q$749</f>
        <v>io-model.html</v>
      </c>
      <c r="R752" s="182"/>
      <c r="W752" s="183" t="str" cm="1">
        <f t="array" ref="W752">IFERROR(INDEX(A$761:A$954,MATCH(H752,A$761:A$954,0),0),"Save")</f>
        <v>Save</v>
      </c>
    </row>
    <row r="753" spans="1:23" hidden="1" x14ac:dyDescent="0.35">
      <c r="A753" s="190" t="str">
        <f t="shared" si="180"/>
        <v>Government Revenue Accounting</v>
      </c>
      <c r="B753" s="190" t="str">
        <f t="shared" si="180"/>
        <v>Remaining Government Cash Flows</v>
      </c>
      <c r="C753" s="190" t="str">
        <f t="shared" si="180"/>
        <v>GRA for Remaining Government Cash Flow Changes</v>
      </c>
      <c r="D753" s="182" t="s">
        <v>1246</v>
      </c>
      <c r="F753" s="182" t="s">
        <v>1247</v>
      </c>
      <c r="H753" s="43">
        <v>589</v>
      </c>
      <c r="I753" s="190" t="str">
        <f>I$749</f>
        <v>Yes</v>
      </c>
      <c r="J753" s="224"/>
      <c r="K753" s="190" t="str">
        <f t="shared" si="181"/>
        <v>GRA remaining cash flow changes</v>
      </c>
      <c r="L753" s="190">
        <f t="shared" si="181"/>
        <v>0</v>
      </c>
      <c r="M753" s="190">
        <f t="shared" si="181"/>
        <v>10</v>
      </c>
      <c r="N753" s="190">
        <f t="shared" si="181"/>
        <v>1</v>
      </c>
      <c r="O753" s="190" t="str">
        <f t="shared" si="181"/>
        <v>weight</v>
      </c>
      <c r="P753"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0" t="str">
        <f>Q$749</f>
        <v>io-model.html</v>
      </c>
      <c r="R753" s="182"/>
      <c r="W753" s="183" t="str" cm="1">
        <f t="array" ref="W753">IFERROR(INDEX(A$761:A$954,MATCH(H753,A$761:A$954,0),0),"Save")</f>
        <v>Save</v>
      </c>
    </row>
    <row r="754" spans="1:23" x14ac:dyDescent="0.35">
      <c r="H754" s="182"/>
      <c r="J754" s="182"/>
      <c r="P754" s="162"/>
      <c r="R754" s="182"/>
    </row>
    <row r="755" spans="1:23" x14ac:dyDescent="0.35">
      <c r="H755" s="182"/>
      <c r="J755" s="182"/>
      <c r="P755" s="162"/>
      <c r="R755" s="182"/>
    </row>
    <row r="756" spans="1:23" x14ac:dyDescent="0.35">
      <c r="H756" s="182"/>
      <c r="J756" s="182"/>
      <c r="P756" s="162"/>
      <c r="R756" s="182"/>
    </row>
    <row r="757" spans="1:23" x14ac:dyDescent="0.35">
      <c r="H757" s="182"/>
      <c r="J757" s="182"/>
      <c r="P757" s="162"/>
      <c r="R757" s="182"/>
    </row>
    <row r="758" spans="1:23" x14ac:dyDescent="0.35">
      <c r="H758" s="182"/>
      <c r="J758" s="182"/>
      <c r="P758" s="162"/>
      <c r="R758" s="182"/>
    </row>
    <row r="759" spans="1:23" x14ac:dyDescent="0.35">
      <c r="P759" s="162"/>
    </row>
    <row r="760" spans="1:23" x14ac:dyDescent="0.35">
      <c r="P760" s="162"/>
    </row>
    <row r="761" spans="1:23" x14ac:dyDescent="0.35">
      <c r="A761" s="242">
        <v>56</v>
      </c>
      <c r="P761" s="162"/>
    </row>
    <row r="762" spans="1:23" x14ac:dyDescent="0.35">
      <c r="A762" s="242">
        <v>57</v>
      </c>
      <c r="P762" s="162"/>
    </row>
    <row r="763" spans="1:23" x14ac:dyDescent="0.35">
      <c r="A763" s="242">
        <v>100</v>
      </c>
      <c r="P763" s="162"/>
    </row>
    <row r="764" spans="1:23" x14ac:dyDescent="0.35">
      <c r="A764" s="242">
        <v>101</v>
      </c>
      <c r="P764" s="162"/>
    </row>
    <row r="765" spans="1:23" x14ac:dyDescent="0.35">
      <c r="A765" s="242">
        <v>102</v>
      </c>
      <c r="P765" s="162"/>
    </row>
    <row r="766" spans="1:23" x14ac:dyDescent="0.35">
      <c r="A766" s="242">
        <v>103</v>
      </c>
      <c r="P766" s="162"/>
    </row>
    <row r="767" spans="1:23" x14ac:dyDescent="0.35">
      <c r="A767" s="242">
        <v>104</v>
      </c>
      <c r="P767" s="162"/>
    </row>
    <row r="768" spans="1:23" x14ac:dyDescent="0.35">
      <c r="A768" s="242">
        <v>105</v>
      </c>
      <c r="P768" s="162"/>
    </row>
    <row r="769" spans="1:16" x14ac:dyDescent="0.35">
      <c r="A769" s="242">
        <v>106</v>
      </c>
      <c r="P769" s="162"/>
    </row>
    <row r="770" spans="1:16" x14ac:dyDescent="0.35">
      <c r="A770" s="242">
        <v>107</v>
      </c>
      <c r="P770" s="162"/>
    </row>
    <row r="771" spans="1:16" x14ac:dyDescent="0.35">
      <c r="A771" s="242">
        <v>125</v>
      </c>
      <c r="P771" s="162"/>
    </row>
    <row r="772" spans="1:16" x14ac:dyDescent="0.35">
      <c r="A772" s="242">
        <v>126</v>
      </c>
      <c r="P772" s="162"/>
    </row>
    <row r="773" spans="1:16" x14ac:dyDescent="0.35">
      <c r="A773" s="242">
        <v>127</v>
      </c>
      <c r="P773" s="162"/>
    </row>
    <row r="774" spans="1:16" x14ac:dyDescent="0.35">
      <c r="A774" s="242">
        <v>128</v>
      </c>
      <c r="P774" s="162"/>
    </row>
    <row r="775" spans="1:16" x14ac:dyDescent="0.35">
      <c r="A775" s="242">
        <v>129</v>
      </c>
      <c r="P775" s="162"/>
    </row>
    <row r="776" spans="1:16" x14ac:dyDescent="0.35">
      <c r="A776" s="242">
        <v>130</v>
      </c>
      <c r="P776" s="162"/>
    </row>
    <row r="777" spans="1:16" x14ac:dyDescent="0.35">
      <c r="A777" s="242">
        <v>131</v>
      </c>
      <c r="P777" s="162"/>
    </row>
    <row r="778" spans="1:16" x14ac:dyDescent="0.35">
      <c r="A778" s="242">
        <v>132</v>
      </c>
      <c r="P778" s="162"/>
    </row>
    <row r="779" spans="1:16" x14ac:dyDescent="0.35">
      <c r="A779" s="242">
        <v>381</v>
      </c>
      <c r="P779" s="162"/>
    </row>
    <row r="780" spans="1:16" x14ac:dyDescent="0.35">
      <c r="A780" s="242">
        <v>382</v>
      </c>
      <c r="P780" s="162"/>
    </row>
    <row r="781" spans="1:16" x14ac:dyDescent="0.35">
      <c r="A781" s="242">
        <v>383</v>
      </c>
      <c r="P781" s="162"/>
    </row>
    <row r="782" spans="1:16" x14ac:dyDescent="0.35">
      <c r="A782" s="242">
        <v>384</v>
      </c>
      <c r="P782" s="162"/>
    </row>
    <row r="783" spans="1:16" x14ac:dyDescent="0.35">
      <c r="A783" s="242">
        <v>385</v>
      </c>
      <c r="P783" s="162"/>
    </row>
    <row r="784" spans="1:16" x14ac:dyDescent="0.35">
      <c r="A784" s="242">
        <v>386</v>
      </c>
      <c r="P784" s="162"/>
    </row>
    <row r="785" spans="1:16" x14ac:dyDescent="0.35">
      <c r="A785" s="242">
        <v>387</v>
      </c>
      <c r="P785" s="162"/>
    </row>
    <row r="786" spans="1:16" x14ac:dyDescent="0.35">
      <c r="A786" s="242">
        <v>388</v>
      </c>
      <c r="P786" s="162"/>
    </row>
    <row r="787" spans="1:16" x14ac:dyDescent="0.35">
      <c r="A787" s="242">
        <v>389</v>
      </c>
      <c r="P787" s="162"/>
    </row>
    <row r="788" spans="1:16" x14ac:dyDescent="0.35">
      <c r="A788" s="242">
        <v>390</v>
      </c>
      <c r="P788" s="162"/>
    </row>
    <row r="789" spans="1:16" x14ac:dyDescent="0.35">
      <c r="A789" s="242">
        <v>391</v>
      </c>
      <c r="P789" s="162"/>
    </row>
    <row r="790" spans="1:16" x14ac:dyDescent="0.35">
      <c r="A790" s="242">
        <v>392</v>
      </c>
      <c r="P790" s="162"/>
    </row>
    <row r="791" spans="1:16" x14ac:dyDescent="0.35">
      <c r="A791" s="242">
        <v>393</v>
      </c>
      <c r="P791" s="162"/>
    </row>
    <row r="792" spans="1:16" x14ac:dyDescent="0.35">
      <c r="A792" s="242">
        <v>394</v>
      </c>
      <c r="P792" s="162"/>
    </row>
    <row r="793" spans="1:16" x14ac:dyDescent="0.35">
      <c r="A793" s="242">
        <v>395</v>
      </c>
      <c r="P793" s="162"/>
    </row>
    <row r="794" spans="1:16" x14ac:dyDescent="0.35">
      <c r="A794" s="242">
        <v>396</v>
      </c>
      <c r="P794" s="162"/>
    </row>
    <row r="795" spans="1:16" x14ac:dyDescent="0.35">
      <c r="A795" s="242">
        <v>397</v>
      </c>
      <c r="P795" s="162"/>
    </row>
    <row r="796" spans="1:16" x14ac:dyDescent="0.35">
      <c r="A796" s="242">
        <v>398</v>
      </c>
      <c r="P796" s="162"/>
    </row>
    <row r="797" spans="1:16" x14ac:dyDescent="0.35">
      <c r="A797" s="242">
        <v>399</v>
      </c>
      <c r="P797" s="162"/>
    </row>
    <row r="798" spans="1:16" x14ac:dyDescent="0.35">
      <c r="A798" s="242">
        <v>400</v>
      </c>
      <c r="P798" s="162"/>
    </row>
    <row r="799" spans="1:16" x14ac:dyDescent="0.35">
      <c r="A799" s="242">
        <v>401</v>
      </c>
      <c r="P799" s="162"/>
    </row>
    <row r="800" spans="1:16" x14ac:dyDescent="0.35">
      <c r="A800" s="242">
        <v>402</v>
      </c>
      <c r="P800" s="162"/>
    </row>
    <row r="801" spans="1:16" x14ac:dyDescent="0.35">
      <c r="A801" s="242">
        <v>403</v>
      </c>
      <c r="P801" s="162"/>
    </row>
    <row r="802" spans="1:16" x14ac:dyDescent="0.35">
      <c r="A802" s="242">
        <v>404</v>
      </c>
      <c r="P802" s="162"/>
    </row>
    <row r="803" spans="1:16" x14ac:dyDescent="0.35">
      <c r="A803" s="242">
        <v>405</v>
      </c>
      <c r="P803" s="162"/>
    </row>
    <row r="804" spans="1:16" x14ac:dyDescent="0.35">
      <c r="A804" s="242">
        <v>406</v>
      </c>
      <c r="P804" s="162"/>
    </row>
    <row r="805" spans="1:16" x14ac:dyDescent="0.35">
      <c r="A805" s="242">
        <v>407</v>
      </c>
      <c r="P805" s="162"/>
    </row>
    <row r="806" spans="1:16" x14ac:dyDescent="0.35">
      <c r="A806" s="242">
        <v>408</v>
      </c>
      <c r="P806" s="162"/>
    </row>
    <row r="807" spans="1:16" x14ac:dyDescent="0.35">
      <c r="A807" s="242">
        <v>409</v>
      </c>
      <c r="P807" s="162"/>
    </row>
    <row r="808" spans="1:16" x14ac:dyDescent="0.35">
      <c r="A808" s="242">
        <v>410</v>
      </c>
      <c r="P808" s="162"/>
    </row>
    <row r="809" spans="1:16" x14ac:dyDescent="0.35">
      <c r="A809" s="242">
        <v>411</v>
      </c>
      <c r="P809" s="162"/>
    </row>
    <row r="810" spans="1:16" x14ac:dyDescent="0.35">
      <c r="A810" s="242">
        <v>412</v>
      </c>
      <c r="P810" s="162"/>
    </row>
    <row r="811" spans="1:16" x14ac:dyDescent="0.35">
      <c r="A811" s="242">
        <v>413</v>
      </c>
      <c r="P811" s="162"/>
    </row>
    <row r="812" spans="1:16" x14ac:dyDescent="0.35">
      <c r="A812" s="242">
        <v>414</v>
      </c>
      <c r="P812" s="162"/>
    </row>
    <row r="813" spans="1:16" x14ac:dyDescent="0.35">
      <c r="A813" s="242">
        <v>415</v>
      </c>
      <c r="P813" s="162"/>
    </row>
    <row r="814" spans="1:16" x14ac:dyDescent="0.35">
      <c r="A814" s="242">
        <v>416</v>
      </c>
      <c r="P814" s="162"/>
    </row>
    <row r="815" spans="1:16" x14ac:dyDescent="0.35">
      <c r="A815" s="242">
        <v>417</v>
      </c>
      <c r="P815" s="162"/>
    </row>
    <row r="816" spans="1:16" x14ac:dyDescent="0.35">
      <c r="A816" s="242">
        <v>418</v>
      </c>
      <c r="P816" s="162"/>
    </row>
    <row r="817" spans="1:16" x14ac:dyDescent="0.35">
      <c r="A817" s="242">
        <v>419</v>
      </c>
      <c r="P817" s="162"/>
    </row>
    <row r="818" spans="1:16" x14ac:dyDescent="0.35">
      <c r="A818" s="242">
        <v>420</v>
      </c>
      <c r="P818" s="162"/>
    </row>
    <row r="819" spans="1:16" x14ac:dyDescent="0.35">
      <c r="A819" s="242">
        <v>421</v>
      </c>
      <c r="P819" s="162"/>
    </row>
    <row r="820" spans="1:16" x14ac:dyDescent="0.35">
      <c r="A820" s="242">
        <v>422</v>
      </c>
      <c r="P820" s="162"/>
    </row>
    <row r="821" spans="1:16" x14ac:dyDescent="0.35">
      <c r="A821" s="242">
        <v>423</v>
      </c>
      <c r="P821" s="162"/>
    </row>
    <row r="822" spans="1:16" x14ac:dyDescent="0.35">
      <c r="A822" s="242">
        <v>424</v>
      </c>
      <c r="P822" s="162"/>
    </row>
    <row r="823" spans="1:16" x14ac:dyDescent="0.35">
      <c r="A823" s="242">
        <v>425</v>
      </c>
      <c r="P823" s="162"/>
    </row>
    <row r="824" spans="1:16" x14ac:dyDescent="0.35">
      <c r="A824" s="242">
        <v>426</v>
      </c>
      <c r="P824" s="162"/>
    </row>
    <row r="825" spans="1:16" x14ac:dyDescent="0.35">
      <c r="A825" s="242">
        <v>427</v>
      </c>
      <c r="P825" s="162"/>
    </row>
    <row r="826" spans="1:16" x14ac:dyDescent="0.35">
      <c r="A826" s="242">
        <v>428</v>
      </c>
      <c r="P826" s="162"/>
    </row>
    <row r="827" spans="1:16" x14ac:dyDescent="0.35">
      <c r="A827" s="242">
        <v>464</v>
      </c>
      <c r="P827" s="162"/>
    </row>
    <row r="828" spans="1:16" x14ac:dyDescent="0.35">
      <c r="A828" s="242">
        <v>465</v>
      </c>
      <c r="P828" s="162"/>
    </row>
    <row r="829" spans="1:16" x14ac:dyDescent="0.35">
      <c r="A829" s="242">
        <v>466</v>
      </c>
      <c r="P829" s="162"/>
    </row>
    <row r="830" spans="1:16" x14ac:dyDescent="0.35">
      <c r="A830" s="242">
        <v>467</v>
      </c>
      <c r="P830" s="162"/>
    </row>
    <row r="831" spans="1:16" x14ac:dyDescent="0.35">
      <c r="A831" s="242">
        <v>468</v>
      </c>
      <c r="P831" s="162"/>
    </row>
    <row r="832" spans="1:16" x14ac:dyDescent="0.35">
      <c r="A832" s="242">
        <v>469</v>
      </c>
      <c r="P832" s="162"/>
    </row>
    <row r="833" spans="1:16" x14ac:dyDescent="0.35">
      <c r="A833" s="242">
        <v>470</v>
      </c>
      <c r="P833" s="162"/>
    </row>
    <row r="834" spans="1:16" x14ac:dyDescent="0.35">
      <c r="A834" s="242">
        <v>471</v>
      </c>
      <c r="P834" s="162"/>
    </row>
    <row r="835" spans="1:16" x14ac:dyDescent="0.35">
      <c r="A835" s="242">
        <v>472</v>
      </c>
      <c r="P835" s="162"/>
    </row>
    <row r="836" spans="1:16" x14ac:dyDescent="0.35">
      <c r="A836" s="242">
        <v>473</v>
      </c>
      <c r="P836" s="162"/>
    </row>
    <row r="837" spans="1:16" x14ac:dyDescent="0.35">
      <c r="A837" s="242">
        <v>474</v>
      </c>
      <c r="P837" s="162"/>
    </row>
    <row r="838" spans="1:16" x14ac:dyDescent="0.35">
      <c r="A838" s="242">
        <v>475</v>
      </c>
      <c r="P838" s="162"/>
    </row>
    <row r="839" spans="1:16" x14ac:dyDescent="0.35">
      <c r="A839" s="242">
        <v>476</v>
      </c>
      <c r="P839" s="162"/>
    </row>
    <row r="840" spans="1:16" x14ac:dyDescent="0.35">
      <c r="A840" s="242">
        <v>477</v>
      </c>
      <c r="P840" s="162"/>
    </row>
    <row r="841" spans="1:16" x14ac:dyDescent="0.35">
      <c r="A841" s="242">
        <v>478</v>
      </c>
      <c r="P841" s="162"/>
    </row>
    <row r="842" spans="1:16" x14ac:dyDescent="0.35">
      <c r="A842" s="242">
        <v>479</v>
      </c>
      <c r="P842" s="162"/>
    </row>
    <row r="843" spans="1:16" x14ac:dyDescent="0.35">
      <c r="A843" s="242">
        <v>480</v>
      </c>
      <c r="P843" s="162"/>
    </row>
    <row r="844" spans="1:16" x14ac:dyDescent="0.35">
      <c r="A844" s="242">
        <v>481</v>
      </c>
      <c r="P844" s="162"/>
    </row>
    <row r="845" spans="1:16" x14ac:dyDescent="0.35">
      <c r="A845" s="242">
        <v>482</v>
      </c>
      <c r="P845" s="162"/>
    </row>
    <row r="846" spans="1:16" x14ac:dyDescent="0.35">
      <c r="A846" s="242">
        <v>483</v>
      </c>
      <c r="P846" s="162"/>
    </row>
    <row r="847" spans="1:16" x14ac:dyDescent="0.35">
      <c r="A847" s="242">
        <v>484</v>
      </c>
      <c r="P847" s="162"/>
    </row>
    <row r="848" spans="1:16" x14ac:dyDescent="0.35">
      <c r="A848" s="242">
        <v>485</v>
      </c>
      <c r="P848" s="162"/>
    </row>
    <row r="849" spans="1:16" x14ac:dyDescent="0.35">
      <c r="A849" s="242">
        <v>486</v>
      </c>
      <c r="P849" s="162"/>
    </row>
    <row r="850" spans="1:16" x14ac:dyDescent="0.35">
      <c r="A850" s="242">
        <v>487</v>
      </c>
      <c r="P850" s="162"/>
    </row>
    <row r="851" spans="1:16" x14ac:dyDescent="0.35">
      <c r="A851" s="242">
        <v>488</v>
      </c>
      <c r="P851" s="162"/>
    </row>
    <row r="852" spans="1:16" x14ac:dyDescent="0.35">
      <c r="A852" s="242">
        <v>489</v>
      </c>
      <c r="P852" s="162"/>
    </row>
    <row r="853" spans="1:16" x14ac:dyDescent="0.35">
      <c r="A853" s="242">
        <v>490</v>
      </c>
      <c r="P853" s="162"/>
    </row>
    <row r="854" spans="1:16" x14ac:dyDescent="0.35">
      <c r="A854" s="242">
        <v>491</v>
      </c>
      <c r="P854" s="162"/>
    </row>
    <row r="855" spans="1:16" x14ac:dyDescent="0.35">
      <c r="A855" s="242">
        <v>492</v>
      </c>
      <c r="P855" s="162"/>
    </row>
    <row r="856" spans="1:16" x14ac:dyDescent="0.35">
      <c r="A856" s="242">
        <v>493</v>
      </c>
      <c r="P856" s="162"/>
    </row>
    <row r="857" spans="1:16" x14ac:dyDescent="0.35">
      <c r="A857" s="242">
        <v>494</v>
      </c>
      <c r="P857" s="162"/>
    </row>
    <row r="858" spans="1:16" x14ac:dyDescent="0.35">
      <c r="A858" s="242">
        <v>495</v>
      </c>
      <c r="P858" s="162"/>
    </row>
    <row r="859" spans="1:16" x14ac:dyDescent="0.35">
      <c r="A859" s="242">
        <v>756</v>
      </c>
      <c r="P859" s="162"/>
    </row>
    <row r="860" spans="1:16" x14ac:dyDescent="0.35">
      <c r="A860" s="242">
        <v>757</v>
      </c>
      <c r="P860" s="162"/>
    </row>
    <row r="861" spans="1:16" x14ac:dyDescent="0.35">
      <c r="A861" s="242">
        <v>758</v>
      </c>
      <c r="P861" s="162"/>
    </row>
    <row r="862" spans="1:16" x14ac:dyDescent="0.35">
      <c r="A862" s="242">
        <v>759</v>
      </c>
      <c r="P862" s="162"/>
    </row>
    <row r="863" spans="1:16" x14ac:dyDescent="0.35">
      <c r="A863" s="242">
        <v>760</v>
      </c>
      <c r="P863" s="162"/>
    </row>
    <row r="864" spans="1:16" x14ac:dyDescent="0.35">
      <c r="A864" s="242">
        <v>761</v>
      </c>
      <c r="P864" s="162"/>
    </row>
    <row r="865" spans="1:16" x14ac:dyDescent="0.35">
      <c r="A865" s="242">
        <v>762</v>
      </c>
      <c r="P865" s="162"/>
    </row>
    <row r="866" spans="1:16" x14ac:dyDescent="0.35">
      <c r="A866" s="242">
        <v>763</v>
      </c>
      <c r="P866" s="162"/>
    </row>
    <row r="867" spans="1:16" x14ac:dyDescent="0.35">
      <c r="A867" s="242">
        <v>764</v>
      </c>
      <c r="P867" s="162"/>
    </row>
    <row r="868" spans="1:16" x14ac:dyDescent="0.35">
      <c r="A868" s="242">
        <v>765</v>
      </c>
      <c r="P868" s="162"/>
    </row>
    <row r="869" spans="1:16" x14ac:dyDescent="0.35">
      <c r="A869" s="242">
        <v>766</v>
      </c>
      <c r="P869" s="162"/>
    </row>
    <row r="870" spans="1:16" x14ac:dyDescent="0.35">
      <c r="A870" s="242">
        <v>767</v>
      </c>
      <c r="P870" s="162"/>
    </row>
    <row r="871" spans="1:16" x14ac:dyDescent="0.35">
      <c r="A871" s="242">
        <v>768</v>
      </c>
      <c r="P871" s="162"/>
    </row>
    <row r="872" spans="1:16" x14ac:dyDescent="0.35">
      <c r="A872" s="242">
        <v>769</v>
      </c>
      <c r="P872" s="162"/>
    </row>
    <row r="873" spans="1:16" x14ac:dyDescent="0.35">
      <c r="A873" s="242">
        <v>770</v>
      </c>
      <c r="P873" s="162"/>
    </row>
    <row r="874" spans="1:16" x14ac:dyDescent="0.35">
      <c r="A874" s="242">
        <v>771</v>
      </c>
      <c r="P874" s="162"/>
    </row>
    <row r="875" spans="1:16" x14ac:dyDescent="0.35">
      <c r="A875" s="242">
        <v>772</v>
      </c>
      <c r="P875" s="162"/>
    </row>
    <row r="876" spans="1:16" x14ac:dyDescent="0.35">
      <c r="A876" s="242">
        <v>773</v>
      </c>
      <c r="P876" s="162"/>
    </row>
    <row r="877" spans="1:16" x14ac:dyDescent="0.35">
      <c r="A877" s="242">
        <v>774</v>
      </c>
      <c r="P877" s="162"/>
    </row>
    <row r="878" spans="1:16" x14ac:dyDescent="0.35">
      <c r="A878" s="242">
        <v>775</v>
      </c>
      <c r="P878" s="162"/>
    </row>
    <row r="879" spans="1:16" x14ac:dyDescent="0.35">
      <c r="A879" s="242">
        <v>776</v>
      </c>
      <c r="P879" s="162"/>
    </row>
    <row r="880" spans="1:16" x14ac:dyDescent="0.35">
      <c r="A880" s="242">
        <v>777</v>
      </c>
      <c r="P880" s="162"/>
    </row>
    <row r="881" spans="1:16" x14ac:dyDescent="0.35">
      <c r="A881" s="242">
        <v>778</v>
      </c>
      <c r="P881" s="162"/>
    </row>
    <row r="882" spans="1:16" x14ac:dyDescent="0.35">
      <c r="A882" s="242">
        <v>779</v>
      </c>
      <c r="P882" s="162"/>
    </row>
    <row r="883" spans="1:16" x14ac:dyDescent="0.35">
      <c r="A883" s="242">
        <v>780</v>
      </c>
      <c r="P883" s="162"/>
    </row>
    <row r="884" spans="1:16" x14ac:dyDescent="0.35">
      <c r="A884" s="242">
        <v>781</v>
      </c>
      <c r="P884" s="162"/>
    </row>
    <row r="885" spans="1:16" x14ac:dyDescent="0.35">
      <c r="A885" s="242">
        <v>782</v>
      </c>
      <c r="P885" s="162"/>
    </row>
    <row r="886" spans="1:16" x14ac:dyDescent="0.35">
      <c r="A886" s="242">
        <v>783</v>
      </c>
      <c r="P886" s="162"/>
    </row>
    <row r="887" spans="1:16" x14ac:dyDescent="0.35">
      <c r="A887" s="242">
        <v>784</v>
      </c>
      <c r="P887" s="162"/>
    </row>
    <row r="888" spans="1:16" x14ac:dyDescent="0.35">
      <c r="A888" s="242">
        <v>785</v>
      </c>
      <c r="P888" s="162"/>
    </row>
    <row r="889" spans="1:16" x14ac:dyDescent="0.35">
      <c r="A889" s="242">
        <v>786</v>
      </c>
      <c r="P889" s="162"/>
    </row>
    <row r="890" spans="1:16" x14ac:dyDescent="0.35">
      <c r="A890" s="242">
        <v>787</v>
      </c>
      <c r="P890" s="162"/>
    </row>
    <row r="891" spans="1:16" x14ac:dyDescent="0.35">
      <c r="A891" s="242">
        <v>788</v>
      </c>
      <c r="P891" s="162"/>
    </row>
    <row r="892" spans="1:16" x14ac:dyDescent="0.35">
      <c r="A892" s="242">
        <v>789</v>
      </c>
      <c r="P892" s="162"/>
    </row>
    <row r="893" spans="1:16" x14ac:dyDescent="0.35">
      <c r="A893" s="242">
        <v>790</v>
      </c>
      <c r="P893" s="162"/>
    </row>
    <row r="894" spans="1:16" x14ac:dyDescent="0.35">
      <c r="A894" s="242">
        <v>791</v>
      </c>
      <c r="P894" s="162"/>
    </row>
    <row r="895" spans="1:16" x14ac:dyDescent="0.35">
      <c r="A895" s="242">
        <v>792</v>
      </c>
      <c r="P895" s="162"/>
    </row>
    <row r="896" spans="1:16" x14ac:dyDescent="0.35">
      <c r="A896" s="242">
        <v>793</v>
      </c>
      <c r="P896" s="162"/>
    </row>
    <row r="897" spans="1:16" x14ac:dyDescent="0.35">
      <c r="A897" s="242">
        <v>794</v>
      </c>
      <c r="P897" s="162"/>
    </row>
    <row r="898" spans="1:16" x14ac:dyDescent="0.35">
      <c r="A898" s="242">
        <v>795</v>
      </c>
      <c r="P898" s="162"/>
    </row>
    <row r="899" spans="1:16" x14ac:dyDescent="0.35">
      <c r="A899" s="242">
        <v>796</v>
      </c>
      <c r="P899" s="162"/>
    </row>
    <row r="900" spans="1:16" x14ac:dyDescent="0.35">
      <c r="A900" s="242">
        <v>797</v>
      </c>
      <c r="P900" s="162"/>
    </row>
    <row r="901" spans="1:16" x14ac:dyDescent="0.35">
      <c r="A901" s="242">
        <v>798</v>
      </c>
      <c r="P901" s="162"/>
    </row>
    <row r="902" spans="1:16" x14ac:dyDescent="0.35">
      <c r="A902" s="242">
        <v>799</v>
      </c>
      <c r="P902" s="162"/>
    </row>
    <row r="903" spans="1:16" x14ac:dyDescent="0.35">
      <c r="A903" s="242">
        <v>800</v>
      </c>
      <c r="P903" s="162"/>
    </row>
    <row r="904" spans="1:16" x14ac:dyDescent="0.35">
      <c r="A904" s="242">
        <v>801</v>
      </c>
      <c r="P904" s="162"/>
    </row>
    <row r="905" spans="1:16" x14ac:dyDescent="0.35">
      <c r="A905" s="242">
        <v>802</v>
      </c>
      <c r="P905" s="162"/>
    </row>
    <row r="906" spans="1:16" x14ac:dyDescent="0.35">
      <c r="A906" s="242">
        <v>803</v>
      </c>
      <c r="P906" s="162"/>
    </row>
    <row r="907" spans="1:16" x14ac:dyDescent="0.35">
      <c r="A907" s="242">
        <v>804</v>
      </c>
      <c r="P907" s="162"/>
    </row>
    <row r="908" spans="1:16" x14ac:dyDescent="0.35">
      <c r="A908" s="242">
        <v>805</v>
      </c>
      <c r="P908" s="162"/>
    </row>
    <row r="909" spans="1:16" x14ac:dyDescent="0.35">
      <c r="A909" s="242">
        <v>806</v>
      </c>
      <c r="P909" s="162"/>
    </row>
    <row r="910" spans="1:16" x14ac:dyDescent="0.35">
      <c r="A910" s="242">
        <v>807</v>
      </c>
      <c r="P910" s="162"/>
    </row>
    <row r="911" spans="1:16" x14ac:dyDescent="0.35">
      <c r="A911" s="242">
        <v>808</v>
      </c>
      <c r="P911" s="162"/>
    </row>
    <row r="912" spans="1:16" x14ac:dyDescent="0.35">
      <c r="A912" s="242">
        <v>809</v>
      </c>
      <c r="P912" s="162"/>
    </row>
    <row r="913" spans="1:16" x14ac:dyDescent="0.35">
      <c r="A913" s="242">
        <v>810</v>
      </c>
      <c r="P913" s="162"/>
    </row>
    <row r="914" spans="1:16" x14ac:dyDescent="0.35">
      <c r="A914" s="242">
        <v>811</v>
      </c>
      <c r="P914" s="162"/>
    </row>
    <row r="915" spans="1:16" x14ac:dyDescent="0.35">
      <c r="A915" s="242">
        <v>812</v>
      </c>
      <c r="P915" s="162"/>
    </row>
    <row r="916" spans="1:16" x14ac:dyDescent="0.35">
      <c r="A916" s="242">
        <v>813</v>
      </c>
      <c r="P916" s="162"/>
    </row>
    <row r="917" spans="1:16" x14ac:dyDescent="0.35">
      <c r="A917" s="242">
        <v>814</v>
      </c>
      <c r="P917" s="162"/>
    </row>
    <row r="918" spans="1:16" x14ac:dyDescent="0.35">
      <c r="A918" s="242">
        <v>815</v>
      </c>
      <c r="P918" s="162"/>
    </row>
    <row r="919" spans="1:16" x14ac:dyDescent="0.35">
      <c r="A919" s="242">
        <v>816</v>
      </c>
      <c r="P919" s="162"/>
    </row>
    <row r="920" spans="1:16" x14ac:dyDescent="0.35">
      <c r="A920" s="242">
        <v>817</v>
      </c>
      <c r="P920" s="162"/>
    </row>
    <row r="921" spans="1:16" x14ac:dyDescent="0.35">
      <c r="A921" s="242">
        <v>818</v>
      </c>
      <c r="P921" s="162"/>
    </row>
    <row r="922" spans="1:16" x14ac:dyDescent="0.35">
      <c r="A922" s="242">
        <v>819</v>
      </c>
      <c r="P922" s="162"/>
    </row>
    <row r="923" spans="1:16" x14ac:dyDescent="0.35">
      <c r="A923" s="242">
        <v>820</v>
      </c>
      <c r="P923" s="162"/>
    </row>
    <row r="924" spans="1:16" x14ac:dyDescent="0.35">
      <c r="A924" s="242">
        <v>821</v>
      </c>
      <c r="P924" s="162"/>
    </row>
    <row r="925" spans="1:16" x14ac:dyDescent="0.35">
      <c r="A925" s="242">
        <v>822</v>
      </c>
      <c r="P925" s="162"/>
    </row>
    <row r="926" spans="1:16" x14ac:dyDescent="0.35">
      <c r="A926" s="242">
        <v>823</v>
      </c>
      <c r="P926" s="162"/>
    </row>
    <row r="927" spans="1:16" x14ac:dyDescent="0.35">
      <c r="A927" s="242">
        <v>824</v>
      </c>
      <c r="P927" s="162"/>
    </row>
    <row r="928" spans="1:16" x14ac:dyDescent="0.35">
      <c r="A928" s="242">
        <v>825</v>
      </c>
      <c r="P928" s="162"/>
    </row>
    <row r="929" spans="1:16" x14ac:dyDescent="0.35">
      <c r="A929" s="242">
        <v>826</v>
      </c>
      <c r="P929" s="162"/>
    </row>
    <row r="930" spans="1:16" x14ac:dyDescent="0.35">
      <c r="A930" s="242">
        <v>827</v>
      </c>
      <c r="P930" s="162"/>
    </row>
    <row r="931" spans="1:16" x14ac:dyDescent="0.35">
      <c r="A931" s="242">
        <v>828</v>
      </c>
      <c r="P931" s="162"/>
    </row>
    <row r="932" spans="1:16" x14ac:dyDescent="0.35">
      <c r="A932" s="242">
        <v>829</v>
      </c>
      <c r="P932" s="162"/>
    </row>
    <row r="933" spans="1:16" x14ac:dyDescent="0.35">
      <c r="A933" s="242">
        <v>830</v>
      </c>
      <c r="P933" s="162"/>
    </row>
    <row r="934" spans="1:16" x14ac:dyDescent="0.35">
      <c r="A934" s="242">
        <v>831</v>
      </c>
      <c r="P934" s="162"/>
    </row>
    <row r="935" spans="1:16" x14ac:dyDescent="0.35">
      <c r="A935" s="242">
        <v>832</v>
      </c>
      <c r="P935" s="162"/>
    </row>
    <row r="936" spans="1:16" x14ac:dyDescent="0.35">
      <c r="A936" s="242">
        <v>833</v>
      </c>
      <c r="P936" s="162"/>
    </row>
    <row r="937" spans="1:16" x14ac:dyDescent="0.35">
      <c r="A937" s="242">
        <v>834</v>
      </c>
      <c r="P937" s="162"/>
    </row>
    <row r="938" spans="1:16" x14ac:dyDescent="0.35">
      <c r="A938" s="242">
        <v>835</v>
      </c>
      <c r="P938" s="162"/>
    </row>
    <row r="939" spans="1:16" x14ac:dyDescent="0.35">
      <c r="A939" s="242">
        <v>892</v>
      </c>
      <c r="P939" s="162"/>
    </row>
    <row r="940" spans="1:16" x14ac:dyDescent="0.35">
      <c r="A940" s="242">
        <v>893</v>
      </c>
      <c r="P940" s="162"/>
    </row>
    <row r="941" spans="1:16" x14ac:dyDescent="0.35">
      <c r="A941" s="242">
        <v>894</v>
      </c>
      <c r="P941" s="162"/>
    </row>
    <row r="942" spans="1:16" x14ac:dyDescent="0.35">
      <c r="A942" s="242">
        <v>895</v>
      </c>
      <c r="P942" s="162"/>
    </row>
    <row r="943" spans="1:16" x14ac:dyDescent="0.35">
      <c r="A943" s="242">
        <v>896</v>
      </c>
      <c r="P943" s="162"/>
    </row>
    <row r="944" spans="1:16" x14ac:dyDescent="0.35">
      <c r="A944" s="242">
        <v>897</v>
      </c>
      <c r="P944" s="162"/>
    </row>
    <row r="945" spans="1:16" x14ac:dyDescent="0.35">
      <c r="A945" s="242">
        <v>898</v>
      </c>
      <c r="P945" s="162"/>
    </row>
    <row r="946" spans="1:16" x14ac:dyDescent="0.35">
      <c r="A946" s="242">
        <v>899</v>
      </c>
      <c r="P946" s="162"/>
    </row>
    <row r="947" spans="1:16" x14ac:dyDescent="0.35">
      <c r="A947" s="242">
        <v>900</v>
      </c>
      <c r="P947" s="162"/>
    </row>
    <row r="948" spans="1:16" x14ac:dyDescent="0.35">
      <c r="A948" s="242">
        <v>901</v>
      </c>
      <c r="P948" s="162"/>
    </row>
    <row r="949" spans="1:16" x14ac:dyDescent="0.35">
      <c r="A949" s="242">
        <v>902</v>
      </c>
      <c r="P949" s="162"/>
    </row>
    <row r="950" spans="1:16" x14ac:dyDescent="0.35">
      <c r="A950" s="242">
        <v>903</v>
      </c>
      <c r="P950" s="162"/>
    </row>
    <row r="951" spans="1:16" x14ac:dyDescent="0.35">
      <c r="A951" s="242">
        <v>904</v>
      </c>
      <c r="P951" s="162"/>
    </row>
    <row r="952" spans="1:16" x14ac:dyDescent="0.35">
      <c r="A952" s="242">
        <v>905</v>
      </c>
      <c r="P952" s="162"/>
    </row>
    <row r="953" spans="1:16" x14ac:dyDescent="0.35">
      <c r="A953" s="242">
        <v>906</v>
      </c>
      <c r="P953" s="162"/>
    </row>
    <row r="954" spans="1:16" x14ac:dyDescent="0.35">
      <c r="A954" s="242">
        <v>907</v>
      </c>
      <c r="P954" s="162"/>
    </row>
    <row r="955" spans="1:16" x14ac:dyDescent="0.35">
      <c r="P955" s="162"/>
    </row>
    <row r="956" spans="1:16" x14ac:dyDescent="0.35">
      <c r="P956" s="162"/>
    </row>
    <row r="957" spans="1:16" x14ac:dyDescent="0.35">
      <c r="P957" s="162"/>
    </row>
    <row r="958" spans="1:16" x14ac:dyDescent="0.35">
      <c r="P958" s="162"/>
    </row>
    <row r="959" spans="1:16" x14ac:dyDescent="0.35">
      <c r="P959" s="162"/>
    </row>
    <row r="960" spans="1:16" x14ac:dyDescent="0.35">
      <c r="P960" s="162"/>
    </row>
    <row r="961" spans="16:16" x14ac:dyDescent="0.35">
      <c r="P961" s="162"/>
    </row>
    <row r="962" spans="16:16" x14ac:dyDescent="0.35">
      <c r="P962" s="162"/>
    </row>
    <row r="963" spans="16:16" x14ac:dyDescent="0.35">
      <c r="P963" s="162"/>
    </row>
    <row r="964" spans="16:16" x14ac:dyDescent="0.35">
      <c r="P964" s="162"/>
    </row>
    <row r="965" spans="16:16" x14ac:dyDescent="0.35">
      <c r="P965" s="162"/>
    </row>
    <row r="966" spans="16:16" x14ac:dyDescent="0.35">
      <c r="P966" s="162"/>
    </row>
    <row r="967" spans="16:16" x14ac:dyDescent="0.35">
      <c r="P967" s="162"/>
    </row>
    <row r="968" spans="16:16" x14ac:dyDescent="0.35">
      <c r="P968" s="162"/>
    </row>
    <row r="969" spans="16:16" x14ac:dyDescent="0.35">
      <c r="P969" s="162"/>
    </row>
    <row r="970" spans="16:16" x14ac:dyDescent="0.35">
      <c r="P970" s="162"/>
    </row>
    <row r="971" spans="16:16" x14ac:dyDescent="0.35">
      <c r="P971" s="162"/>
    </row>
    <row r="972" spans="16:16" x14ac:dyDescent="0.35">
      <c r="P972" s="162"/>
    </row>
    <row r="973" spans="16:16" x14ac:dyDescent="0.35">
      <c r="P973" s="162"/>
    </row>
    <row r="974" spans="16:16" x14ac:dyDescent="0.35">
      <c r="P974" s="162"/>
    </row>
    <row r="975" spans="16:16" x14ac:dyDescent="0.35">
      <c r="P975" s="162"/>
    </row>
    <row r="976" spans="16:16" x14ac:dyDescent="0.35">
      <c r="P976" s="162"/>
    </row>
    <row r="977" spans="16:16" x14ac:dyDescent="0.35">
      <c r="P977" s="162"/>
    </row>
    <row r="978" spans="16:16" x14ac:dyDescent="0.35">
      <c r="P978" s="162"/>
    </row>
    <row r="979" spans="16:16" x14ac:dyDescent="0.35">
      <c r="P979" s="162"/>
    </row>
    <row r="980" spans="16:16" x14ac:dyDescent="0.35">
      <c r="P980" s="162"/>
    </row>
    <row r="981" spans="16:16" x14ac:dyDescent="0.35">
      <c r="P981" s="162"/>
    </row>
    <row r="982" spans="16:16" x14ac:dyDescent="0.35">
      <c r="P982" s="162"/>
    </row>
    <row r="983" spans="16:16" x14ac:dyDescent="0.35">
      <c r="P983" s="162"/>
    </row>
    <row r="984" spans="16:16" x14ac:dyDescent="0.35">
      <c r="P984" s="162"/>
    </row>
    <row r="985" spans="16:16" x14ac:dyDescent="0.35">
      <c r="P985" s="162"/>
    </row>
    <row r="986" spans="16:16" x14ac:dyDescent="0.35">
      <c r="P986" s="162"/>
    </row>
    <row r="987" spans="16:16" x14ac:dyDescent="0.35">
      <c r="P987" s="162"/>
    </row>
    <row r="988" spans="16:16" x14ac:dyDescent="0.35">
      <c r="P988" s="162"/>
    </row>
    <row r="989" spans="16:16" x14ac:dyDescent="0.35">
      <c r="P989" s="162"/>
    </row>
    <row r="990" spans="16:16" x14ac:dyDescent="0.35">
      <c r="P990" s="162"/>
    </row>
    <row r="991" spans="16:16" x14ac:dyDescent="0.35">
      <c r="P991" s="162"/>
    </row>
    <row r="992" spans="16:16" x14ac:dyDescent="0.35">
      <c r="P992" s="162"/>
    </row>
    <row r="993" spans="16:16" x14ac:dyDescent="0.35">
      <c r="P993" s="162"/>
    </row>
    <row r="994" spans="16:16" x14ac:dyDescent="0.35">
      <c r="P994" s="162"/>
    </row>
    <row r="995" spans="16:16" x14ac:dyDescent="0.35">
      <c r="P995" s="162"/>
    </row>
    <row r="996" spans="16:16" x14ac:dyDescent="0.35">
      <c r="P996" s="162"/>
    </row>
    <row r="997" spans="16:16" x14ac:dyDescent="0.35">
      <c r="P997" s="162"/>
    </row>
    <row r="998" spans="16:16" x14ac:dyDescent="0.35">
      <c r="P998" s="162"/>
    </row>
    <row r="999" spans="16:16" x14ac:dyDescent="0.35">
      <c r="P999" s="162"/>
    </row>
    <row r="1000" spans="16:16" x14ac:dyDescent="0.35">
      <c r="P1000" s="162"/>
    </row>
    <row r="1001" spans="16:16" x14ac:dyDescent="0.35">
      <c r="P1001" s="162"/>
    </row>
    <row r="1002" spans="16:16" x14ac:dyDescent="0.35">
      <c r="P1002" s="162"/>
    </row>
    <row r="1003" spans="16:16" x14ac:dyDescent="0.35">
      <c r="P1003" s="162"/>
    </row>
    <row r="1004" spans="16:16" x14ac:dyDescent="0.35">
      <c r="P1004" s="162"/>
    </row>
    <row r="1005" spans="16:16" x14ac:dyDescent="0.35">
      <c r="P1005" s="162"/>
    </row>
    <row r="1006" spans="16:16" x14ac:dyDescent="0.35">
      <c r="P1006" s="162"/>
    </row>
    <row r="1007" spans="16:16" x14ac:dyDescent="0.35">
      <c r="P1007" s="162"/>
    </row>
    <row r="1008" spans="16:16" x14ac:dyDescent="0.35">
      <c r="P1008" s="162"/>
    </row>
    <row r="1009" spans="16:16" x14ac:dyDescent="0.35">
      <c r="P1009" s="162"/>
    </row>
    <row r="1010" spans="16:16" x14ac:dyDescent="0.35">
      <c r="P1010" s="162"/>
    </row>
    <row r="1011" spans="16:16" x14ac:dyDescent="0.35">
      <c r="P1011" s="162"/>
    </row>
    <row r="1012" spans="16:16" x14ac:dyDescent="0.35">
      <c r="P1012" s="162"/>
    </row>
    <row r="1013" spans="16:16" x14ac:dyDescent="0.35">
      <c r="P1013" s="162"/>
    </row>
    <row r="1014" spans="16:16" x14ac:dyDescent="0.35">
      <c r="P1014" s="162"/>
    </row>
    <row r="1015" spans="16:16" x14ac:dyDescent="0.35">
      <c r="P1015" s="162"/>
    </row>
    <row r="1016" spans="16:16" x14ac:dyDescent="0.35">
      <c r="P1016" s="162"/>
    </row>
    <row r="1017" spans="16:16" x14ac:dyDescent="0.35">
      <c r="P1017" s="162"/>
    </row>
    <row r="1018" spans="16:16" x14ac:dyDescent="0.35">
      <c r="P1018" s="162"/>
    </row>
    <row r="1019" spans="16:16" x14ac:dyDescent="0.35">
      <c r="P1019" s="162"/>
    </row>
    <row r="1020" spans="16:16" x14ac:dyDescent="0.35">
      <c r="P1020" s="162"/>
    </row>
    <row r="1021" spans="16:16" x14ac:dyDescent="0.35">
      <c r="P1021" s="162"/>
    </row>
    <row r="1022" spans="16:16" x14ac:dyDescent="0.35">
      <c r="P1022" s="162"/>
    </row>
    <row r="1023" spans="16:16" x14ac:dyDescent="0.35">
      <c r="P1023" s="162"/>
    </row>
    <row r="1024" spans="16:16" x14ac:dyDescent="0.35">
      <c r="P1024" s="162"/>
    </row>
    <row r="1025" spans="16:16" x14ac:dyDescent="0.35">
      <c r="P1025" s="162"/>
    </row>
    <row r="1026" spans="16:16" x14ac:dyDescent="0.35">
      <c r="P1026" s="162"/>
    </row>
    <row r="1027" spans="16:16" x14ac:dyDescent="0.35">
      <c r="P1027" s="162"/>
    </row>
    <row r="1028" spans="16:16" x14ac:dyDescent="0.35">
      <c r="P1028" s="162"/>
    </row>
    <row r="1029" spans="16:16" x14ac:dyDescent="0.35">
      <c r="P1029" s="162"/>
    </row>
    <row r="1030" spans="16:16" x14ac:dyDescent="0.35">
      <c r="P1030" s="162"/>
    </row>
    <row r="1031" spans="16:16" x14ac:dyDescent="0.35">
      <c r="P1031" s="162"/>
    </row>
    <row r="1032" spans="16:16" x14ac:dyDescent="0.35">
      <c r="P1032" s="162"/>
    </row>
    <row r="1033" spans="16:16" x14ac:dyDescent="0.35">
      <c r="P1033" s="162"/>
    </row>
    <row r="1034" spans="16:16" x14ac:dyDescent="0.35">
      <c r="P1034" s="162"/>
    </row>
    <row r="1035" spans="16:16" x14ac:dyDescent="0.35">
      <c r="P1035" s="162"/>
    </row>
    <row r="1036" spans="16:16" x14ac:dyDescent="0.35">
      <c r="P1036" s="162"/>
    </row>
    <row r="1037" spans="16:16" x14ac:dyDescent="0.35">
      <c r="P1037" s="162"/>
    </row>
    <row r="1038" spans="16:16" x14ac:dyDescent="0.35">
      <c r="P1038" s="162"/>
    </row>
    <row r="1039" spans="16:16" x14ac:dyDescent="0.35">
      <c r="P1039" s="162"/>
    </row>
    <row r="1040" spans="16:16" x14ac:dyDescent="0.35">
      <c r="P1040" s="162"/>
    </row>
    <row r="1041" spans="16:16" x14ac:dyDescent="0.35">
      <c r="P1041" s="162"/>
    </row>
    <row r="1042" spans="16:16" x14ac:dyDescent="0.35">
      <c r="P1042" s="162"/>
    </row>
    <row r="1043" spans="16:16" x14ac:dyDescent="0.35">
      <c r="P1043" s="162"/>
    </row>
    <row r="1044" spans="16:16" x14ac:dyDescent="0.35">
      <c r="P1044" s="162"/>
    </row>
    <row r="1045" spans="16:16" x14ac:dyDescent="0.35">
      <c r="P1045" s="162"/>
    </row>
    <row r="1046" spans="16:16" x14ac:dyDescent="0.35">
      <c r="P1046" s="162"/>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opLeftCell="C85" workbookViewId="0">
      <selection activeCell="G86" sqref="G86"/>
    </sheetView>
  </sheetViews>
  <sheetFormatPr defaultColWidth="9.1796875" defaultRowHeight="14.5" x14ac:dyDescent="0.35"/>
  <cols>
    <col min="1" max="1" width="37.36328125" style="262" customWidth="1"/>
    <col min="2" max="2" width="27.453125" style="262" customWidth="1"/>
    <col min="3" max="3" width="9" style="262" customWidth="1"/>
    <col min="4" max="4" width="18.6328125" style="262" customWidth="1"/>
    <col min="5" max="5" width="18.1796875" style="262" customWidth="1"/>
    <col min="6" max="6" width="34.1796875" style="262" customWidth="1"/>
    <col min="7" max="7" width="95" style="262" customWidth="1"/>
    <col min="8" max="8" width="37.453125" style="262" customWidth="1"/>
    <col min="9" max="9" width="34.36328125" style="262" customWidth="1"/>
    <col min="10" max="10" width="25.453125" style="262" customWidth="1"/>
    <col min="11" max="11" width="11.1796875" style="262" customWidth="1"/>
    <col min="12" max="13" width="16" style="262" customWidth="1"/>
    <col min="14" max="14" width="37.453125" style="262" customWidth="1"/>
    <col min="15" max="15" width="25.453125" style="262" customWidth="1"/>
    <col min="16" max="16" width="11.1796875" style="262" customWidth="1"/>
    <col min="17" max="18" width="16" style="262" customWidth="1"/>
    <col min="19" max="19" width="37.453125" style="262" customWidth="1"/>
    <col min="20" max="16384" width="9.1796875" style="262"/>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58" x14ac:dyDescent="0.35">
      <c r="A2" s="26" t="s">
        <v>1334</v>
      </c>
      <c r="B2" s="262" t="s">
        <v>1335</v>
      </c>
      <c r="C2" s="65">
        <v>1</v>
      </c>
      <c r="D2" s="262" t="s">
        <v>1336</v>
      </c>
      <c r="E2" s="262" t="s">
        <v>1337</v>
      </c>
      <c r="F2" s="262" t="str">
        <f>UnitControlCenter!$B$3</f>
        <v>million metric tons / year</v>
      </c>
      <c r="G2" s="262" t="s">
        <v>1338</v>
      </c>
      <c r="J2" s="387" t="s">
        <v>2361</v>
      </c>
      <c r="K2" s="264">
        <v>2030</v>
      </c>
      <c r="L2" s="389">
        <f>'[1]State 2005 Data'!$O20</f>
        <v>41.549622296257269</v>
      </c>
      <c r="M2" s="389">
        <f>'[1]State 2005 Data'!$O20</f>
        <v>41.549622296257269</v>
      </c>
      <c r="N2" s="387" t="str">
        <f>"New Mexico's governor signed an executive order that set a goal of reducing emissions 45% below the 2005 baseline by 2030: " &amp; ROUND(M2,1) &amp; "MMT CO2e including land use."</f>
        <v>New Mexico's governor signed an executive order that set a goal of reducing emissions 45% below the 2005 baseline by 2030: 41.5MMT CO2e including land use.</v>
      </c>
    </row>
    <row r="3" spans="1:19" ht="58" x14ac:dyDescent="0.35">
      <c r="A3" s="26" t="s">
        <v>1334</v>
      </c>
      <c r="B3" s="262" t="s">
        <v>1339</v>
      </c>
      <c r="C3" s="25">
        <v>1</v>
      </c>
      <c r="D3" s="26" t="s">
        <v>1336</v>
      </c>
      <c r="E3" s="26" t="s">
        <v>1337</v>
      </c>
      <c r="F3" s="262" t="str">
        <f>UnitControlCenter!$B$3</f>
        <v>million metric tons / year</v>
      </c>
      <c r="G3" s="262" t="s">
        <v>1340</v>
      </c>
      <c r="J3" s="387" t="s">
        <v>2361</v>
      </c>
      <c r="K3" s="387">
        <v>2030</v>
      </c>
      <c r="L3" s="389">
        <f>'[1]State 2005 Data'!$O21</f>
        <v>38.920780247164224</v>
      </c>
      <c r="M3" s="389">
        <f>'[1]State 2005 Data'!$O21</f>
        <v>38.920780247164224</v>
      </c>
      <c r="N3" s="387" t="str">
        <f>"New Mexico's governor signed an executive order that set a goal of reducing emissions 45% below the 2005 baseline by 2030: " &amp; ROUND(M3,1) &amp; "MMT CO2e excluding land use."</f>
        <v>New Mexico's governor signed an executive order that set a goal of reducing emissions 45% below the 2005 baseline by 2030: 38.9MMT CO2e excluding land use.</v>
      </c>
    </row>
    <row r="4" spans="1:19" ht="72.5" x14ac:dyDescent="0.35">
      <c r="A4" s="26" t="s">
        <v>1334</v>
      </c>
      <c r="B4" s="26" t="s">
        <v>1341</v>
      </c>
      <c r="C4" s="65">
        <v>1</v>
      </c>
      <c r="D4" s="262" t="s">
        <v>1342</v>
      </c>
      <c r="E4" s="262" t="s">
        <v>1343</v>
      </c>
      <c r="F4" s="262" t="str">
        <f>UnitControlCenter!$B$3</f>
        <v>million metric tons / year</v>
      </c>
      <c r="G4" s="262" t="s">
        <v>1344</v>
      </c>
      <c r="H4" s="262" t="s">
        <v>1345</v>
      </c>
      <c r="I4" s="262" t="s">
        <v>1346</v>
      </c>
    </row>
    <row r="5" spans="1:19" ht="29" x14ac:dyDescent="0.35">
      <c r="A5" s="26" t="s">
        <v>1334</v>
      </c>
      <c r="B5" s="26" t="s">
        <v>1347</v>
      </c>
      <c r="C5" s="65">
        <v>1</v>
      </c>
      <c r="D5" s="262" t="s">
        <v>1342</v>
      </c>
      <c r="E5" s="262" t="s">
        <v>1343</v>
      </c>
      <c r="F5" s="262" t="str">
        <f>UnitControlCenter!$B$3</f>
        <v>million metric tons / year</v>
      </c>
      <c r="G5" s="262" t="s">
        <v>1348</v>
      </c>
      <c r="H5" s="262" t="s">
        <v>1349</v>
      </c>
      <c r="I5" s="262" t="s">
        <v>1350</v>
      </c>
    </row>
    <row r="6" spans="1:19" ht="29" x14ac:dyDescent="0.35">
      <c r="A6" s="26" t="s">
        <v>1334</v>
      </c>
      <c r="B6" s="26" t="s">
        <v>1351</v>
      </c>
      <c r="C6" s="65">
        <v>1</v>
      </c>
      <c r="D6" s="262" t="s">
        <v>1342</v>
      </c>
      <c r="E6" s="262" t="s">
        <v>1343</v>
      </c>
      <c r="F6" s="262" t="str">
        <f>UnitControlCenter!$B$3</f>
        <v>million metric tons / year</v>
      </c>
      <c r="G6" s="262" t="s">
        <v>1352</v>
      </c>
      <c r="H6" s="262" t="s">
        <v>1353</v>
      </c>
      <c r="I6" s="262" t="s">
        <v>1354</v>
      </c>
    </row>
    <row r="7" spans="1:19" x14ac:dyDescent="0.35">
      <c r="A7" s="26" t="s">
        <v>1334</v>
      </c>
      <c r="B7" s="26" t="s">
        <v>1355</v>
      </c>
      <c r="C7" s="65">
        <v>0</v>
      </c>
      <c r="D7" s="262" t="s">
        <v>1336</v>
      </c>
      <c r="E7" s="262" t="s">
        <v>1337</v>
      </c>
      <c r="F7" s="262" t="str">
        <f>UnitControlCenter!$B$4</f>
        <v>g CO2e / 2019 dollar</v>
      </c>
      <c r="G7" s="262" t="s">
        <v>1356</v>
      </c>
    </row>
    <row r="8" spans="1:19" x14ac:dyDescent="0.35">
      <c r="A8" s="26" t="s">
        <v>1334</v>
      </c>
      <c r="B8" s="26" t="s">
        <v>775</v>
      </c>
      <c r="C8" s="65">
        <v>1</v>
      </c>
      <c r="D8" s="262" t="s">
        <v>1336</v>
      </c>
      <c r="E8" s="262" t="s">
        <v>1337</v>
      </c>
      <c r="F8" s="262" t="str">
        <f>UnitControlCenter!$B$3</f>
        <v>million metric tons / year</v>
      </c>
      <c r="G8" s="262" t="s">
        <v>1357</v>
      </c>
    </row>
    <row r="9" spans="1:19" x14ac:dyDescent="0.35">
      <c r="A9" s="26" t="s">
        <v>1334</v>
      </c>
      <c r="B9" s="26" t="s">
        <v>1358</v>
      </c>
      <c r="C9" s="65">
        <v>1</v>
      </c>
      <c r="D9" s="262" t="s">
        <v>1336</v>
      </c>
      <c r="E9" s="262" t="s">
        <v>1337</v>
      </c>
      <c r="F9" s="262" t="str">
        <f>UnitControlCenter!$B$3</f>
        <v>million metric tons / year</v>
      </c>
      <c r="G9" s="262" t="s">
        <v>1359</v>
      </c>
    </row>
    <row r="10" spans="1:19" x14ac:dyDescent="0.35">
      <c r="A10" s="26" t="s">
        <v>1334</v>
      </c>
      <c r="B10" s="26" t="s">
        <v>1360</v>
      </c>
      <c r="C10" s="65">
        <v>1</v>
      </c>
      <c r="D10" s="262" t="s">
        <v>1336</v>
      </c>
      <c r="E10" s="262" t="s">
        <v>1337</v>
      </c>
      <c r="F10" s="262" t="str">
        <f>UnitControlCenter!$B$3</f>
        <v>million metric tons / year</v>
      </c>
      <c r="G10" s="262" t="s">
        <v>1361</v>
      </c>
    </row>
    <row r="11" spans="1:19" x14ac:dyDescent="0.35">
      <c r="A11" s="26" t="s">
        <v>1334</v>
      </c>
      <c r="B11" s="26" t="s">
        <v>1028</v>
      </c>
      <c r="C11" s="65">
        <v>1</v>
      </c>
      <c r="D11" s="262" t="s">
        <v>1336</v>
      </c>
      <c r="E11" s="262" t="s">
        <v>1337</v>
      </c>
      <c r="F11" s="262" t="str">
        <f>UnitControlCenter!$B$3</f>
        <v>million metric tons / year</v>
      </c>
      <c r="G11" s="262" t="s">
        <v>1362</v>
      </c>
    </row>
    <row r="12" spans="1:19" x14ac:dyDescent="0.35">
      <c r="A12" s="26" t="s">
        <v>1334</v>
      </c>
      <c r="B12" s="26" t="s">
        <v>753</v>
      </c>
      <c r="C12" s="65">
        <v>1</v>
      </c>
      <c r="D12" s="262" t="s">
        <v>1336</v>
      </c>
      <c r="E12" s="262" t="s">
        <v>1337</v>
      </c>
      <c r="F12" s="262" t="str">
        <f>UnitControlCenter!$B$3</f>
        <v>million metric tons / year</v>
      </c>
      <c r="G12" s="262" t="s">
        <v>1363</v>
      </c>
    </row>
    <row r="13" spans="1:19" x14ac:dyDescent="0.35">
      <c r="A13" s="26" t="s">
        <v>1334</v>
      </c>
      <c r="B13" s="26" t="s">
        <v>1364</v>
      </c>
      <c r="C13" s="65">
        <v>1</v>
      </c>
      <c r="D13" s="262" t="s">
        <v>1336</v>
      </c>
      <c r="E13" s="262" t="s">
        <v>1337</v>
      </c>
      <c r="F13" s="262" t="str">
        <f>UnitControlCenter!$B$3</f>
        <v>million metric tons / year</v>
      </c>
      <c r="G13" s="262" t="s">
        <v>1365</v>
      </c>
    </row>
    <row r="14" spans="1:19" x14ac:dyDescent="0.35">
      <c r="A14" s="26" t="s">
        <v>1334</v>
      </c>
      <c r="B14" s="26" t="s">
        <v>304</v>
      </c>
      <c r="C14" s="65">
        <v>1</v>
      </c>
      <c r="D14" s="262" t="s">
        <v>1336</v>
      </c>
      <c r="E14" s="262" t="s">
        <v>1337</v>
      </c>
      <c r="F14" s="262" t="str">
        <f>UnitControlCenter!$B$3</f>
        <v>million metric tons / year</v>
      </c>
      <c r="G14" s="262"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2" t="s">
        <v>1336</v>
      </c>
      <c r="E16" s="262" t="s">
        <v>1337</v>
      </c>
      <c r="F16" s="262" t="str">
        <f>UnitControlCenter!$B$3</f>
        <v>million metric tons / year</v>
      </c>
      <c r="G16" s="262" t="s">
        <v>1370</v>
      </c>
    </row>
    <row r="17" spans="1:19" x14ac:dyDescent="0.35">
      <c r="A17" s="26" t="s">
        <v>1368</v>
      </c>
      <c r="B17" s="26" t="s">
        <v>331</v>
      </c>
      <c r="C17" s="65">
        <v>1</v>
      </c>
      <c r="D17" s="262" t="s">
        <v>1336</v>
      </c>
      <c r="E17" s="262" t="s">
        <v>1337</v>
      </c>
      <c r="F17" s="262" t="str">
        <f>UnitControlCenter!$B$3</f>
        <v>million metric tons / year</v>
      </c>
      <c r="G17" s="262" t="s">
        <v>1371</v>
      </c>
    </row>
    <row r="18" spans="1:19" x14ac:dyDescent="0.35">
      <c r="A18" s="26" t="s">
        <v>1368</v>
      </c>
      <c r="B18" s="26" t="s">
        <v>333</v>
      </c>
      <c r="C18" s="65">
        <v>1</v>
      </c>
      <c r="D18" s="262" t="s">
        <v>1336</v>
      </c>
      <c r="E18" s="262" t="s">
        <v>1337</v>
      </c>
      <c r="F18" s="262" t="str">
        <f>UnitControlCenter!$B$3</f>
        <v>million metric tons / year</v>
      </c>
      <c r="G18" s="262" t="s">
        <v>1372</v>
      </c>
    </row>
    <row r="19" spans="1:19" x14ac:dyDescent="0.35">
      <c r="A19" s="26" t="s">
        <v>1368</v>
      </c>
      <c r="B19" s="26" t="s">
        <v>1373</v>
      </c>
      <c r="C19" s="65">
        <v>1</v>
      </c>
      <c r="D19" s="262" t="s">
        <v>1336</v>
      </c>
      <c r="E19" s="262" t="s">
        <v>1337</v>
      </c>
      <c r="F19" s="262" t="str">
        <f>UnitControlCenter!$B$3</f>
        <v>million metric tons / year</v>
      </c>
      <c r="G19" s="262" t="s">
        <v>1374</v>
      </c>
    </row>
    <row r="20" spans="1:19" x14ac:dyDescent="0.35">
      <c r="A20" s="26" t="s">
        <v>1368</v>
      </c>
      <c r="B20" s="26" t="s">
        <v>323</v>
      </c>
      <c r="C20" s="65">
        <v>1</v>
      </c>
      <c r="D20" s="262" t="s">
        <v>1336</v>
      </c>
      <c r="E20" s="262" t="s">
        <v>1337</v>
      </c>
      <c r="F20" s="262" t="str">
        <f>UnitControlCenter!$B$5</f>
        <v>thousand metric tons / year</v>
      </c>
      <c r="G20" s="262" t="s">
        <v>1375</v>
      </c>
    </row>
    <row r="21" spans="1:19" x14ac:dyDescent="0.35">
      <c r="A21" s="26" t="s">
        <v>1368</v>
      </c>
      <c r="B21" s="26" t="s">
        <v>320</v>
      </c>
      <c r="C21" s="65">
        <v>1</v>
      </c>
      <c r="D21" s="262" t="s">
        <v>1336</v>
      </c>
      <c r="E21" s="262" t="s">
        <v>1337</v>
      </c>
      <c r="F21" s="262" t="str">
        <f>UnitControlCenter!$B$5</f>
        <v>thousand metric tons / year</v>
      </c>
      <c r="G21" s="262" t="s">
        <v>1376</v>
      </c>
    </row>
    <row r="22" spans="1:19" x14ac:dyDescent="0.35">
      <c r="A22" s="26" t="s">
        <v>1368</v>
      </c>
      <c r="B22" s="26" t="s">
        <v>327</v>
      </c>
      <c r="C22" s="65">
        <v>1</v>
      </c>
      <c r="D22" s="262" t="s">
        <v>1336</v>
      </c>
      <c r="E22" s="262" t="s">
        <v>1337</v>
      </c>
      <c r="F22" s="262" t="str">
        <f>UnitControlCenter!$B$5</f>
        <v>thousand metric tons / year</v>
      </c>
      <c r="G22" s="262" t="s">
        <v>1377</v>
      </c>
    </row>
    <row r="23" spans="1:19" x14ac:dyDescent="0.35">
      <c r="A23" s="26" t="s">
        <v>1368</v>
      </c>
      <c r="B23" s="26" t="s">
        <v>329</v>
      </c>
      <c r="C23" s="65">
        <v>1</v>
      </c>
      <c r="D23" s="262" t="s">
        <v>1336</v>
      </c>
      <c r="E23" s="262" t="s">
        <v>1337</v>
      </c>
      <c r="F23" s="262" t="str">
        <f>UnitControlCenter!$B$5</f>
        <v>thousand metric tons / year</v>
      </c>
      <c r="G23" s="262" t="s">
        <v>1378</v>
      </c>
    </row>
    <row r="24" spans="1:19" x14ac:dyDescent="0.35">
      <c r="A24" s="26" t="s">
        <v>1368</v>
      </c>
      <c r="B24" s="26" t="s">
        <v>318</v>
      </c>
      <c r="C24" s="65">
        <v>1</v>
      </c>
      <c r="D24" s="262" t="s">
        <v>1336</v>
      </c>
      <c r="E24" s="262" t="s">
        <v>1337</v>
      </c>
      <c r="F24" s="262" t="str">
        <f>UnitControlCenter!$B$3</f>
        <v>million metric tons / year</v>
      </c>
      <c r="G24" s="262" t="s">
        <v>1379</v>
      </c>
    </row>
    <row r="25" spans="1:19" x14ac:dyDescent="0.35">
      <c r="A25" s="26" t="s">
        <v>1368</v>
      </c>
      <c r="B25" s="26" t="s">
        <v>308</v>
      </c>
      <c r="C25" s="65">
        <v>1</v>
      </c>
      <c r="D25" s="262" t="s">
        <v>1336</v>
      </c>
      <c r="E25" s="262" t="s">
        <v>1337</v>
      </c>
      <c r="F25" s="262" t="str">
        <f>UnitControlCenter!$B$5</f>
        <v>thousand metric tons / year</v>
      </c>
      <c r="G25" s="262" t="s">
        <v>1380</v>
      </c>
    </row>
    <row r="26" spans="1:19" x14ac:dyDescent="0.35">
      <c r="A26" s="26" t="s">
        <v>1368</v>
      </c>
      <c r="B26" s="26" t="s">
        <v>325</v>
      </c>
      <c r="C26" s="65">
        <v>1</v>
      </c>
      <c r="D26" s="262" t="s">
        <v>1336</v>
      </c>
      <c r="E26" s="262" t="s">
        <v>1337</v>
      </c>
      <c r="F26" s="262" t="str">
        <f>UnitControlCenter!$B$3</f>
        <v>million metric tons / year</v>
      </c>
      <c r="G26" s="262"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2" t="s">
        <v>1342</v>
      </c>
      <c r="E28" s="262" t="s">
        <v>1343</v>
      </c>
      <c r="F28" s="262" t="str">
        <f>UnitControlCenter!$B$3</f>
        <v>million metric tons / year</v>
      </c>
      <c r="G28" s="262" t="s">
        <v>1384</v>
      </c>
      <c r="H28" s="262" t="s">
        <v>1385</v>
      </c>
      <c r="I28" s="262" t="s">
        <v>1386</v>
      </c>
    </row>
    <row r="29" spans="1:19" ht="87" x14ac:dyDescent="0.35">
      <c r="A29" s="26" t="s">
        <v>1383</v>
      </c>
      <c r="B29" s="26" t="s">
        <v>1387</v>
      </c>
      <c r="C29" s="65">
        <v>1</v>
      </c>
      <c r="D29" s="262" t="s">
        <v>1342</v>
      </c>
      <c r="E29" s="262" t="s">
        <v>1343</v>
      </c>
      <c r="F29" s="262" t="str">
        <f>UnitControlCenter!$B$3</f>
        <v>million metric tons / year</v>
      </c>
      <c r="G29" s="262" t="s">
        <v>1388</v>
      </c>
      <c r="H29" s="262" t="s">
        <v>1389</v>
      </c>
      <c r="I29" s="262" t="s">
        <v>1390</v>
      </c>
    </row>
    <row r="30" spans="1:19" ht="58" x14ac:dyDescent="0.35">
      <c r="A30" s="26" t="s">
        <v>1383</v>
      </c>
      <c r="B30" s="26" t="s">
        <v>1391</v>
      </c>
      <c r="C30" s="65">
        <v>1</v>
      </c>
      <c r="D30" s="262" t="s">
        <v>1342</v>
      </c>
      <c r="E30" s="262" t="s">
        <v>1343</v>
      </c>
      <c r="F30" s="262" t="str">
        <f>UnitControlCenter!$B$3</f>
        <v>million metric tons / year</v>
      </c>
      <c r="G30" s="262" t="s">
        <v>1392</v>
      </c>
      <c r="H30" s="262" t="s">
        <v>1393</v>
      </c>
      <c r="I30" s="262"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2" t="s">
        <v>1336</v>
      </c>
      <c r="E32" s="262" t="s">
        <v>1398</v>
      </c>
      <c r="F32" s="262" t="str">
        <f>UnitControlCenter!$B$3</f>
        <v>million metric tons / year</v>
      </c>
      <c r="G32" s="262" t="s">
        <v>1399</v>
      </c>
    </row>
    <row r="33" spans="1:19" x14ac:dyDescent="0.35">
      <c r="A33" s="26" t="s">
        <v>1396</v>
      </c>
      <c r="B33" s="26" t="s">
        <v>775</v>
      </c>
      <c r="C33" s="65">
        <v>1</v>
      </c>
      <c r="D33" s="262" t="s">
        <v>1336</v>
      </c>
      <c r="E33" s="262" t="s">
        <v>1398</v>
      </c>
      <c r="F33" s="262" t="str">
        <f>UnitControlCenter!$B$3</f>
        <v>million metric tons / year</v>
      </c>
      <c r="G33" s="262" t="s">
        <v>1357</v>
      </c>
    </row>
    <row r="34" spans="1:19" x14ac:dyDescent="0.35">
      <c r="A34" s="26" t="s">
        <v>1396</v>
      </c>
      <c r="B34" s="26" t="s">
        <v>1358</v>
      </c>
      <c r="C34" s="65">
        <v>1</v>
      </c>
      <c r="D34" s="262" t="s">
        <v>1336</v>
      </c>
      <c r="E34" s="262" t="s">
        <v>1398</v>
      </c>
      <c r="F34" s="262" t="str">
        <f>UnitControlCenter!$B$3</f>
        <v>million metric tons / year</v>
      </c>
      <c r="G34" s="262" t="s">
        <v>1359</v>
      </c>
    </row>
    <row r="35" spans="1:19" x14ac:dyDescent="0.35">
      <c r="A35" s="26" t="s">
        <v>1396</v>
      </c>
      <c r="B35" s="26" t="s">
        <v>1360</v>
      </c>
      <c r="C35" s="65">
        <v>1</v>
      </c>
      <c r="D35" s="262" t="s">
        <v>1336</v>
      </c>
      <c r="E35" s="262" t="s">
        <v>1398</v>
      </c>
      <c r="F35" s="262" t="str">
        <f>UnitControlCenter!$B$3</f>
        <v>million metric tons / year</v>
      </c>
      <c r="G35" s="262" t="s">
        <v>1361</v>
      </c>
    </row>
    <row r="36" spans="1:19" x14ac:dyDescent="0.35">
      <c r="A36" s="26" t="s">
        <v>1396</v>
      </c>
      <c r="B36" s="26" t="s">
        <v>1028</v>
      </c>
      <c r="C36" s="65">
        <v>1</v>
      </c>
      <c r="D36" s="262" t="s">
        <v>1336</v>
      </c>
      <c r="E36" s="262" t="s">
        <v>1398</v>
      </c>
      <c r="F36" s="262" t="str">
        <f>UnitControlCenter!$B$3</f>
        <v>million metric tons / year</v>
      </c>
      <c r="G36" s="262" t="s">
        <v>1362</v>
      </c>
    </row>
    <row r="37" spans="1:19" ht="29" x14ac:dyDescent="0.35">
      <c r="A37" s="26" t="s">
        <v>1396</v>
      </c>
      <c r="B37" s="26" t="s">
        <v>753</v>
      </c>
      <c r="C37" s="65">
        <v>1</v>
      </c>
      <c r="D37" s="262" t="s">
        <v>1336</v>
      </c>
      <c r="E37" s="262" t="s">
        <v>1398</v>
      </c>
      <c r="F37" s="262" t="str">
        <f>UnitControlCenter!$B$3</f>
        <v>million metric tons / year</v>
      </c>
      <c r="G37" s="262"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2" t="s">
        <v>1342</v>
      </c>
      <c r="E39" s="262" t="s">
        <v>1403</v>
      </c>
      <c r="F39" s="262" t="str">
        <f>UnitControlCenter!$B$7</f>
        <v>2019 dollars / ton CO2e abated, Annual average abatement (MtCO2e)</v>
      </c>
      <c r="G39" s="262"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2" t="s">
        <v>1342</v>
      </c>
      <c r="E41" s="262" t="s">
        <v>1337</v>
      </c>
      <c r="F41" s="262" t="str">
        <f>UnitControlCenter!$B$8</f>
        <v>billion 2019 dollars / year</v>
      </c>
      <c r="G41" s="262" t="s">
        <v>1408</v>
      </c>
      <c r="H41" s="262" t="s">
        <v>1409</v>
      </c>
      <c r="I41" s="262" t="s">
        <v>1410</v>
      </c>
    </row>
    <row r="42" spans="1:19" x14ac:dyDescent="0.35">
      <c r="A42" s="26" t="s">
        <v>1406</v>
      </c>
      <c r="B42" s="53" t="s">
        <v>1411</v>
      </c>
      <c r="C42" s="65">
        <v>1</v>
      </c>
      <c r="D42" s="262" t="s">
        <v>1336</v>
      </c>
      <c r="E42" s="262" t="s">
        <v>1337</v>
      </c>
      <c r="F42" s="262" t="str">
        <f>UnitControlCenter!$B$8</f>
        <v>billion 2019 dollars / year</v>
      </c>
      <c r="G42" s="262" t="s">
        <v>1412</v>
      </c>
    </row>
    <row r="43" spans="1:19" ht="58" x14ac:dyDescent="0.35">
      <c r="A43" s="26" t="s">
        <v>1406</v>
      </c>
      <c r="B43" s="26" t="s">
        <v>1413</v>
      </c>
      <c r="C43" s="65">
        <v>1</v>
      </c>
      <c r="D43" s="262" t="s">
        <v>1342</v>
      </c>
      <c r="E43" s="262" t="s">
        <v>1343</v>
      </c>
      <c r="F43" s="262" t="str">
        <f>UnitControlCenter!$B$8</f>
        <v>billion 2019 dollars / year</v>
      </c>
      <c r="G43" s="262" t="s">
        <v>1414</v>
      </c>
      <c r="H43" s="262" t="s">
        <v>1415</v>
      </c>
      <c r="I43" s="262" t="s">
        <v>1416</v>
      </c>
    </row>
    <row r="44" spans="1:19" ht="29" x14ac:dyDescent="0.35">
      <c r="A44" s="26" t="s">
        <v>1406</v>
      </c>
      <c r="B44" s="53" t="s">
        <v>1417</v>
      </c>
      <c r="C44" s="65">
        <v>1</v>
      </c>
      <c r="D44" s="262" t="s">
        <v>1336</v>
      </c>
      <c r="E44" s="262" t="s">
        <v>1337</v>
      </c>
      <c r="F44" s="262" t="str">
        <f>UnitControlCenter!$B$9</f>
        <v>billion 2019 dollars</v>
      </c>
      <c r="G44" s="262" t="s">
        <v>1418</v>
      </c>
    </row>
    <row r="45" spans="1:19" ht="29" x14ac:dyDescent="0.35">
      <c r="A45" s="26" t="s">
        <v>1406</v>
      </c>
      <c r="B45" s="53" t="s">
        <v>1419</v>
      </c>
      <c r="C45" s="65">
        <v>1</v>
      </c>
      <c r="D45" s="262" t="s">
        <v>1336</v>
      </c>
      <c r="E45" s="262" t="s">
        <v>1337</v>
      </c>
      <c r="F45" s="262" t="str">
        <f>UnitControlCenter!$B$8</f>
        <v>billion 2019 dollars / year</v>
      </c>
      <c r="G45" s="262"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2" t="s">
        <v>1342</v>
      </c>
      <c r="E47" s="262" t="s">
        <v>1337</v>
      </c>
      <c r="F47" s="262" t="str">
        <f>UnitControlCenter!$B$10</f>
        <v>jobs</v>
      </c>
      <c r="G47" s="262" t="s">
        <v>1427</v>
      </c>
      <c r="H47" s="262" t="s">
        <v>1428</v>
      </c>
      <c r="I47" s="262" t="s">
        <v>1429</v>
      </c>
    </row>
    <row r="48" spans="1:19" ht="29" x14ac:dyDescent="0.35">
      <c r="A48" s="26" t="s">
        <v>1425</v>
      </c>
      <c r="B48" s="53" t="s">
        <v>1430</v>
      </c>
      <c r="C48" s="65">
        <v>1</v>
      </c>
      <c r="D48" s="262" t="s">
        <v>1342</v>
      </c>
      <c r="E48" s="262" t="s">
        <v>1337</v>
      </c>
      <c r="F48" s="262" t="str">
        <f>UnitControlCenter!$B$10</f>
        <v>jobs</v>
      </c>
      <c r="G48" s="262" t="s">
        <v>1431</v>
      </c>
      <c r="H48" s="262" t="s">
        <v>1432</v>
      </c>
      <c r="I48" s="262" t="s">
        <v>1433</v>
      </c>
    </row>
    <row r="49" spans="1:19" ht="29" x14ac:dyDescent="0.35">
      <c r="A49" s="26" t="s">
        <v>1425</v>
      </c>
      <c r="B49" s="53" t="s">
        <v>1434</v>
      </c>
      <c r="C49" s="65">
        <v>1</v>
      </c>
      <c r="D49" s="262" t="s">
        <v>1342</v>
      </c>
      <c r="E49" s="262" t="s">
        <v>1337</v>
      </c>
      <c r="F49" s="262" t="str">
        <f>UnitControlCenter!$B$10</f>
        <v>jobs</v>
      </c>
      <c r="G49" s="262" t="s">
        <v>1435</v>
      </c>
      <c r="H49" s="262" t="s">
        <v>1436</v>
      </c>
      <c r="I49" s="262" t="s">
        <v>1437</v>
      </c>
    </row>
    <row r="50" spans="1:19" ht="43.5" x14ac:dyDescent="0.35">
      <c r="A50" s="26" t="s">
        <v>1425</v>
      </c>
      <c r="B50" s="53" t="s">
        <v>1438</v>
      </c>
      <c r="C50" s="65">
        <v>1</v>
      </c>
      <c r="D50" s="262" t="s">
        <v>1342</v>
      </c>
      <c r="E50" s="262" t="s">
        <v>1337</v>
      </c>
      <c r="F50" s="262" t="str">
        <f>UnitControlCenter!$B$10</f>
        <v>jobs</v>
      </c>
      <c r="G50" s="262" t="s">
        <v>1439</v>
      </c>
      <c r="H50" s="262" t="s">
        <v>1428</v>
      </c>
      <c r="I50" s="262" t="s">
        <v>1429</v>
      </c>
    </row>
    <row r="51" spans="1:19" ht="43.5" x14ac:dyDescent="0.35">
      <c r="A51" s="26" t="s">
        <v>1425</v>
      </c>
      <c r="B51" s="53" t="s">
        <v>1440</v>
      </c>
      <c r="C51" s="65">
        <v>1</v>
      </c>
      <c r="D51" s="262" t="s">
        <v>1342</v>
      </c>
      <c r="E51" s="262" t="s">
        <v>1337</v>
      </c>
      <c r="F51" s="262" t="str">
        <f>UnitControlCenter!$B$8</f>
        <v>billion 2019 dollars / year</v>
      </c>
      <c r="G51" s="262" t="s">
        <v>1441</v>
      </c>
      <c r="H51" s="262" t="s">
        <v>1442</v>
      </c>
      <c r="I51" s="262" t="s">
        <v>1429</v>
      </c>
    </row>
    <row r="52" spans="1:19" ht="43.5" x14ac:dyDescent="0.35">
      <c r="A52" s="26" t="s">
        <v>1425</v>
      </c>
      <c r="B52" s="53" t="s">
        <v>1443</v>
      </c>
      <c r="C52" s="65">
        <v>1</v>
      </c>
      <c r="D52" s="262" t="s">
        <v>1342</v>
      </c>
      <c r="E52" s="262" t="s">
        <v>1337</v>
      </c>
      <c r="F52" s="262" t="str">
        <f>UnitControlCenter!$B$12</f>
        <v>% change</v>
      </c>
      <c r="G52" s="262" t="s">
        <v>1444</v>
      </c>
      <c r="H52" s="262" t="s">
        <v>1442</v>
      </c>
      <c r="I52" s="262" t="s">
        <v>1429</v>
      </c>
    </row>
    <row r="53" spans="1:19" ht="29" x14ac:dyDescent="0.35">
      <c r="A53" s="26" t="s">
        <v>1425</v>
      </c>
      <c r="B53" s="53" t="s">
        <v>1445</v>
      </c>
      <c r="C53" s="65">
        <v>1</v>
      </c>
      <c r="D53" s="262" t="s">
        <v>1342</v>
      </c>
      <c r="E53" s="262" t="s">
        <v>1337</v>
      </c>
      <c r="F53" s="262" t="str">
        <f>UnitControlCenter!$B$8</f>
        <v>billion 2019 dollars / year</v>
      </c>
      <c r="G53" s="262" t="s">
        <v>1446</v>
      </c>
      <c r="H53" s="262" t="s">
        <v>1436</v>
      </c>
      <c r="I53" s="262" t="s">
        <v>1437</v>
      </c>
    </row>
    <row r="54" spans="1:19" ht="43.5" x14ac:dyDescent="0.35">
      <c r="A54" s="26" t="s">
        <v>1425</v>
      </c>
      <c r="B54" s="53" t="s">
        <v>1447</v>
      </c>
      <c r="C54" s="65">
        <v>1</v>
      </c>
      <c r="D54" s="262" t="s">
        <v>1342</v>
      </c>
      <c r="E54" s="262" t="s">
        <v>1337</v>
      </c>
      <c r="F54" s="262" t="str">
        <f>UnitControlCenter!$B$8</f>
        <v>billion 2019 dollars / year</v>
      </c>
      <c r="G54" s="262" t="s">
        <v>1448</v>
      </c>
      <c r="H54" s="262" t="s">
        <v>1449</v>
      </c>
      <c r="I54" s="262" t="s">
        <v>1429</v>
      </c>
    </row>
    <row r="55" spans="1:19" ht="29" x14ac:dyDescent="0.35">
      <c r="A55" s="26" t="s">
        <v>1425</v>
      </c>
      <c r="B55" s="53" t="s">
        <v>1450</v>
      </c>
      <c r="C55" s="65">
        <v>1</v>
      </c>
      <c r="D55" s="262" t="s">
        <v>1336</v>
      </c>
      <c r="E55" s="262" t="s">
        <v>1337</v>
      </c>
      <c r="F55" s="262" t="str">
        <f>UnitControlCenter!$B$13</f>
        <v>2019 dollars / employee-year</v>
      </c>
      <c r="G55" s="262"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2" t="s">
        <v>1342</v>
      </c>
      <c r="E57" s="262" t="s">
        <v>1337</v>
      </c>
      <c r="F57" s="262" t="str">
        <f>UnitControlCenter!$B$8</f>
        <v>billion 2019 dollars / year</v>
      </c>
      <c r="G57" s="262" t="s">
        <v>1456</v>
      </c>
      <c r="H57" s="262" t="s">
        <v>1457</v>
      </c>
      <c r="I57" s="262" t="s">
        <v>1458</v>
      </c>
    </row>
    <row r="58" spans="1:19" ht="43.5" x14ac:dyDescent="0.35">
      <c r="A58" s="26" t="s">
        <v>1454</v>
      </c>
      <c r="B58" s="26" t="s">
        <v>1459</v>
      </c>
      <c r="C58" s="65">
        <v>1</v>
      </c>
      <c r="D58" s="262" t="s">
        <v>1342</v>
      </c>
      <c r="E58" s="262" t="s">
        <v>1337</v>
      </c>
      <c r="F58" s="262" t="str">
        <f>UnitControlCenter!$B$8</f>
        <v>billion 2019 dollars / year</v>
      </c>
      <c r="G58" s="262" t="s">
        <v>1460</v>
      </c>
      <c r="H58" s="262" t="s">
        <v>1461</v>
      </c>
      <c r="I58" s="262" t="s">
        <v>1462</v>
      </c>
    </row>
    <row r="59" spans="1:19" ht="58" x14ac:dyDescent="0.35">
      <c r="A59" s="26" t="s">
        <v>1454</v>
      </c>
      <c r="B59" s="26" t="s">
        <v>1463</v>
      </c>
      <c r="C59" s="65">
        <v>1</v>
      </c>
      <c r="D59" s="262" t="s">
        <v>1342</v>
      </c>
      <c r="E59" s="262" t="s">
        <v>1337</v>
      </c>
      <c r="F59" s="262" t="str">
        <f>UnitControlCenter!$B$8</f>
        <v>billion 2019 dollars / year</v>
      </c>
      <c r="G59" s="262" t="s">
        <v>1464</v>
      </c>
      <c r="H59" s="262" t="s">
        <v>1465</v>
      </c>
      <c r="I59" s="262" t="s">
        <v>1466</v>
      </c>
    </row>
    <row r="60" spans="1:19" ht="43.5" x14ac:dyDescent="0.35">
      <c r="A60" s="26" t="s">
        <v>1454</v>
      </c>
      <c r="B60" s="26" t="s">
        <v>1467</v>
      </c>
      <c r="C60" s="65">
        <v>1</v>
      </c>
      <c r="D60" s="262" t="s">
        <v>1342</v>
      </c>
      <c r="E60" s="262" t="s">
        <v>1337</v>
      </c>
      <c r="F60" s="262" t="str">
        <f>UnitControlCenter!$B$8</f>
        <v>billion 2019 dollars / year</v>
      </c>
      <c r="G60" s="262" t="s">
        <v>1468</v>
      </c>
      <c r="H60" s="262" t="s">
        <v>1461</v>
      </c>
      <c r="I60" s="262" t="s">
        <v>1469</v>
      </c>
    </row>
    <row r="61" spans="1:19" ht="43.5" x14ac:dyDescent="0.35">
      <c r="A61" s="26" t="s">
        <v>1454</v>
      </c>
      <c r="B61" s="26" t="s">
        <v>1470</v>
      </c>
      <c r="C61" s="65">
        <v>1</v>
      </c>
      <c r="D61" s="262" t="s">
        <v>1342</v>
      </c>
      <c r="E61" s="262" t="s">
        <v>1337</v>
      </c>
      <c r="F61" s="262" t="str">
        <f>UnitControlCenter!$B$8</f>
        <v>billion 2019 dollars / year</v>
      </c>
      <c r="G61" s="262" t="s">
        <v>1471</v>
      </c>
      <c r="H61" s="262" t="s">
        <v>1461</v>
      </c>
      <c r="I61" s="262" t="s">
        <v>1472</v>
      </c>
    </row>
    <row r="62" spans="1:19" ht="58" x14ac:dyDescent="0.35">
      <c r="A62" s="26" t="s">
        <v>1454</v>
      </c>
      <c r="B62" s="26" t="s">
        <v>1473</v>
      </c>
      <c r="C62" s="65">
        <v>1</v>
      </c>
      <c r="D62" s="262" t="s">
        <v>1342</v>
      </c>
      <c r="E62" s="262" t="s">
        <v>1337</v>
      </c>
      <c r="F62" s="262" t="str">
        <f>UnitControlCenter!$B$8</f>
        <v>billion 2019 dollars / year</v>
      </c>
      <c r="G62" s="262" t="s">
        <v>1474</v>
      </c>
      <c r="H62" s="262" t="s">
        <v>1465</v>
      </c>
      <c r="I62" s="262" t="s">
        <v>1466</v>
      </c>
    </row>
    <row r="63" spans="1:19" ht="58" x14ac:dyDescent="0.35">
      <c r="A63" s="26" t="s">
        <v>1454</v>
      </c>
      <c r="B63" s="26" t="s">
        <v>1475</v>
      </c>
      <c r="C63" s="65">
        <v>1</v>
      </c>
      <c r="D63" s="262" t="s">
        <v>1342</v>
      </c>
      <c r="E63" s="262" t="s">
        <v>1337</v>
      </c>
      <c r="F63" s="262" t="str">
        <f>UnitControlCenter!$B$8</f>
        <v>billion 2019 dollars / year</v>
      </c>
      <c r="G63" s="262" t="s">
        <v>1476</v>
      </c>
      <c r="H63" s="262" t="s">
        <v>1465</v>
      </c>
      <c r="I63" s="262" t="s">
        <v>1466</v>
      </c>
    </row>
    <row r="64" spans="1:19" ht="72.5" x14ac:dyDescent="0.35">
      <c r="A64" s="26" t="s">
        <v>1454</v>
      </c>
      <c r="B64" s="26" t="s">
        <v>1477</v>
      </c>
      <c r="C64" s="65">
        <v>1</v>
      </c>
      <c r="D64" s="262" t="s">
        <v>1342</v>
      </c>
      <c r="E64" s="262" t="s">
        <v>1337</v>
      </c>
      <c r="F64" s="262" t="str">
        <f>UnitControlCenter!$B$8</f>
        <v>billion 2019 dollars / year</v>
      </c>
      <c r="G64" s="262" t="s">
        <v>1478</v>
      </c>
      <c r="H64" s="262" t="s">
        <v>1465</v>
      </c>
      <c r="I64" s="262" t="s">
        <v>1466</v>
      </c>
    </row>
    <row r="65" spans="1:19" ht="58" x14ac:dyDescent="0.35">
      <c r="A65" s="26" t="s">
        <v>1454</v>
      </c>
      <c r="B65" s="26" t="s">
        <v>1479</v>
      </c>
      <c r="C65" s="65">
        <v>1</v>
      </c>
      <c r="D65" s="262" t="s">
        <v>1342</v>
      </c>
      <c r="E65" s="262" t="s">
        <v>1337</v>
      </c>
      <c r="F65" s="262" t="str">
        <f>UnitControlCenter!$B$8</f>
        <v>billion 2019 dollars / year</v>
      </c>
      <c r="G65" s="262" t="s">
        <v>1480</v>
      </c>
      <c r="H65" s="262" t="s">
        <v>1465</v>
      </c>
      <c r="I65" s="262"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2" t="s">
        <v>1336</v>
      </c>
      <c r="E67" s="262" t="s">
        <v>1487</v>
      </c>
      <c r="F67" s="262" t="str">
        <f>UnitControlCenter!$B$11</f>
        <v>incidents / year</v>
      </c>
      <c r="G67" s="262" t="s">
        <v>1488</v>
      </c>
    </row>
    <row r="68" spans="1:19" x14ac:dyDescent="0.35">
      <c r="A68" s="26" t="s">
        <v>1485</v>
      </c>
      <c r="B68" s="26" t="s">
        <v>1489</v>
      </c>
      <c r="C68" s="65">
        <v>1</v>
      </c>
      <c r="D68" s="262" t="s">
        <v>1336</v>
      </c>
      <c r="E68" s="262" t="s">
        <v>1337</v>
      </c>
      <c r="F68" s="262" t="str">
        <f>UnitControlCenter!$B$11</f>
        <v>incidents / year</v>
      </c>
      <c r="G68" s="262" t="s">
        <v>1488</v>
      </c>
    </row>
    <row r="69" spans="1:19" ht="29" x14ac:dyDescent="0.35">
      <c r="A69" s="26" t="s">
        <v>1485</v>
      </c>
      <c r="B69" s="26" t="s">
        <v>1490</v>
      </c>
      <c r="C69" s="65">
        <v>1</v>
      </c>
      <c r="D69" s="262" t="s">
        <v>1336</v>
      </c>
      <c r="E69" s="262" t="s">
        <v>1337</v>
      </c>
      <c r="F69" s="262" t="str">
        <f>UnitControlCenter!$B$8</f>
        <v>billion 2019 dollars / year</v>
      </c>
      <c r="G69" s="262" t="s">
        <v>1491</v>
      </c>
    </row>
    <row r="70" spans="1:19" x14ac:dyDescent="0.35">
      <c r="A70" s="26" t="s">
        <v>1485</v>
      </c>
      <c r="B70" s="26" t="s">
        <v>1492</v>
      </c>
      <c r="C70" s="65">
        <v>1</v>
      </c>
      <c r="D70" s="262" t="s">
        <v>1336</v>
      </c>
      <c r="E70" s="262" t="s">
        <v>1337</v>
      </c>
      <c r="F70" s="262" t="str">
        <f>UnitControlCenter!$B$11</f>
        <v>incidents / year</v>
      </c>
      <c r="G70" s="262" t="s">
        <v>1493</v>
      </c>
    </row>
    <row r="71" spans="1:19" ht="29" x14ac:dyDescent="0.35">
      <c r="A71" s="26" t="s">
        <v>1485</v>
      </c>
      <c r="B71" s="26" t="s">
        <v>1494</v>
      </c>
      <c r="C71" s="65">
        <v>1</v>
      </c>
      <c r="D71" s="262" t="s">
        <v>1336</v>
      </c>
      <c r="E71" s="262" t="s">
        <v>1337</v>
      </c>
      <c r="F71" s="262" t="str">
        <f>UnitControlCenter!$B$11</f>
        <v>incidents / year</v>
      </c>
      <c r="G71" s="262" t="s">
        <v>1495</v>
      </c>
    </row>
    <row r="72" spans="1:19" x14ac:dyDescent="0.35">
      <c r="A72" s="26" t="s">
        <v>1485</v>
      </c>
      <c r="B72" s="26" t="s">
        <v>1496</v>
      </c>
      <c r="C72" s="65">
        <v>1</v>
      </c>
      <c r="D72" s="262" t="s">
        <v>1336</v>
      </c>
      <c r="E72" s="262" t="s">
        <v>1337</v>
      </c>
      <c r="F72" s="262" t="str">
        <f>UnitControlCenter!$B$11</f>
        <v>incidents / year</v>
      </c>
      <c r="G72" s="262" t="s">
        <v>1497</v>
      </c>
    </row>
    <row r="73" spans="1:19" x14ac:dyDescent="0.35">
      <c r="A73" s="26" t="s">
        <v>1485</v>
      </c>
      <c r="B73" s="26" t="s">
        <v>1498</v>
      </c>
      <c r="C73" s="65">
        <v>1</v>
      </c>
      <c r="D73" s="262" t="s">
        <v>1336</v>
      </c>
      <c r="E73" s="262" t="s">
        <v>1337</v>
      </c>
      <c r="F73" s="262" t="str">
        <f>UnitControlCenter!$B$11</f>
        <v>incidents / year</v>
      </c>
      <c r="G73" s="262" t="s">
        <v>1499</v>
      </c>
    </row>
    <row r="74" spans="1:19" x14ac:dyDescent="0.35">
      <c r="A74" s="26" t="s">
        <v>1485</v>
      </c>
      <c r="B74" s="26" t="s">
        <v>1500</v>
      </c>
      <c r="C74" s="65">
        <v>1</v>
      </c>
      <c r="D74" s="262" t="s">
        <v>1336</v>
      </c>
      <c r="E74" s="262" t="s">
        <v>1337</v>
      </c>
      <c r="F74" s="262" t="str">
        <f>UnitControlCenter!$B$11</f>
        <v>incidents / year</v>
      </c>
      <c r="G74" s="262" t="s">
        <v>1501</v>
      </c>
    </row>
    <row r="75" spans="1:19" x14ac:dyDescent="0.35">
      <c r="A75" s="26" t="s">
        <v>1485</v>
      </c>
      <c r="B75" s="26" t="s">
        <v>1502</v>
      </c>
      <c r="C75" s="65">
        <v>1</v>
      </c>
      <c r="D75" s="262" t="s">
        <v>1336</v>
      </c>
      <c r="E75" s="262" t="s">
        <v>1337</v>
      </c>
      <c r="F75" s="262" t="str">
        <f>UnitControlCenter!$B$11</f>
        <v>incidents / year</v>
      </c>
      <c r="G75" s="262"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2" t="s">
        <v>1342</v>
      </c>
      <c r="E77" s="262" t="s">
        <v>1343</v>
      </c>
      <c r="F77" s="262" t="str">
        <f>UnitControlCenter!$B$15</f>
        <v>terawatt-hours (TWh) / year</v>
      </c>
      <c r="G77" s="262" t="s">
        <v>1508</v>
      </c>
      <c r="H77" s="102" t="s">
        <v>2362</v>
      </c>
      <c r="I77" s="262" t="s">
        <v>1509</v>
      </c>
    </row>
    <row r="78" spans="1:19" ht="145" x14ac:dyDescent="0.35">
      <c r="A78" s="26" t="s">
        <v>1506</v>
      </c>
      <c r="B78" s="26" t="s">
        <v>1510</v>
      </c>
      <c r="C78" s="65">
        <v>1</v>
      </c>
      <c r="D78" s="262" t="s">
        <v>1342</v>
      </c>
      <c r="E78" s="262" t="s">
        <v>1337</v>
      </c>
      <c r="F78" s="262" t="str">
        <f>UnitControlCenter!$B$15</f>
        <v>terawatt-hours (TWh) / year</v>
      </c>
      <c r="G78" s="262" t="s">
        <v>1511</v>
      </c>
      <c r="H78" s="102" t="s">
        <v>2363</v>
      </c>
      <c r="I78" s="262" t="s">
        <v>1512</v>
      </c>
    </row>
    <row r="79" spans="1:19" ht="130.5" x14ac:dyDescent="0.35">
      <c r="A79" s="26" t="s">
        <v>1506</v>
      </c>
      <c r="B79" s="26" t="s">
        <v>1513</v>
      </c>
      <c r="C79" s="65">
        <v>1</v>
      </c>
      <c r="D79" s="262" t="s">
        <v>1342</v>
      </c>
      <c r="E79" s="262" t="s">
        <v>1343</v>
      </c>
      <c r="F79" s="262" t="str">
        <f>UnitControlCenter!$B$16</f>
        <v>gigawatts (GW) / year</v>
      </c>
      <c r="G79" s="262" t="s">
        <v>1514</v>
      </c>
      <c r="H79" s="102" t="s">
        <v>2364</v>
      </c>
      <c r="I79" s="262" t="s">
        <v>1515</v>
      </c>
    </row>
    <row r="80" spans="1:19" ht="145" x14ac:dyDescent="0.35">
      <c r="A80" s="26" t="s">
        <v>1506</v>
      </c>
      <c r="B80" s="26" t="s">
        <v>1516</v>
      </c>
      <c r="C80" s="65">
        <v>1</v>
      </c>
      <c r="D80" s="262" t="s">
        <v>1342</v>
      </c>
      <c r="E80" s="262" t="s">
        <v>1337</v>
      </c>
      <c r="F80" s="262" t="str">
        <f>UnitControlCenter!$B$16</f>
        <v>gigawatts (GW) / year</v>
      </c>
      <c r="G80" s="262" t="s">
        <v>1517</v>
      </c>
      <c r="H80" s="102" t="s">
        <v>2365</v>
      </c>
      <c r="I80" s="262" t="s">
        <v>1518</v>
      </c>
    </row>
    <row r="81" spans="1:19" ht="44" thickBot="1" x14ac:dyDescent="0.4">
      <c r="A81" s="55" t="s">
        <v>1506</v>
      </c>
      <c r="B81" s="55" t="s">
        <v>1519</v>
      </c>
      <c r="C81" s="61">
        <v>1</v>
      </c>
      <c r="D81" s="62" t="s">
        <v>1342</v>
      </c>
      <c r="E81" s="62" t="s">
        <v>1343</v>
      </c>
      <c r="F81" s="62" t="str">
        <f>UnitControlCenter!$B$15</f>
        <v>terawatt-hours (TWh) / year</v>
      </c>
      <c r="G81" s="62" t="s">
        <v>1520</v>
      </c>
      <c r="H81" s="62" t="s">
        <v>1521</v>
      </c>
      <c r="I81" s="62" t="s">
        <v>1522</v>
      </c>
      <c r="J81" s="62"/>
      <c r="K81" s="62"/>
      <c r="L81" s="62"/>
      <c r="M81" s="62"/>
      <c r="N81" s="62"/>
      <c r="O81" s="62"/>
      <c r="P81" s="62"/>
      <c r="Q81" s="62"/>
      <c r="R81" s="62"/>
      <c r="S81" s="62"/>
    </row>
    <row r="82" spans="1:19" ht="116" x14ac:dyDescent="0.35">
      <c r="A82" s="26" t="s">
        <v>2146</v>
      </c>
      <c r="B82" s="26" t="s">
        <v>1523</v>
      </c>
      <c r="C82" s="65">
        <v>1</v>
      </c>
      <c r="D82" s="262" t="s">
        <v>1342</v>
      </c>
      <c r="E82" s="262" t="s">
        <v>1524</v>
      </c>
      <c r="F82" s="262" t="str">
        <f>UnitControlCenter!$B$17</f>
        <v>2019 dollars / megawatt-hour (MWh)</v>
      </c>
      <c r="G82" s="262" t="s">
        <v>1525</v>
      </c>
      <c r="H82" s="102" t="s">
        <v>2366</v>
      </c>
      <c r="I82" s="262" t="s">
        <v>1526</v>
      </c>
    </row>
    <row r="83" spans="1:19" ht="29" x14ac:dyDescent="0.35">
      <c r="A83" s="26" t="s">
        <v>2146</v>
      </c>
      <c r="B83" s="26" t="s">
        <v>1527</v>
      </c>
      <c r="C83" s="65">
        <v>1</v>
      </c>
      <c r="D83" s="262" t="s">
        <v>1342</v>
      </c>
      <c r="E83" s="262" t="s">
        <v>1343</v>
      </c>
      <c r="F83" s="262" t="str">
        <f>UnitControlCenter!$B$15</f>
        <v>terawatt-hours (TWh) / year</v>
      </c>
      <c r="G83" s="262" t="s">
        <v>1528</v>
      </c>
      <c r="H83" s="388" t="s">
        <v>1529</v>
      </c>
      <c r="I83" s="262" t="s">
        <v>1530</v>
      </c>
    </row>
    <row r="84" spans="1:19" ht="58" x14ac:dyDescent="0.35">
      <c r="A84" s="26" t="s">
        <v>2146</v>
      </c>
      <c r="B84" s="26" t="s">
        <v>2147</v>
      </c>
      <c r="C84" s="65">
        <v>1</v>
      </c>
      <c r="D84" s="262" t="s">
        <v>1342</v>
      </c>
      <c r="E84" s="262" t="s">
        <v>1343</v>
      </c>
      <c r="F84" s="262" t="str">
        <f>UnitControlCenter!$B$3</f>
        <v>million metric tons / year</v>
      </c>
      <c r="G84" s="262" t="s">
        <v>2148</v>
      </c>
      <c r="H84" s="102" t="s">
        <v>2367</v>
      </c>
      <c r="I84" s="262" t="s">
        <v>2149</v>
      </c>
    </row>
    <row r="85" spans="1:19" ht="101.5" x14ac:dyDescent="0.35">
      <c r="A85" s="26" t="s">
        <v>2146</v>
      </c>
      <c r="B85" s="26" t="s">
        <v>1531</v>
      </c>
      <c r="C85" s="65">
        <v>1</v>
      </c>
      <c r="D85" s="262" t="s">
        <v>1342</v>
      </c>
      <c r="E85" s="262" t="s">
        <v>1343</v>
      </c>
      <c r="F85" s="262" t="str">
        <f>UnitControlCenter!$B$18</f>
        <v>cubic km / yr</v>
      </c>
      <c r="G85" s="262" t="s">
        <v>1532</v>
      </c>
      <c r="H85" s="102" t="s">
        <v>2368</v>
      </c>
      <c r="I85" s="262" t="s">
        <v>1533</v>
      </c>
    </row>
    <row r="86" spans="1:19" ht="102" thickBot="1" x14ac:dyDescent="0.4">
      <c r="A86" s="55" t="s">
        <v>2146</v>
      </c>
      <c r="B86" s="55" t="s">
        <v>1534</v>
      </c>
      <c r="C86" s="61">
        <v>1</v>
      </c>
      <c r="D86" s="62" t="s">
        <v>1342</v>
      </c>
      <c r="E86" s="62" t="s">
        <v>1343</v>
      </c>
      <c r="F86" s="62" t="str">
        <f>UnitControlCenter!$B$18</f>
        <v>cubic km / yr</v>
      </c>
      <c r="G86" s="62" t="s">
        <v>1535</v>
      </c>
      <c r="H86" s="391" t="s">
        <v>2369</v>
      </c>
      <c r="I86" s="62" t="s">
        <v>1536</v>
      </c>
    </row>
    <row r="87" spans="1:19" ht="72.5" x14ac:dyDescent="0.35">
      <c r="A87" s="26" t="s">
        <v>1537</v>
      </c>
      <c r="B87" s="26" t="s">
        <v>1538</v>
      </c>
      <c r="C87" s="65">
        <v>1</v>
      </c>
      <c r="D87" s="262" t="s">
        <v>1342</v>
      </c>
      <c r="E87" s="262" t="s">
        <v>1343</v>
      </c>
      <c r="F87" s="262" t="str">
        <f>UnitControlCenter!$B$21</f>
        <v>million vehicles / year</v>
      </c>
      <c r="G87" s="262" t="s">
        <v>1539</v>
      </c>
      <c r="H87" s="262" t="s">
        <v>1540</v>
      </c>
      <c r="I87" s="262" t="s">
        <v>1541</v>
      </c>
    </row>
    <row r="88" spans="1:19" ht="72.5" x14ac:dyDescent="0.35">
      <c r="A88" s="26" t="s">
        <v>1537</v>
      </c>
      <c r="B88" s="26" t="s">
        <v>1542</v>
      </c>
      <c r="C88" s="65">
        <v>1</v>
      </c>
      <c r="D88" s="262" t="s">
        <v>1342</v>
      </c>
      <c r="E88" s="262" t="s">
        <v>1343</v>
      </c>
      <c r="F88" s="262" t="str">
        <f>UnitControlCenter!$B$22</f>
        <v>thousand vehicles / year</v>
      </c>
      <c r="G88" s="262" t="s">
        <v>1543</v>
      </c>
      <c r="H88" s="262" t="s">
        <v>1544</v>
      </c>
      <c r="I88" s="262" t="s">
        <v>1545</v>
      </c>
    </row>
    <row r="89" spans="1:19" ht="72.5" x14ac:dyDescent="0.35">
      <c r="A89" s="26" t="s">
        <v>1537</v>
      </c>
      <c r="B89" s="26" t="s">
        <v>2150</v>
      </c>
      <c r="C89" s="65">
        <v>1</v>
      </c>
      <c r="D89" s="262" t="s">
        <v>1342</v>
      </c>
      <c r="E89" s="262" t="s">
        <v>1343</v>
      </c>
      <c r="F89" s="262" t="str">
        <f>UnitControlCenter!$B$22</f>
        <v>thousand vehicles / year</v>
      </c>
      <c r="G89" s="262" t="s">
        <v>1546</v>
      </c>
      <c r="H89" s="262" t="s">
        <v>1540</v>
      </c>
      <c r="I89" s="262" t="s">
        <v>1541</v>
      </c>
    </row>
    <row r="90" spans="1:19" ht="72.5" x14ac:dyDescent="0.35">
      <c r="A90" s="26" t="s">
        <v>1537</v>
      </c>
      <c r="B90" s="26" t="s">
        <v>2151</v>
      </c>
      <c r="C90" s="65">
        <v>1</v>
      </c>
      <c r="D90" s="262" t="s">
        <v>1342</v>
      </c>
      <c r="E90" s="262" t="s">
        <v>1343</v>
      </c>
      <c r="F90" s="262" t="str">
        <f>UnitControlCenter!$B$22</f>
        <v>thousand vehicles / year</v>
      </c>
      <c r="G90" s="262" t="s">
        <v>1547</v>
      </c>
      <c r="H90" s="262" t="s">
        <v>1544</v>
      </c>
      <c r="I90" s="262" t="s">
        <v>1545</v>
      </c>
    </row>
    <row r="91" spans="1:19" ht="29" x14ac:dyDescent="0.35">
      <c r="A91" s="26" t="s">
        <v>1537</v>
      </c>
      <c r="B91" s="26" t="s">
        <v>1548</v>
      </c>
      <c r="C91" s="65">
        <v>1</v>
      </c>
      <c r="D91" s="262" t="s">
        <v>1342</v>
      </c>
      <c r="E91" s="262" t="s">
        <v>1343</v>
      </c>
      <c r="F91" s="262" t="str">
        <f>UnitControlCenter!$B$22</f>
        <v>thousand vehicles / year</v>
      </c>
      <c r="G91" s="262" t="s">
        <v>1549</v>
      </c>
      <c r="H91" s="262" t="s">
        <v>1550</v>
      </c>
      <c r="I91" s="262" t="s">
        <v>1551</v>
      </c>
    </row>
    <row r="92" spans="1:19" ht="72.5" x14ac:dyDescent="0.35">
      <c r="A92" s="26" t="s">
        <v>1537</v>
      </c>
      <c r="B92" s="26" t="s">
        <v>1552</v>
      </c>
      <c r="C92" s="65">
        <v>1</v>
      </c>
      <c r="D92" s="262" t="s">
        <v>1342</v>
      </c>
      <c r="E92" s="262" t="s">
        <v>1343</v>
      </c>
      <c r="F92" s="262" t="str">
        <f>UnitControlCenter!$B$23</f>
        <v>million vehicles</v>
      </c>
      <c r="G92" s="262" t="s">
        <v>1553</v>
      </c>
      <c r="H92" s="262" t="s">
        <v>1540</v>
      </c>
      <c r="I92" s="262" t="s">
        <v>1541</v>
      </c>
    </row>
    <row r="93" spans="1:19" ht="72.5" x14ac:dyDescent="0.35">
      <c r="A93" s="26" t="s">
        <v>1537</v>
      </c>
      <c r="B93" s="26" t="s">
        <v>1554</v>
      </c>
      <c r="C93" s="65">
        <v>1</v>
      </c>
      <c r="D93" s="262" t="s">
        <v>1342</v>
      </c>
      <c r="E93" s="262" t="s">
        <v>1343</v>
      </c>
      <c r="F93" s="262" t="str">
        <f>UnitControlCenter!$B$24</f>
        <v>thousand vehicles</v>
      </c>
      <c r="G93" s="262" t="s">
        <v>1555</v>
      </c>
      <c r="H93" s="262" t="s">
        <v>1544</v>
      </c>
      <c r="I93" s="262" t="s">
        <v>1545</v>
      </c>
    </row>
    <row r="94" spans="1:19" ht="58" x14ac:dyDescent="0.35">
      <c r="A94" s="26" t="s">
        <v>1537</v>
      </c>
      <c r="B94" s="26" t="s">
        <v>2152</v>
      </c>
      <c r="C94" s="65">
        <v>1</v>
      </c>
      <c r="D94" s="262" t="s">
        <v>1342</v>
      </c>
      <c r="E94" s="262" t="s">
        <v>1343</v>
      </c>
      <c r="F94" s="262" t="str">
        <f>UnitControlCenter!$B$23</f>
        <v>million vehicles</v>
      </c>
      <c r="G94" s="262" t="s">
        <v>1556</v>
      </c>
      <c r="H94" s="262" t="s">
        <v>1540</v>
      </c>
      <c r="I94" s="262" t="s">
        <v>1541</v>
      </c>
    </row>
    <row r="95" spans="1:19" ht="58" x14ac:dyDescent="0.35">
      <c r="A95" s="26" t="s">
        <v>1537</v>
      </c>
      <c r="B95" s="26" t="s">
        <v>2153</v>
      </c>
      <c r="C95" s="65">
        <v>1</v>
      </c>
      <c r="D95" s="262" t="s">
        <v>1342</v>
      </c>
      <c r="E95" s="262" t="s">
        <v>1343</v>
      </c>
      <c r="F95" s="262" t="str">
        <f>UnitControlCenter!$B$23</f>
        <v>million vehicles</v>
      </c>
      <c r="G95" s="262" t="s">
        <v>1557</v>
      </c>
      <c r="H95" s="262" t="s">
        <v>1544</v>
      </c>
      <c r="I95" s="262" t="s">
        <v>1545</v>
      </c>
    </row>
    <row r="96" spans="1:19" ht="29.5" thickBot="1" x14ac:dyDescent="0.4">
      <c r="A96" s="55" t="s">
        <v>1537</v>
      </c>
      <c r="B96" s="55" t="s">
        <v>1558</v>
      </c>
      <c r="C96" s="61">
        <v>1</v>
      </c>
      <c r="D96" s="62" t="s">
        <v>1342</v>
      </c>
      <c r="E96" s="62" t="s">
        <v>1343</v>
      </c>
      <c r="F96" s="62" t="str">
        <f>UnitControlCenter!$B$23</f>
        <v>million vehicles</v>
      </c>
      <c r="G96" s="62" t="s">
        <v>1559</v>
      </c>
      <c r="H96" s="62" t="s">
        <v>1550</v>
      </c>
      <c r="I96" s="62" t="s">
        <v>1551</v>
      </c>
      <c r="J96" s="62"/>
      <c r="K96" s="62"/>
      <c r="L96" s="62"/>
      <c r="M96" s="62"/>
      <c r="N96" s="62"/>
      <c r="O96" s="62"/>
      <c r="P96" s="62"/>
      <c r="Q96" s="62"/>
      <c r="R96" s="62"/>
      <c r="S96" s="62"/>
    </row>
    <row r="97" spans="1:19" ht="130.5" x14ac:dyDescent="0.35">
      <c r="A97" s="26" t="s">
        <v>1560</v>
      </c>
      <c r="B97" s="26" t="s">
        <v>1561</v>
      </c>
      <c r="C97" s="65">
        <v>1</v>
      </c>
      <c r="D97" s="262" t="s">
        <v>1342</v>
      </c>
      <c r="E97" s="262" t="s">
        <v>1343</v>
      </c>
      <c r="F97" s="262" t="str">
        <f>UnitControlCenter!$B$3</f>
        <v>million metric tons / year</v>
      </c>
      <c r="G97" s="262" t="s">
        <v>1562</v>
      </c>
      <c r="H97" s="262" t="s">
        <v>2167</v>
      </c>
      <c r="I97" s="262" t="s">
        <v>1563</v>
      </c>
    </row>
    <row r="98" spans="1:19" ht="87" x14ac:dyDescent="0.35">
      <c r="A98" s="26" t="s">
        <v>1560</v>
      </c>
      <c r="B98" s="26" t="s">
        <v>1564</v>
      </c>
      <c r="C98" s="65">
        <v>1</v>
      </c>
      <c r="D98" s="262" t="s">
        <v>1342</v>
      </c>
      <c r="E98" s="262" t="s">
        <v>1343</v>
      </c>
      <c r="F98" s="262" t="str">
        <f>UnitControlCenter!$B$25</f>
        <v>quads / year</v>
      </c>
      <c r="G98" s="262" t="s">
        <v>1565</v>
      </c>
      <c r="H98" s="262" t="s">
        <v>1566</v>
      </c>
      <c r="I98" s="262" t="s">
        <v>1567</v>
      </c>
    </row>
    <row r="99" spans="1:19" ht="116" x14ac:dyDescent="0.35">
      <c r="A99" s="26" t="s">
        <v>1560</v>
      </c>
      <c r="B99" s="26" t="s">
        <v>1568</v>
      </c>
      <c r="C99" s="65">
        <v>1</v>
      </c>
      <c r="D99" s="262" t="s">
        <v>1342</v>
      </c>
      <c r="E99" s="262" t="s">
        <v>1343</v>
      </c>
      <c r="F99" s="262" t="str">
        <f>UnitControlCenter!$B$25</f>
        <v>quads / year</v>
      </c>
      <c r="G99" s="262" t="s">
        <v>1569</v>
      </c>
      <c r="H99" s="262" t="s">
        <v>2167</v>
      </c>
      <c r="I99" s="262" t="s">
        <v>1563</v>
      </c>
    </row>
    <row r="100" spans="1:19" ht="43.5" x14ac:dyDescent="0.35">
      <c r="A100" s="26" t="s">
        <v>1560</v>
      </c>
      <c r="B100" s="26" t="s">
        <v>1570</v>
      </c>
      <c r="C100" s="65">
        <v>1</v>
      </c>
      <c r="D100" s="262" t="s">
        <v>1342</v>
      </c>
      <c r="E100" s="262" t="s">
        <v>1343</v>
      </c>
      <c r="F100" s="262" t="str">
        <f>UnitControlCenter!$B$19</f>
        <v>trillion passenger-miles / year</v>
      </c>
      <c r="G100" s="262" t="s">
        <v>1571</v>
      </c>
      <c r="H100" s="262" t="s">
        <v>1572</v>
      </c>
      <c r="I100" s="262" t="s">
        <v>1573</v>
      </c>
    </row>
    <row r="101" spans="1:19" ht="44" thickBot="1" x14ac:dyDescent="0.4">
      <c r="A101" s="55" t="s">
        <v>1560</v>
      </c>
      <c r="B101" s="55" t="s">
        <v>1574</v>
      </c>
      <c r="C101" s="61">
        <v>1</v>
      </c>
      <c r="D101" s="62" t="s">
        <v>1342</v>
      </c>
      <c r="E101" s="62" t="s">
        <v>1343</v>
      </c>
      <c r="F101" s="62" t="str">
        <f>UnitControlCenter!$B$20</f>
        <v>trillion freight ton-miles / year</v>
      </c>
      <c r="G101" s="62" t="s">
        <v>1575</v>
      </c>
      <c r="H101" s="62" t="s">
        <v>2166</v>
      </c>
      <c r="I101" s="62" t="s">
        <v>1576</v>
      </c>
      <c r="J101" s="62"/>
      <c r="K101" s="62"/>
      <c r="L101" s="62"/>
      <c r="M101" s="62"/>
      <c r="N101" s="62"/>
      <c r="O101" s="62"/>
      <c r="P101" s="62"/>
      <c r="Q101" s="62"/>
      <c r="R101" s="62"/>
      <c r="S101" s="62"/>
    </row>
    <row r="102" spans="1:19" ht="275.5" x14ac:dyDescent="0.35">
      <c r="A102" s="26" t="s">
        <v>1577</v>
      </c>
      <c r="B102" s="26" t="s">
        <v>1583</v>
      </c>
      <c r="C102" s="65">
        <v>1</v>
      </c>
      <c r="D102" s="262" t="s">
        <v>1342</v>
      </c>
      <c r="E102" s="262" t="s">
        <v>1343</v>
      </c>
      <c r="F102" s="262" t="str">
        <f>UnitControlCenter!$B$25</f>
        <v>quads / year</v>
      </c>
      <c r="G102" s="262" t="s">
        <v>2154</v>
      </c>
      <c r="H102" s="262" t="s">
        <v>2155</v>
      </c>
      <c r="I102" s="243" t="s">
        <v>2156</v>
      </c>
    </row>
    <row r="103" spans="1:19" ht="101.5" x14ac:dyDescent="0.35">
      <c r="A103" s="26" t="s">
        <v>1577</v>
      </c>
      <c r="B103" s="26" t="s">
        <v>1584</v>
      </c>
      <c r="C103" s="65">
        <v>1</v>
      </c>
      <c r="D103" s="262" t="s">
        <v>1342</v>
      </c>
      <c r="E103" s="262" t="s">
        <v>1343</v>
      </c>
      <c r="F103" s="262" t="str">
        <f>UnitControlCenter!$B$25</f>
        <v>quads / year</v>
      </c>
      <c r="G103" s="262" t="s">
        <v>1585</v>
      </c>
      <c r="H103" s="262" t="s">
        <v>1581</v>
      </c>
      <c r="I103" s="262" t="s">
        <v>1582</v>
      </c>
    </row>
    <row r="104" spans="1:19" ht="217.5" x14ac:dyDescent="0.35">
      <c r="A104" s="26" t="s">
        <v>1577</v>
      </c>
      <c r="B104" s="26" t="s">
        <v>1578</v>
      </c>
      <c r="C104" s="65">
        <v>1</v>
      </c>
      <c r="D104" s="262" t="s">
        <v>1342</v>
      </c>
      <c r="E104" s="262" t="s">
        <v>1343</v>
      </c>
      <c r="F104" s="262" t="str">
        <f>UnitControlCenter!$B$25</f>
        <v>quads / year</v>
      </c>
      <c r="G104" s="262" t="s">
        <v>2157</v>
      </c>
      <c r="H104" s="262" t="s">
        <v>2155</v>
      </c>
      <c r="I104" s="243" t="s">
        <v>2156</v>
      </c>
    </row>
    <row r="105" spans="1:19" ht="73" thickBot="1" x14ac:dyDescent="0.4">
      <c r="A105" s="55" t="s">
        <v>1577</v>
      </c>
      <c r="B105" s="55" t="s">
        <v>1579</v>
      </c>
      <c r="C105" s="61">
        <v>1</v>
      </c>
      <c r="D105" s="62" t="s">
        <v>1342</v>
      </c>
      <c r="E105" s="62" t="s">
        <v>1343</v>
      </c>
      <c r="F105" s="62" t="str">
        <f>UnitControlCenter!$B$25</f>
        <v>quads / year</v>
      </c>
      <c r="G105" s="62" t="s">
        <v>1580</v>
      </c>
      <c r="H105" s="62" t="s">
        <v>1581</v>
      </c>
      <c r="I105" s="62" t="s">
        <v>1582</v>
      </c>
      <c r="J105" s="62"/>
      <c r="K105" s="62"/>
      <c r="L105" s="62"/>
      <c r="M105" s="62"/>
      <c r="N105" s="62"/>
      <c r="O105" s="62"/>
      <c r="P105" s="62"/>
      <c r="Q105" s="62"/>
      <c r="R105" s="62"/>
      <c r="S105" s="62"/>
    </row>
    <row r="106" spans="1:19" ht="261" x14ac:dyDescent="0.35">
      <c r="A106" s="26" t="s">
        <v>1586</v>
      </c>
      <c r="B106" s="26" t="s">
        <v>1587</v>
      </c>
      <c r="C106" s="65">
        <v>1</v>
      </c>
      <c r="D106" s="262" t="s">
        <v>1342</v>
      </c>
      <c r="E106" s="262" t="s">
        <v>1343</v>
      </c>
      <c r="F106" s="262" t="str">
        <f>UnitControlCenter!$B$3</f>
        <v>million metric tons / year</v>
      </c>
      <c r="G106" s="262" t="s">
        <v>2158</v>
      </c>
      <c r="H106" s="262" t="s">
        <v>2155</v>
      </c>
      <c r="I106" s="243" t="s">
        <v>2156</v>
      </c>
    </row>
    <row r="107" spans="1:19" ht="43.5" x14ac:dyDescent="0.35">
      <c r="A107" s="26" t="s">
        <v>1586</v>
      </c>
      <c r="B107" s="26" t="s">
        <v>1588</v>
      </c>
      <c r="C107" s="65">
        <v>1</v>
      </c>
      <c r="D107" s="262" t="s">
        <v>1342</v>
      </c>
      <c r="E107" s="262" t="s">
        <v>1343</v>
      </c>
      <c r="F107" s="262" t="str">
        <f>UnitControlCenter!$B$3</f>
        <v>million metric tons / year</v>
      </c>
      <c r="G107" s="262" t="s">
        <v>1589</v>
      </c>
      <c r="H107" s="262" t="s">
        <v>1353</v>
      </c>
      <c r="I107" s="262" t="s">
        <v>1354</v>
      </c>
    </row>
    <row r="108" spans="1:19" ht="246.5" x14ac:dyDescent="0.35">
      <c r="A108" s="26" t="s">
        <v>1586</v>
      </c>
      <c r="B108" s="26" t="s">
        <v>1590</v>
      </c>
      <c r="C108" s="65">
        <v>1</v>
      </c>
      <c r="D108" s="262" t="s">
        <v>1342</v>
      </c>
      <c r="E108" s="262" t="s">
        <v>1343</v>
      </c>
      <c r="F108" s="262" t="str">
        <f>UnitControlCenter!$B$3</f>
        <v>million metric tons / year</v>
      </c>
      <c r="G108" s="262" t="s">
        <v>2159</v>
      </c>
      <c r="H108" s="262" t="s">
        <v>2155</v>
      </c>
      <c r="I108" s="243" t="s">
        <v>2156</v>
      </c>
    </row>
    <row r="109" spans="1:19" ht="29" x14ac:dyDescent="0.35">
      <c r="A109" s="26" t="s">
        <v>1586</v>
      </c>
      <c r="B109" s="26" t="s">
        <v>1591</v>
      </c>
      <c r="C109" s="65">
        <v>1</v>
      </c>
      <c r="D109" s="262" t="s">
        <v>1342</v>
      </c>
      <c r="E109" s="262" t="s">
        <v>1343</v>
      </c>
      <c r="F109" s="262" t="str">
        <f>UnitControlCenter!$B$3</f>
        <v>million metric tons / year</v>
      </c>
      <c r="G109" s="262" t="s">
        <v>1592</v>
      </c>
      <c r="H109" s="262" t="s">
        <v>1353</v>
      </c>
      <c r="I109" s="262" t="s">
        <v>1354</v>
      </c>
    </row>
    <row r="110" spans="1:19" ht="304.5" x14ac:dyDescent="0.35">
      <c r="A110" s="26" t="s">
        <v>1586</v>
      </c>
      <c r="B110" s="26" t="s">
        <v>1593</v>
      </c>
      <c r="C110" s="65">
        <v>1</v>
      </c>
      <c r="D110" s="262" t="s">
        <v>1342</v>
      </c>
      <c r="E110" s="262" t="s">
        <v>1343</v>
      </c>
      <c r="F110" s="262" t="str">
        <f>UnitControlCenter!$B$3</f>
        <v>million metric tons / year</v>
      </c>
      <c r="G110" s="262" t="s">
        <v>2160</v>
      </c>
      <c r="H110" s="262" t="s">
        <v>2155</v>
      </c>
      <c r="I110" s="243" t="s">
        <v>2156</v>
      </c>
    </row>
    <row r="111" spans="1:19" ht="44" thickBot="1" x14ac:dyDescent="0.4">
      <c r="A111" s="55" t="s">
        <v>1586</v>
      </c>
      <c r="B111" s="55" t="s">
        <v>1594</v>
      </c>
      <c r="C111" s="61">
        <v>1</v>
      </c>
      <c r="D111" s="62" t="s">
        <v>1342</v>
      </c>
      <c r="E111" s="62" t="s">
        <v>1343</v>
      </c>
      <c r="F111" s="62" t="str">
        <f>UnitControlCenter!$B$3</f>
        <v>million metric tons / year</v>
      </c>
      <c r="G111" s="62" t="s">
        <v>1595</v>
      </c>
      <c r="H111" s="62" t="s">
        <v>1596</v>
      </c>
      <c r="I111" s="62" t="s">
        <v>1597</v>
      </c>
      <c r="J111" s="62"/>
      <c r="K111" s="62"/>
      <c r="L111" s="62"/>
      <c r="M111" s="62"/>
      <c r="N111" s="62"/>
      <c r="O111" s="62"/>
      <c r="P111" s="62"/>
      <c r="Q111" s="62"/>
      <c r="R111" s="62"/>
      <c r="S111" s="62"/>
    </row>
    <row r="112" spans="1:19" ht="43.5" x14ac:dyDescent="0.35">
      <c r="A112" s="26" t="s">
        <v>1598</v>
      </c>
      <c r="B112" s="26" t="s">
        <v>1599</v>
      </c>
      <c r="C112" s="65">
        <v>1</v>
      </c>
      <c r="D112" s="262" t="s">
        <v>1342</v>
      </c>
      <c r="E112" s="262" t="s">
        <v>1343</v>
      </c>
      <c r="F112" s="262" t="str">
        <f>UnitControlCenter!$B$25</f>
        <v>quads / year</v>
      </c>
      <c r="G112" s="262" t="s">
        <v>1600</v>
      </c>
      <c r="H112" s="262" t="s">
        <v>1601</v>
      </c>
      <c r="I112" s="262" t="s">
        <v>1602</v>
      </c>
    </row>
    <row r="113" spans="1:19" ht="29" x14ac:dyDescent="0.35">
      <c r="A113" s="26" t="s">
        <v>1598</v>
      </c>
      <c r="B113" s="26" t="s">
        <v>1603</v>
      </c>
      <c r="C113" s="65">
        <v>1</v>
      </c>
      <c r="D113" s="262" t="s">
        <v>1342</v>
      </c>
      <c r="E113" s="262" t="s">
        <v>1343</v>
      </c>
      <c r="F113" s="262" t="str">
        <f>UnitControlCenter!$B$25</f>
        <v>quads / year</v>
      </c>
      <c r="G113" s="262" t="s">
        <v>1604</v>
      </c>
      <c r="H113" s="262" t="s">
        <v>1605</v>
      </c>
      <c r="I113" s="262" t="s">
        <v>1606</v>
      </c>
    </row>
    <row r="114" spans="1:19" ht="73" thickBot="1" x14ac:dyDescent="0.4">
      <c r="A114" s="55" t="s">
        <v>1598</v>
      </c>
      <c r="B114" s="55" t="s">
        <v>1607</v>
      </c>
      <c r="C114" s="61">
        <v>1</v>
      </c>
      <c r="D114" s="62" t="s">
        <v>1342</v>
      </c>
      <c r="E114" s="62" t="s">
        <v>1343</v>
      </c>
      <c r="F114" s="62" t="str">
        <f>UnitControlCenter!$B$25</f>
        <v>quads / year</v>
      </c>
      <c r="G114" s="62" t="s">
        <v>1608</v>
      </c>
      <c r="H114" s="62" t="s">
        <v>1609</v>
      </c>
      <c r="I114" s="62" t="s">
        <v>1610</v>
      </c>
      <c r="J114" s="62"/>
      <c r="K114" s="62"/>
      <c r="L114" s="62"/>
      <c r="M114" s="62"/>
      <c r="N114" s="62"/>
      <c r="O114" s="62"/>
      <c r="P114" s="62"/>
      <c r="Q114" s="62"/>
      <c r="R114" s="62"/>
      <c r="S114" s="62"/>
    </row>
    <row r="115" spans="1:19" ht="101.5" x14ac:dyDescent="0.35">
      <c r="A115" s="26" t="s">
        <v>1611</v>
      </c>
      <c r="B115" s="26" t="s">
        <v>1612</v>
      </c>
      <c r="C115" s="65">
        <v>1</v>
      </c>
      <c r="D115" s="262" t="s">
        <v>1342</v>
      </c>
      <c r="E115" s="262" t="s">
        <v>1343</v>
      </c>
      <c r="F115" s="262" t="str">
        <f>UnitControlCenter!$B$25</f>
        <v>quads / year</v>
      </c>
      <c r="G115" s="262" t="s">
        <v>1613</v>
      </c>
      <c r="H115" s="262" t="s">
        <v>1614</v>
      </c>
      <c r="I115" s="262" t="s">
        <v>1615</v>
      </c>
    </row>
    <row r="116" spans="1:19" ht="58" x14ac:dyDescent="0.35">
      <c r="A116" s="26" t="s">
        <v>1611</v>
      </c>
      <c r="B116" s="26" t="s">
        <v>1616</v>
      </c>
      <c r="C116" s="65">
        <v>1</v>
      </c>
      <c r="D116" s="262" t="s">
        <v>1342</v>
      </c>
      <c r="E116" s="262" t="s">
        <v>1343</v>
      </c>
      <c r="F116" s="262" t="str">
        <f>UnitControlCenter!$B$25</f>
        <v>quads / year</v>
      </c>
      <c r="G116" s="262" t="s">
        <v>1617</v>
      </c>
      <c r="H116" s="262" t="s">
        <v>1618</v>
      </c>
      <c r="I116" s="262" t="s">
        <v>1619</v>
      </c>
    </row>
    <row r="117" spans="1:19" x14ac:dyDescent="0.35">
      <c r="A117" s="26" t="s">
        <v>1611</v>
      </c>
      <c r="B117" s="26" t="s">
        <v>1355</v>
      </c>
      <c r="C117" s="65">
        <v>0</v>
      </c>
      <c r="D117" s="262" t="s">
        <v>1336</v>
      </c>
      <c r="E117" s="262" t="s">
        <v>1337</v>
      </c>
      <c r="F117" s="262" t="str">
        <f>UnitControlCenter!$B$26</f>
        <v>thousand BTU / 2019 dollar</v>
      </c>
      <c r="G117" s="262" t="s">
        <v>1620</v>
      </c>
    </row>
    <row r="118" spans="1:19" x14ac:dyDescent="0.35">
      <c r="A118" s="26" t="s">
        <v>1611</v>
      </c>
      <c r="B118" s="26" t="s">
        <v>1621</v>
      </c>
      <c r="C118" s="65">
        <v>1</v>
      </c>
      <c r="D118" s="262" t="s">
        <v>1336</v>
      </c>
      <c r="E118" s="262" t="s">
        <v>1337</v>
      </c>
      <c r="F118" s="262" t="str">
        <f>UnitControlCenter!$B$15</f>
        <v>terawatt-hours (TWh) / year</v>
      </c>
      <c r="G118" s="262" t="s">
        <v>1622</v>
      </c>
    </row>
    <row r="119" spans="1:19" x14ac:dyDescent="0.35">
      <c r="A119" s="26" t="s">
        <v>1611</v>
      </c>
      <c r="B119" s="26" t="s">
        <v>1623</v>
      </c>
      <c r="C119" s="65">
        <v>1</v>
      </c>
      <c r="D119" s="262" t="s">
        <v>1336</v>
      </c>
      <c r="E119" s="262" t="s">
        <v>1337</v>
      </c>
      <c r="F119" s="262" t="str">
        <f>UnitControlCenter!$B$27</f>
        <v>millions of short tons / year</v>
      </c>
      <c r="G119" s="262" t="s">
        <v>1624</v>
      </c>
    </row>
    <row r="120" spans="1:19" x14ac:dyDescent="0.35">
      <c r="A120" s="26" t="s">
        <v>1611</v>
      </c>
      <c r="B120" s="26" t="s">
        <v>1625</v>
      </c>
      <c r="C120" s="65">
        <v>1</v>
      </c>
      <c r="D120" s="262" t="s">
        <v>1336</v>
      </c>
      <c r="E120" s="262" t="s">
        <v>1337</v>
      </c>
      <c r="F120" s="262" t="str">
        <f>UnitControlCenter!$B$27</f>
        <v>millions of short tons / year</v>
      </c>
      <c r="G120" s="262" t="s">
        <v>1626</v>
      </c>
    </row>
    <row r="121" spans="1:19" x14ac:dyDescent="0.35">
      <c r="A121" s="26" t="s">
        <v>1611</v>
      </c>
      <c r="B121" s="26" t="s">
        <v>1627</v>
      </c>
      <c r="C121" s="65">
        <v>1</v>
      </c>
      <c r="D121" s="262" t="s">
        <v>1336</v>
      </c>
      <c r="E121" s="262" t="s">
        <v>1337</v>
      </c>
      <c r="F121" s="262" t="str">
        <f>UnitControlCenter!$B$28</f>
        <v>trillion cubic feet / year</v>
      </c>
      <c r="G121" s="262" t="s">
        <v>1628</v>
      </c>
    </row>
    <row r="122" spans="1:19" x14ac:dyDescent="0.35">
      <c r="A122" s="26" t="s">
        <v>1611</v>
      </c>
      <c r="B122" s="26" t="s">
        <v>1629</v>
      </c>
      <c r="C122" s="65">
        <v>1</v>
      </c>
      <c r="D122" s="262" t="s">
        <v>1336</v>
      </c>
      <c r="E122" s="262" t="s">
        <v>1337</v>
      </c>
      <c r="F122" s="262" t="str">
        <f>UnitControlCenter!$B$29</f>
        <v>million barrels / year</v>
      </c>
      <c r="G122" s="262" t="s">
        <v>1630</v>
      </c>
    </row>
    <row r="123" spans="1:19" x14ac:dyDescent="0.35">
      <c r="A123" s="26" t="s">
        <v>1611</v>
      </c>
      <c r="B123" s="26" t="s">
        <v>1631</v>
      </c>
      <c r="C123" s="65">
        <v>1</v>
      </c>
      <c r="D123" s="262" t="s">
        <v>1336</v>
      </c>
      <c r="E123" s="262" t="s">
        <v>1337</v>
      </c>
      <c r="F123" s="262" t="str">
        <f>UnitControlCenter!$B$29</f>
        <v>million barrels / year</v>
      </c>
      <c r="G123" s="262" t="s">
        <v>1632</v>
      </c>
    </row>
    <row r="124" spans="1:19" x14ac:dyDescent="0.35">
      <c r="A124" s="26" t="s">
        <v>1611</v>
      </c>
      <c r="B124" s="26" t="s">
        <v>1633</v>
      </c>
      <c r="C124" s="65">
        <v>1</v>
      </c>
      <c r="D124" s="262" t="s">
        <v>1336</v>
      </c>
      <c r="E124" s="262" t="s">
        <v>1337</v>
      </c>
      <c r="F124" s="262" t="str">
        <f>UnitControlCenter!$B$27</f>
        <v>millions of short tons / year</v>
      </c>
      <c r="G124" s="262" t="s">
        <v>1634</v>
      </c>
    </row>
    <row r="125" spans="1:19" ht="29" x14ac:dyDescent="0.35">
      <c r="A125" s="26" t="s">
        <v>1611</v>
      </c>
      <c r="B125" s="26" t="s">
        <v>1635</v>
      </c>
      <c r="C125" s="65">
        <v>1</v>
      </c>
      <c r="D125" s="262" t="s">
        <v>1336</v>
      </c>
      <c r="E125" s="262" t="s">
        <v>1337</v>
      </c>
      <c r="F125" s="262" t="str">
        <f>UnitControlCenter!$B$30</f>
        <v>million gallons / year</v>
      </c>
      <c r="G125" s="262" t="s">
        <v>1636</v>
      </c>
    </row>
    <row r="126" spans="1:19" ht="29" x14ac:dyDescent="0.35">
      <c r="A126" s="26" t="s">
        <v>1611</v>
      </c>
      <c r="B126" s="26" t="s">
        <v>1637</v>
      </c>
      <c r="C126" s="65">
        <v>1</v>
      </c>
      <c r="D126" s="262" t="s">
        <v>1336</v>
      </c>
      <c r="E126" s="262" t="s">
        <v>1337</v>
      </c>
      <c r="F126" s="262" t="str">
        <f>UnitControlCenter!$B$27</f>
        <v>millions of short tons / year</v>
      </c>
      <c r="G126" s="262" t="s">
        <v>1638</v>
      </c>
    </row>
    <row r="127" spans="1:19" ht="15" thickBot="1" x14ac:dyDescent="0.4">
      <c r="A127" s="55" t="s">
        <v>1611</v>
      </c>
      <c r="B127" s="55" t="s">
        <v>1639</v>
      </c>
      <c r="C127" s="61">
        <v>1</v>
      </c>
      <c r="D127" s="62" t="s">
        <v>1336</v>
      </c>
      <c r="E127" s="62" t="s">
        <v>1337</v>
      </c>
      <c r="F127" s="62" t="str">
        <f>UnitControlCenter!$B$5</f>
        <v>thousand metric tons / year</v>
      </c>
      <c r="G127" s="62" t="s">
        <v>1640</v>
      </c>
      <c r="H127" s="62"/>
      <c r="I127" s="62"/>
      <c r="J127" s="62"/>
      <c r="K127" s="62"/>
      <c r="L127" s="62"/>
      <c r="M127" s="62"/>
      <c r="N127" s="62"/>
      <c r="O127" s="62"/>
      <c r="P127" s="62"/>
      <c r="Q127" s="62"/>
      <c r="R127" s="62"/>
      <c r="S127" s="62"/>
    </row>
    <row r="128" spans="1:19" ht="58" x14ac:dyDescent="0.35">
      <c r="A128" s="26" t="s">
        <v>1641</v>
      </c>
      <c r="B128" s="26" t="s">
        <v>1642</v>
      </c>
      <c r="C128" s="65">
        <v>1</v>
      </c>
      <c r="D128" s="262" t="s">
        <v>1342</v>
      </c>
      <c r="E128" s="262" t="s">
        <v>1343</v>
      </c>
      <c r="F128" s="262" t="str">
        <f>UnitControlCenter!$B$31</f>
        <v>trillion BTU / year</v>
      </c>
      <c r="G128" s="262" t="s">
        <v>1643</v>
      </c>
      <c r="H128" s="262" t="s">
        <v>1644</v>
      </c>
      <c r="I128" s="262" t="s">
        <v>1645</v>
      </c>
    </row>
    <row r="129" spans="1:19" ht="58" x14ac:dyDescent="0.35">
      <c r="A129" s="26" t="s">
        <v>1641</v>
      </c>
      <c r="B129" s="26" t="s">
        <v>1646</v>
      </c>
      <c r="C129" s="65">
        <v>1</v>
      </c>
      <c r="D129" s="262" t="s">
        <v>1342</v>
      </c>
      <c r="E129" s="262" t="s">
        <v>1337</v>
      </c>
      <c r="F129" s="262" t="str">
        <f>UnitControlCenter!$B$31</f>
        <v>trillion BTU / year</v>
      </c>
      <c r="G129" s="262" t="s">
        <v>1647</v>
      </c>
      <c r="H129" s="262" t="s">
        <v>1644</v>
      </c>
      <c r="I129" s="262" t="s">
        <v>1645</v>
      </c>
    </row>
    <row r="130" spans="1:19" ht="58" x14ac:dyDescent="0.35">
      <c r="A130" s="26" t="s">
        <v>1641</v>
      </c>
      <c r="B130" s="26" t="s">
        <v>1648</v>
      </c>
      <c r="C130" s="65">
        <v>1</v>
      </c>
      <c r="D130" s="262" t="s">
        <v>1342</v>
      </c>
      <c r="E130" s="262" t="s">
        <v>1343</v>
      </c>
      <c r="F130" s="262" t="str">
        <f>UnitControlCenter!$B$8</f>
        <v>billion 2019 dollars / year</v>
      </c>
      <c r="G130" s="262" t="s">
        <v>1649</v>
      </c>
      <c r="H130" s="262" t="s">
        <v>1644</v>
      </c>
      <c r="I130" s="262" t="s">
        <v>1645</v>
      </c>
    </row>
    <row r="131" spans="1:19" ht="72.5" x14ac:dyDescent="0.35">
      <c r="A131" s="26" t="s">
        <v>1641</v>
      </c>
      <c r="B131" s="26" t="s">
        <v>1650</v>
      </c>
      <c r="C131" s="65">
        <v>1</v>
      </c>
      <c r="D131" s="262" t="s">
        <v>1342</v>
      </c>
      <c r="E131" s="262" t="s">
        <v>1337</v>
      </c>
      <c r="F131" s="262" t="str">
        <f>UnitControlCenter!$B$8</f>
        <v>billion 2019 dollars / year</v>
      </c>
      <c r="G131" s="262" t="s">
        <v>1651</v>
      </c>
      <c r="H131" s="262" t="s">
        <v>1644</v>
      </c>
      <c r="I131" s="262" t="s">
        <v>1645</v>
      </c>
    </row>
    <row r="132" spans="1:19" ht="43.5" x14ac:dyDescent="0.35">
      <c r="A132" s="26" t="s">
        <v>1641</v>
      </c>
      <c r="B132" s="26" t="s">
        <v>1652</v>
      </c>
      <c r="C132" s="65">
        <v>1</v>
      </c>
      <c r="D132" s="262" t="s">
        <v>1342</v>
      </c>
      <c r="E132" s="262" t="s">
        <v>1343</v>
      </c>
      <c r="F132" s="262" t="str">
        <f>UnitControlCenter!B3</f>
        <v>million metric tons / year</v>
      </c>
      <c r="G132" s="262" t="s">
        <v>1653</v>
      </c>
      <c r="H132" s="262" t="s">
        <v>1654</v>
      </c>
      <c r="I132" s="262" t="s">
        <v>1655</v>
      </c>
    </row>
    <row r="133" spans="1:19" ht="58" x14ac:dyDescent="0.35">
      <c r="A133" s="26" t="s">
        <v>1641</v>
      </c>
      <c r="B133" s="26" t="s">
        <v>1656</v>
      </c>
      <c r="C133" s="65">
        <v>1</v>
      </c>
      <c r="D133" s="262" t="s">
        <v>1342</v>
      </c>
      <c r="E133" s="262" t="s">
        <v>1337</v>
      </c>
      <c r="F133" s="262" t="str">
        <f>UnitControlCenter!B3</f>
        <v>million metric tons / year</v>
      </c>
      <c r="G133" s="262" t="s">
        <v>1657</v>
      </c>
      <c r="H133" s="262" t="s">
        <v>1654</v>
      </c>
      <c r="I133" s="262" t="s">
        <v>1655</v>
      </c>
    </row>
    <row r="134" spans="1:19" ht="58" x14ac:dyDescent="0.35">
      <c r="A134" s="26" t="s">
        <v>1641</v>
      </c>
      <c r="B134" s="26" t="s">
        <v>1658</v>
      </c>
      <c r="C134" s="65">
        <v>1</v>
      </c>
      <c r="D134" s="262" t="s">
        <v>1342</v>
      </c>
      <c r="E134" s="262" t="s">
        <v>1343</v>
      </c>
      <c r="F134" s="262" t="str">
        <f>UnitControlCenter!$B$31</f>
        <v>trillion BTU / year</v>
      </c>
      <c r="G134" s="262" t="s">
        <v>1659</v>
      </c>
      <c r="H134" s="262" t="s">
        <v>1660</v>
      </c>
      <c r="I134" s="262" t="s">
        <v>1661</v>
      </c>
    </row>
    <row r="135" spans="1:19" ht="72.5" x14ac:dyDescent="0.35">
      <c r="A135" s="26" t="s">
        <v>1641</v>
      </c>
      <c r="B135" s="26" t="s">
        <v>1662</v>
      </c>
      <c r="C135" s="65">
        <v>1</v>
      </c>
      <c r="D135" s="262" t="s">
        <v>1342</v>
      </c>
      <c r="E135" s="262" t="s">
        <v>1337</v>
      </c>
      <c r="F135" s="262" t="str">
        <f>UnitControlCenter!$B$31</f>
        <v>trillion BTU / year</v>
      </c>
      <c r="G135" s="262" t="s">
        <v>1663</v>
      </c>
      <c r="H135" s="262" t="s">
        <v>1660</v>
      </c>
      <c r="I135" s="262" t="s">
        <v>1664</v>
      </c>
    </row>
    <row r="136" spans="1:19" ht="72.5" x14ac:dyDescent="0.35">
      <c r="A136" s="26" t="s">
        <v>1641</v>
      </c>
      <c r="B136" s="26" t="s">
        <v>1665</v>
      </c>
      <c r="C136" s="65">
        <v>1</v>
      </c>
      <c r="D136" s="262" t="s">
        <v>1342</v>
      </c>
      <c r="E136" s="262" t="s">
        <v>1343</v>
      </c>
      <c r="F136" s="262" t="str">
        <f>UnitControlCenter!$B$8</f>
        <v>billion 2019 dollars / year</v>
      </c>
      <c r="G136" s="262" t="s">
        <v>1666</v>
      </c>
      <c r="H136" s="262" t="s">
        <v>1660</v>
      </c>
      <c r="I136" s="262" t="s">
        <v>1667</v>
      </c>
    </row>
    <row r="137" spans="1:19" ht="87" x14ac:dyDescent="0.35">
      <c r="A137" s="26" t="s">
        <v>1641</v>
      </c>
      <c r="B137" s="26" t="s">
        <v>1668</v>
      </c>
      <c r="C137" s="65">
        <v>1</v>
      </c>
      <c r="D137" s="262" t="s">
        <v>1342</v>
      </c>
      <c r="E137" s="262" t="s">
        <v>1337</v>
      </c>
      <c r="F137" s="262" t="str">
        <f>UnitControlCenter!$B$8</f>
        <v>billion 2019 dollars / year</v>
      </c>
      <c r="G137" s="262" t="s">
        <v>1669</v>
      </c>
      <c r="H137" s="262" t="s">
        <v>1660</v>
      </c>
      <c r="I137" s="262" t="s">
        <v>1670</v>
      </c>
    </row>
    <row r="138" spans="1:19" ht="101.5" x14ac:dyDescent="0.35">
      <c r="A138" s="26" t="s">
        <v>1641</v>
      </c>
      <c r="B138" s="26" t="s">
        <v>1671</v>
      </c>
      <c r="C138" s="65">
        <v>1</v>
      </c>
      <c r="D138" s="262" t="s">
        <v>1342</v>
      </c>
      <c r="E138" s="262" t="s">
        <v>1343</v>
      </c>
      <c r="F138" s="262" t="str">
        <f>UnitControlCenter!$B$25</f>
        <v>quads / year</v>
      </c>
      <c r="G138" s="262" t="s">
        <v>1672</v>
      </c>
      <c r="H138" s="262" t="s">
        <v>1673</v>
      </c>
      <c r="I138" s="262" t="s">
        <v>1674</v>
      </c>
    </row>
    <row r="139" spans="1:19" ht="116.5" thickBot="1" x14ac:dyDescent="0.4">
      <c r="A139" s="55" t="s">
        <v>1641</v>
      </c>
      <c r="B139" s="55" t="s">
        <v>1675</v>
      </c>
      <c r="C139" s="61">
        <v>1</v>
      </c>
      <c r="D139" s="62" t="s">
        <v>1342</v>
      </c>
      <c r="E139" s="62" t="s">
        <v>1337</v>
      </c>
      <c r="F139" s="62" t="str">
        <f>UnitControlCenter!$B$25</f>
        <v>quads / year</v>
      </c>
      <c r="G139" s="62" t="s">
        <v>1676</v>
      </c>
      <c r="H139" s="62" t="s">
        <v>1673</v>
      </c>
      <c r="I139" s="62" t="s">
        <v>1674</v>
      </c>
      <c r="J139" s="62"/>
      <c r="K139" s="62"/>
      <c r="L139" s="62"/>
      <c r="M139" s="62"/>
      <c r="N139" s="62"/>
      <c r="O139" s="62"/>
      <c r="P139" s="62"/>
      <c r="Q139" s="62"/>
      <c r="R139" s="62"/>
      <c r="S139" s="62"/>
    </row>
    <row r="140" spans="1:19" ht="58" x14ac:dyDescent="0.35">
      <c r="A140" s="26" t="s">
        <v>1677</v>
      </c>
      <c r="B140" s="26" t="s">
        <v>1028</v>
      </c>
      <c r="C140" s="65">
        <v>1</v>
      </c>
      <c r="D140" s="262" t="s">
        <v>1342</v>
      </c>
      <c r="E140" s="262" t="s">
        <v>1524</v>
      </c>
      <c r="F140" s="262" t="str">
        <f>UnitControlCenter!$B$17</f>
        <v>2019 dollars / megawatt-hour (MWh)</v>
      </c>
      <c r="G140" s="262" t="s">
        <v>1678</v>
      </c>
      <c r="H140" s="262" t="s">
        <v>1679</v>
      </c>
      <c r="I140" s="262" t="s">
        <v>1680</v>
      </c>
    </row>
    <row r="141" spans="1:19" ht="43.5" x14ac:dyDescent="0.35">
      <c r="A141" s="26" t="s">
        <v>1677</v>
      </c>
      <c r="B141" s="26" t="s">
        <v>579</v>
      </c>
      <c r="C141" s="65">
        <v>1</v>
      </c>
      <c r="D141" s="262" t="s">
        <v>1342</v>
      </c>
      <c r="E141" s="262" t="s">
        <v>1524</v>
      </c>
      <c r="F141" s="262" t="str">
        <f>UnitControlCenter!$B$32</f>
        <v>2019 dollars / short ton</v>
      </c>
      <c r="G141" s="262" t="s">
        <v>1681</v>
      </c>
      <c r="H141" s="262" t="s">
        <v>1682</v>
      </c>
      <c r="I141" s="262" t="s">
        <v>1683</v>
      </c>
    </row>
    <row r="142" spans="1:19" x14ac:dyDescent="0.35">
      <c r="A142" s="26" t="s">
        <v>1677</v>
      </c>
      <c r="B142" s="26" t="s">
        <v>609</v>
      </c>
      <c r="C142" s="65">
        <v>1</v>
      </c>
      <c r="D142" s="262" t="s">
        <v>1342</v>
      </c>
      <c r="E142" s="262" t="s">
        <v>1524</v>
      </c>
      <c r="F142" s="262" t="str">
        <f>UnitControlCenter!$B$32</f>
        <v>2019 dollars / short ton</v>
      </c>
      <c r="G142" s="262" t="s">
        <v>1684</v>
      </c>
      <c r="H142" s="262" t="s">
        <v>1016</v>
      </c>
      <c r="I142" s="262" t="s">
        <v>1685</v>
      </c>
    </row>
    <row r="143" spans="1:19" ht="72.5" x14ac:dyDescent="0.35">
      <c r="A143" s="26" t="s">
        <v>1677</v>
      </c>
      <c r="B143" s="26" t="s">
        <v>741</v>
      </c>
      <c r="C143" s="65">
        <v>1</v>
      </c>
      <c r="D143" s="262" t="s">
        <v>1342</v>
      </c>
      <c r="E143" s="262" t="s">
        <v>1524</v>
      </c>
      <c r="F143" s="262" t="str">
        <f>UnitControlCenter!$B$33</f>
        <v>2019 dollars / thousand cubic feet</v>
      </c>
      <c r="G143" s="262" t="s">
        <v>1686</v>
      </c>
      <c r="H143" s="262" t="s">
        <v>1687</v>
      </c>
      <c r="I143" s="262" t="s">
        <v>1688</v>
      </c>
    </row>
    <row r="144" spans="1:19" x14ac:dyDescent="0.35">
      <c r="A144" s="26" t="s">
        <v>1677</v>
      </c>
      <c r="B144" s="26" t="s">
        <v>923</v>
      </c>
      <c r="C144" s="65">
        <v>1</v>
      </c>
      <c r="D144" s="262" t="s">
        <v>1342</v>
      </c>
      <c r="E144" s="262" t="s">
        <v>1524</v>
      </c>
      <c r="F144" s="262" t="str">
        <f>UnitControlCenter!$B$34</f>
        <v>2019 dollars / gallon</v>
      </c>
      <c r="G144" s="262" t="s">
        <v>1689</v>
      </c>
      <c r="H144" s="262" t="s">
        <v>1009</v>
      </c>
      <c r="I144" s="65">
        <v>969696</v>
      </c>
    </row>
    <row r="145" spans="1:19" ht="72.5" x14ac:dyDescent="0.35">
      <c r="A145" s="26" t="s">
        <v>1677</v>
      </c>
      <c r="B145" s="26" t="s">
        <v>924</v>
      </c>
      <c r="C145" s="65">
        <v>1</v>
      </c>
      <c r="D145" s="262" t="s">
        <v>1342</v>
      </c>
      <c r="E145" s="262" t="s">
        <v>1524</v>
      </c>
      <c r="F145" s="262" t="str">
        <f>UnitControlCenter!$B$34</f>
        <v>2019 dollars / gallon</v>
      </c>
      <c r="G145" s="262" t="s">
        <v>1690</v>
      </c>
      <c r="H145" s="262" t="s">
        <v>1687</v>
      </c>
      <c r="I145" s="262" t="s">
        <v>1688</v>
      </c>
    </row>
    <row r="146" spans="1:19" ht="58" x14ac:dyDescent="0.35">
      <c r="A146" s="26" t="s">
        <v>1677</v>
      </c>
      <c r="B146" s="26" t="s">
        <v>601</v>
      </c>
      <c r="C146" s="65">
        <v>1</v>
      </c>
      <c r="D146" s="262" t="s">
        <v>1342</v>
      </c>
      <c r="E146" s="262" t="s">
        <v>1524</v>
      </c>
      <c r="F146" s="262" t="str">
        <f>UnitControlCenter!$B$32</f>
        <v>2019 dollars / short ton</v>
      </c>
      <c r="G146" s="262" t="s">
        <v>1691</v>
      </c>
      <c r="H146" s="262" t="s">
        <v>1692</v>
      </c>
      <c r="I146" s="262" t="s">
        <v>1693</v>
      </c>
    </row>
    <row r="147" spans="1:19" ht="58" x14ac:dyDescent="0.35">
      <c r="A147" s="26" t="s">
        <v>1677</v>
      </c>
      <c r="B147" s="26" t="s">
        <v>616</v>
      </c>
      <c r="C147" s="65">
        <v>1</v>
      </c>
      <c r="D147" s="262" t="s">
        <v>1342</v>
      </c>
      <c r="E147" s="262" t="s">
        <v>1524</v>
      </c>
      <c r="F147" s="262" t="str">
        <f>UnitControlCenter!$B$35</f>
        <v>2019 dollars / barrel</v>
      </c>
      <c r="G147" s="262" t="s">
        <v>1694</v>
      </c>
      <c r="H147" s="262" t="s">
        <v>1695</v>
      </c>
      <c r="I147" s="262" t="s">
        <v>1696</v>
      </c>
    </row>
    <row r="148" spans="1:19" ht="58" x14ac:dyDescent="0.35">
      <c r="A148" s="26" t="s">
        <v>1677</v>
      </c>
      <c r="B148" s="26" t="s">
        <v>1697</v>
      </c>
      <c r="C148" s="65">
        <v>1</v>
      </c>
      <c r="D148" s="262" t="s">
        <v>1342</v>
      </c>
      <c r="E148" s="262" t="s">
        <v>1524</v>
      </c>
      <c r="F148" s="262" t="str">
        <f>UnitControlCenter!$B$34</f>
        <v>2019 dollars / gallon</v>
      </c>
      <c r="G148" s="262" t="s">
        <v>1698</v>
      </c>
      <c r="H148" s="262" t="s">
        <v>1699</v>
      </c>
      <c r="I148" s="262" t="s">
        <v>1700</v>
      </c>
    </row>
    <row r="149" spans="1:19" ht="29.5" thickBot="1" x14ac:dyDescent="0.4">
      <c r="A149" s="55" t="s">
        <v>1677</v>
      </c>
      <c r="B149" s="55" t="s">
        <v>1055</v>
      </c>
      <c r="C149" s="61">
        <v>1</v>
      </c>
      <c r="D149" s="62" t="s">
        <v>1342</v>
      </c>
      <c r="E149" s="62" t="s">
        <v>1524</v>
      </c>
      <c r="F149" s="62" t="str">
        <f>UnitControlCenter!$B$36</f>
        <v>2019 dollars / kg</v>
      </c>
      <c r="G149" s="62" t="s">
        <v>1701</v>
      </c>
      <c r="H149" s="62" t="s">
        <v>1702</v>
      </c>
      <c r="I149" s="62" t="s">
        <v>1703</v>
      </c>
      <c r="J149" s="62"/>
      <c r="K149" s="62"/>
      <c r="L149" s="62"/>
      <c r="M149" s="62"/>
      <c r="N149" s="62"/>
      <c r="O149" s="62"/>
      <c r="P149" s="62"/>
      <c r="Q149" s="62"/>
      <c r="R149" s="62"/>
      <c r="S149" s="62"/>
    </row>
    <row r="150" spans="1:19" x14ac:dyDescent="0.35">
      <c r="A150" s="26" t="s">
        <v>1704</v>
      </c>
      <c r="B150" s="26" t="s">
        <v>1705</v>
      </c>
      <c r="C150" s="65">
        <v>1</v>
      </c>
      <c r="D150" s="262" t="s">
        <v>1336</v>
      </c>
      <c r="E150" s="262" t="s">
        <v>1337</v>
      </c>
      <c r="F150" s="262" t="str">
        <f>UnitControlCenter!$B$37</f>
        <v>2019 dollars / kilowatt-hour (kWh)</v>
      </c>
      <c r="G150" s="262" t="s">
        <v>1706</v>
      </c>
    </row>
    <row r="151" spans="1:19" ht="29" x14ac:dyDescent="0.35">
      <c r="A151" s="26" t="s">
        <v>1704</v>
      </c>
      <c r="B151" s="26" t="s">
        <v>1707</v>
      </c>
      <c r="C151" s="65">
        <v>1</v>
      </c>
      <c r="D151" s="262" t="s">
        <v>1342</v>
      </c>
      <c r="E151" s="262" t="s">
        <v>1337</v>
      </c>
      <c r="F151" s="262" t="str">
        <f>UnitControlCenter!$B$38</f>
        <v>cost of eqpt. to capture 1 metric ton CO2e/yr (2019 dollars)</v>
      </c>
      <c r="G151" s="262" t="s">
        <v>1708</v>
      </c>
      <c r="H151" s="262" t="s">
        <v>1709</v>
      </c>
      <c r="I151" s="262" t="s">
        <v>1710</v>
      </c>
    </row>
    <row r="152" spans="1:19" x14ac:dyDescent="0.35">
      <c r="A152" s="26" t="s">
        <v>1704</v>
      </c>
      <c r="B152" s="26" t="s">
        <v>1711</v>
      </c>
      <c r="C152" s="65">
        <v>1</v>
      </c>
      <c r="D152" s="262" t="s">
        <v>1336</v>
      </c>
      <c r="E152" s="262" t="s">
        <v>1337</v>
      </c>
      <c r="F152" s="262" t="str">
        <f>UnitControlCenter!$B$39</f>
        <v>million 2019 dollars / megawatt (MW)</v>
      </c>
      <c r="G152" s="262" t="s">
        <v>1712</v>
      </c>
    </row>
    <row r="153" spans="1:19" x14ac:dyDescent="0.35">
      <c r="A153" s="26" t="s">
        <v>1704</v>
      </c>
      <c r="B153" s="26" t="s">
        <v>1713</v>
      </c>
      <c r="C153" s="65">
        <v>1</v>
      </c>
      <c r="D153" s="262" t="s">
        <v>1336</v>
      </c>
      <c r="E153" s="262" t="s">
        <v>1337</v>
      </c>
      <c r="F153" s="262" t="str">
        <f>UnitControlCenter!$B$39</f>
        <v>million 2019 dollars / megawatt (MW)</v>
      </c>
      <c r="G153" s="262" t="s">
        <v>1714</v>
      </c>
    </row>
    <row r="154" spans="1:19" x14ac:dyDescent="0.35">
      <c r="A154" s="26" t="s">
        <v>1704</v>
      </c>
      <c r="B154" s="26" t="s">
        <v>1715</v>
      </c>
      <c r="C154" s="65">
        <v>1</v>
      </c>
      <c r="D154" s="262" t="s">
        <v>1336</v>
      </c>
      <c r="E154" s="262" t="s">
        <v>1337</v>
      </c>
      <c r="F154" s="262" t="str">
        <f>UnitControlCenter!$B$39</f>
        <v>million 2019 dollars / megawatt (MW)</v>
      </c>
      <c r="G154" s="262" t="s">
        <v>1716</v>
      </c>
    </row>
    <row r="155" spans="1:19" ht="29.5" thickBot="1" x14ac:dyDescent="0.4">
      <c r="A155" s="55" t="s">
        <v>1704</v>
      </c>
      <c r="B155" s="55" t="s">
        <v>1717</v>
      </c>
      <c r="C155" s="61">
        <v>1</v>
      </c>
      <c r="D155" s="62" t="s">
        <v>1336</v>
      </c>
      <c r="E155" s="62" t="s">
        <v>1337</v>
      </c>
      <c r="F155" s="62" t="str">
        <f>UnitControlCenter!$B$40</f>
        <v>cost of eqpt. to produce 1 kg H2/yr (2019 dollars)</v>
      </c>
      <c r="G155" s="62" t="s">
        <v>1718</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topLeftCell="D1" workbookViewId="0">
      <selection activeCell="J27" sqref="J27"/>
    </sheetView>
  </sheetViews>
  <sheetFormatPr defaultColWidth="11.453125" defaultRowHeight="14.5" x14ac:dyDescent="0.35"/>
  <cols>
    <col min="1" max="1" width="17.81640625" style="174" bestFit="1" customWidth="1"/>
    <col min="2" max="2" width="10.81640625" style="174"/>
  </cols>
  <sheetData>
    <row r="1" spans="1:2" x14ac:dyDescent="0.35">
      <c r="A1" s="29" t="s">
        <v>2063</v>
      </c>
      <c r="B1" s="29" t="s">
        <v>2064</v>
      </c>
    </row>
    <row r="2" spans="1:2" x14ac:dyDescent="0.35">
      <c r="A2" s="175">
        <v>908</v>
      </c>
      <c r="B2" s="175">
        <v>56</v>
      </c>
    </row>
    <row r="3" spans="1:2" x14ac:dyDescent="0.35">
      <c r="A3" s="175">
        <v>909</v>
      </c>
      <c r="B3" s="175">
        <v>57</v>
      </c>
    </row>
    <row r="4" spans="1:2" x14ac:dyDescent="0.35">
      <c r="A4" s="175">
        <v>910</v>
      </c>
      <c r="B4" s="175">
        <v>100</v>
      </c>
    </row>
    <row r="5" spans="1:2" x14ac:dyDescent="0.35">
      <c r="A5" s="175">
        <v>911</v>
      </c>
      <c r="B5" s="175">
        <v>101</v>
      </c>
    </row>
    <row r="6" spans="1:2" x14ac:dyDescent="0.35">
      <c r="A6" s="175">
        <v>912</v>
      </c>
      <c r="B6" s="175">
        <v>102</v>
      </c>
    </row>
    <row r="7" spans="1:2" x14ac:dyDescent="0.35">
      <c r="A7" s="175">
        <v>913</v>
      </c>
      <c r="B7" s="175">
        <v>103</v>
      </c>
    </row>
    <row r="8" spans="1:2" x14ac:dyDescent="0.35">
      <c r="A8" s="175">
        <v>914</v>
      </c>
      <c r="B8" s="175">
        <v>104</v>
      </c>
    </row>
    <row r="9" spans="1:2" x14ac:dyDescent="0.35">
      <c r="A9" s="175">
        <v>915</v>
      </c>
      <c r="B9" s="175">
        <v>105</v>
      </c>
    </row>
    <row r="10" spans="1:2" x14ac:dyDescent="0.35">
      <c r="A10" s="175">
        <v>916</v>
      </c>
      <c r="B10" s="175">
        <v>106</v>
      </c>
    </row>
    <row r="11" spans="1:2" x14ac:dyDescent="0.35">
      <c r="A11" s="175">
        <v>917</v>
      </c>
      <c r="B11" s="175">
        <v>107</v>
      </c>
    </row>
    <row r="12" spans="1:2" x14ac:dyDescent="0.35">
      <c r="A12" s="175">
        <v>918</v>
      </c>
      <c r="B12" s="175">
        <v>125</v>
      </c>
    </row>
    <row r="13" spans="1:2" x14ac:dyDescent="0.35">
      <c r="A13" s="175">
        <v>919</v>
      </c>
      <c r="B13" s="175">
        <v>126</v>
      </c>
    </row>
    <row r="14" spans="1:2" x14ac:dyDescent="0.35">
      <c r="A14" s="175">
        <v>920</v>
      </c>
      <c r="B14" s="175">
        <v>127</v>
      </c>
    </row>
    <row r="15" spans="1:2" x14ac:dyDescent="0.35">
      <c r="A15" s="175">
        <v>921</v>
      </c>
      <c r="B15" s="175">
        <v>128</v>
      </c>
    </row>
    <row r="16" spans="1:2" x14ac:dyDescent="0.35">
      <c r="A16" s="175">
        <v>922</v>
      </c>
      <c r="B16" s="175">
        <v>129</v>
      </c>
    </row>
    <row r="17" spans="1:2" x14ac:dyDescent="0.35">
      <c r="A17" s="175">
        <v>923</v>
      </c>
      <c r="B17" s="175">
        <v>130</v>
      </c>
    </row>
    <row r="18" spans="1:2" x14ac:dyDescent="0.35">
      <c r="A18" s="175">
        <v>924</v>
      </c>
      <c r="B18" s="175">
        <v>131</v>
      </c>
    </row>
    <row r="19" spans="1:2" x14ac:dyDescent="0.35">
      <c r="A19" s="175">
        <v>925</v>
      </c>
      <c r="B19" s="175">
        <v>132</v>
      </c>
    </row>
    <row r="20" spans="1:2" x14ac:dyDescent="0.35">
      <c r="A20" s="175">
        <v>926</v>
      </c>
      <c r="B20" s="175">
        <v>381</v>
      </c>
    </row>
    <row r="21" spans="1:2" x14ac:dyDescent="0.35">
      <c r="A21" s="175">
        <v>927</v>
      </c>
      <c r="B21" s="175">
        <v>382</v>
      </c>
    </row>
    <row r="22" spans="1:2" x14ac:dyDescent="0.35">
      <c r="A22" s="175">
        <v>928</v>
      </c>
      <c r="B22" s="175">
        <v>383</v>
      </c>
    </row>
    <row r="23" spans="1:2" x14ac:dyDescent="0.35">
      <c r="A23" s="175">
        <v>929</v>
      </c>
      <c r="B23" s="175">
        <v>384</v>
      </c>
    </row>
    <row r="24" spans="1:2" x14ac:dyDescent="0.35">
      <c r="A24" s="175">
        <v>930</v>
      </c>
      <c r="B24" s="175">
        <v>385</v>
      </c>
    </row>
    <row r="25" spans="1:2" x14ac:dyDescent="0.35">
      <c r="A25" s="175">
        <v>931</v>
      </c>
      <c r="B25" s="175">
        <v>386</v>
      </c>
    </row>
    <row r="26" spans="1:2" x14ac:dyDescent="0.35">
      <c r="A26" s="175">
        <v>932</v>
      </c>
      <c r="B26" s="175">
        <v>387</v>
      </c>
    </row>
    <row r="27" spans="1:2" x14ac:dyDescent="0.35">
      <c r="A27" s="175">
        <v>933</v>
      </c>
      <c r="B27" s="175">
        <v>388</v>
      </c>
    </row>
    <row r="28" spans="1:2" x14ac:dyDescent="0.35">
      <c r="A28" s="175">
        <v>934</v>
      </c>
      <c r="B28" s="175">
        <v>389</v>
      </c>
    </row>
    <row r="29" spans="1:2" x14ac:dyDescent="0.35">
      <c r="A29" s="175">
        <v>935</v>
      </c>
      <c r="B29" s="175">
        <v>390</v>
      </c>
    </row>
    <row r="30" spans="1:2" x14ac:dyDescent="0.35">
      <c r="A30" s="175">
        <v>936</v>
      </c>
      <c r="B30" s="175">
        <v>391</v>
      </c>
    </row>
    <row r="31" spans="1:2" x14ac:dyDescent="0.35">
      <c r="A31" s="175">
        <v>937</v>
      </c>
      <c r="B31" s="175">
        <v>392</v>
      </c>
    </row>
    <row r="32" spans="1:2" x14ac:dyDescent="0.35">
      <c r="A32" s="175">
        <v>938</v>
      </c>
      <c r="B32" s="175">
        <v>393</v>
      </c>
    </row>
    <row r="33" spans="1:2" x14ac:dyDescent="0.35">
      <c r="A33" s="175">
        <v>939</v>
      </c>
      <c r="B33" s="175">
        <v>394</v>
      </c>
    </row>
    <row r="34" spans="1:2" x14ac:dyDescent="0.35">
      <c r="A34" s="175">
        <v>940</v>
      </c>
      <c r="B34" s="175">
        <v>395</v>
      </c>
    </row>
    <row r="35" spans="1:2" x14ac:dyDescent="0.35">
      <c r="A35" s="175">
        <v>941</v>
      </c>
      <c r="B35" s="175">
        <v>396</v>
      </c>
    </row>
    <row r="36" spans="1:2" x14ac:dyDescent="0.35">
      <c r="A36" s="175">
        <v>942</v>
      </c>
      <c r="B36" s="175">
        <v>397</v>
      </c>
    </row>
    <row r="37" spans="1:2" x14ac:dyDescent="0.35">
      <c r="A37" s="175">
        <v>943</v>
      </c>
      <c r="B37" s="175">
        <v>398</v>
      </c>
    </row>
    <row r="38" spans="1:2" x14ac:dyDescent="0.35">
      <c r="A38" s="175">
        <v>944</v>
      </c>
      <c r="B38" s="175">
        <v>399</v>
      </c>
    </row>
    <row r="39" spans="1:2" x14ac:dyDescent="0.35">
      <c r="A39" s="175">
        <v>945</v>
      </c>
      <c r="B39" s="175">
        <v>400</v>
      </c>
    </row>
    <row r="40" spans="1:2" x14ac:dyDescent="0.35">
      <c r="A40" s="175">
        <v>946</v>
      </c>
      <c r="B40" s="175">
        <v>401</v>
      </c>
    </row>
    <row r="41" spans="1:2" x14ac:dyDescent="0.35">
      <c r="A41" s="175">
        <v>947</v>
      </c>
      <c r="B41" s="175">
        <v>402</v>
      </c>
    </row>
    <row r="42" spans="1:2" x14ac:dyDescent="0.35">
      <c r="A42" s="175">
        <v>948</v>
      </c>
      <c r="B42" s="175">
        <v>403</v>
      </c>
    </row>
    <row r="43" spans="1:2" x14ac:dyDescent="0.35">
      <c r="A43" s="175">
        <v>949</v>
      </c>
      <c r="B43" s="175">
        <v>404</v>
      </c>
    </row>
    <row r="44" spans="1:2" x14ac:dyDescent="0.35">
      <c r="A44" s="175">
        <v>950</v>
      </c>
      <c r="B44" s="175">
        <v>405</v>
      </c>
    </row>
    <row r="45" spans="1:2" x14ac:dyDescent="0.35">
      <c r="A45" s="175">
        <v>951</v>
      </c>
      <c r="B45" s="175">
        <v>406</v>
      </c>
    </row>
    <row r="46" spans="1:2" x14ac:dyDescent="0.35">
      <c r="A46" s="175">
        <v>952</v>
      </c>
      <c r="B46" s="175">
        <v>407</v>
      </c>
    </row>
    <row r="47" spans="1:2" x14ac:dyDescent="0.35">
      <c r="A47" s="175">
        <v>953</v>
      </c>
      <c r="B47" s="175">
        <v>408</v>
      </c>
    </row>
    <row r="48" spans="1:2" x14ac:dyDescent="0.35">
      <c r="A48" s="175">
        <v>954</v>
      </c>
      <c r="B48" s="175">
        <v>409</v>
      </c>
    </row>
    <row r="49" spans="1:2" x14ac:dyDescent="0.35">
      <c r="A49" s="175">
        <v>955</v>
      </c>
      <c r="B49" s="175">
        <v>410</v>
      </c>
    </row>
    <row r="50" spans="1:2" x14ac:dyDescent="0.35">
      <c r="A50" s="175">
        <v>956</v>
      </c>
      <c r="B50" s="175">
        <v>411</v>
      </c>
    </row>
    <row r="51" spans="1:2" x14ac:dyDescent="0.35">
      <c r="A51" s="175">
        <v>957</v>
      </c>
      <c r="B51" s="175">
        <v>412</v>
      </c>
    </row>
    <row r="52" spans="1:2" x14ac:dyDescent="0.35">
      <c r="A52" s="175">
        <v>958</v>
      </c>
      <c r="B52" s="175">
        <v>413</v>
      </c>
    </row>
    <row r="53" spans="1:2" x14ac:dyDescent="0.35">
      <c r="A53" s="175">
        <v>959</v>
      </c>
      <c r="B53" s="175">
        <v>414</v>
      </c>
    </row>
    <row r="54" spans="1:2" x14ac:dyDescent="0.35">
      <c r="A54" s="175">
        <v>960</v>
      </c>
      <c r="B54" s="175">
        <v>415</v>
      </c>
    </row>
    <row r="55" spans="1:2" x14ac:dyDescent="0.35">
      <c r="A55" s="175">
        <v>961</v>
      </c>
      <c r="B55" s="175">
        <v>416</v>
      </c>
    </row>
    <row r="56" spans="1:2" x14ac:dyDescent="0.35">
      <c r="A56" s="175">
        <v>962</v>
      </c>
      <c r="B56" s="175">
        <v>417</v>
      </c>
    </row>
    <row r="57" spans="1:2" x14ac:dyDescent="0.35">
      <c r="A57" s="175">
        <v>963</v>
      </c>
      <c r="B57" s="175">
        <v>418</v>
      </c>
    </row>
    <row r="58" spans="1:2" x14ac:dyDescent="0.35">
      <c r="A58" s="175">
        <v>964</v>
      </c>
      <c r="B58" s="175">
        <v>419</v>
      </c>
    </row>
    <row r="59" spans="1:2" x14ac:dyDescent="0.35">
      <c r="A59" s="175">
        <v>965</v>
      </c>
      <c r="B59" s="175">
        <v>420</v>
      </c>
    </row>
    <row r="60" spans="1:2" x14ac:dyDescent="0.35">
      <c r="A60" s="175">
        <v>966</v>
      </c>
      <c r="B60" s="175">
        <v>421</v>
      </c>
    </row>
    <row r="61" spans="1:2" x14ac:dyDescent="0.35">
      <c r="A61" s="175">
        <v>967</v>
      </c>
      <c r="B61" s="175">
        <v>422</v>
      </c>
    </row>
    <row r="62" spans="1:2" x14ac:dyDescent="0.35">
      <c r="A62" s="175">
        <v>968</v>
      </c>
      <c r="B62" s="175">
        <v>423</v>
      </c>
    </row>
    <row r="63" spans="1:2" x14ac:dyDescent="0.35">
      <c r="A63" s="175">
        <v>969</v>
      </c>
      <c r="B63" s="175">
        <v>424</v>
      </c>
    </row>
    <row r="64" spans="1:2" x14ac:dyDescent="0.35">
      <c r="A64" s="175">
        <v>970</v>
      </c>
      <c r="B64" s="175">
        <v>425</v>
      </c>
    </row>
    <row r="65" spans="1:2" x14ac:dyDescent="0.35">
      <c r="A65" s="175">
        <v>971</v>
      </c>
      <c r="B65" s="175">
        <v>426</v>
      </c>
    </row>
    <row r="66" spans="1:2" x14ac:dyDescent="0.35">
      <c r="A66" s="175">
        <v>972</v>
      </c>
      <c r="B66" s="175">
        <v>427</v>
      </c>
    </row>
    <row r="67" spans="1:2" x14ac:dyDescent="0.35">
      <c r="A67" s="175">
        <v>973</v>
      </c>
      <c r="B67" s="175">
        <v>428</v>
      </c>
    </row>
    <row r="68" spans="1:2" x14ac:dyDescent="0.35">
      <c r="A68" s="175">
        <v>974</v>
      </c>
      <c r="B68" s="175">
        <v>464</v>
      </c>
    </row>
    <row r="69" spans="1:2" x14ac:dyDescent="0.35">
      <c r="A69" s="175">
        <v>975</v>
      </c>
      <c r="B69" s="175">
        <v>465</v>
      </c>
    </row>
    <row r="70" spans="1:2" x14ac:dyDescent="0.35">
      <c r="A70" s="175">
        <v>976</v>
      </c>
      <c r="B70" s="175">
        <v>466</v>
      </c>
    </row>
    <row r="71" spans="1:2" x14ac:dyDescent="0.35">
      <c r="A71" s="175">
        <v>977</v>
      </c>
      <c r="B71" s="175">
        <v>467</v>
      </c>
    </row>
    <row r="72" spans="1:2" x14ac:dyDescent="0.35">
      <c r="A72" s="175">
        <v>978</v>
      </c>
      <c r="B72" s="175">
        <v>468</v>
      </c>
    </row>
    <row r="73" spans="1:2" x14ac:dyDescent="0.35">
      <c r="A73" s="175">
        <v>979</v>
      </c>
      <c r="B73" s="175">
        <v>469</v>
      </c>
    </row>
    <row r="74" spans="1:2" x14ac:dyDescent="0.35">
      <c r="A74" s="175">
        <v>980</v>
      </c>
      <c r="B74" s="175">
        <v>470</v>
      </c>
    </row>
    <row r="75" spans="1:2" x14ac:dyDescent="0.35">
      <c r="A75" s="175">
        <v>981</v>
      </c>
      <c r="B75" s="175">
        <v>471</v>
      </c>
    </row>
    <row r="76" spans="1:2" x14ac:dyDescent="0.35">
      <c r="A76" s="175">
        <v>982</v>
      </c>
      <c r="B76" s="175">
        <v>472</v>
      </c>
    </row>
    <row r="77" spans="1:2" x14ac:dyDescent="0.35">
      <c r="A77" s="175">
        <v>983</v>
      </c>
      <c r="B77" s="175">
        <v>473</v>
      </c>
    </row>
    <row r="78" spans="1:2" x14ac:dyDescent="0.35">
      <c r="A78" s="175">
        <v>984</v>
      </c>
      <c r="B78" s="175">
        <v>474</v>
      </c>
    </row>
    <row r="79" spans="1:2" x14ac:dyDescent="0.35">
      <c r="A79" s="175">
        <v>985</v>
      </c>
      <c r="B79" s="175">
        <v>475</v>
      </c>
    </row>
    <row r="80" spans="1:2" x14ac:dyDescent="0.35">
      <c r="A80" s="175">
        <v>986</v>
      </c>
      <c r="B80" s="175">
        <v>476</v>
      </c>
    </row>
    <row r="81" spans="1:2" x14ac:dyDescent="0.35">
      <c r="A81" s="175">
        <v>987</v>
      </c>
      <c r="B81" s="175">
        <v>477</v>
      </c>
    </row>
    <row r="82" spans="1:2" x14ac:dyDescent="0.35">
      <c r="A82" s="175">
        <v>988</v>
      </c>
      <c r="B82" s="175">
        <v>478</v>
      </c>
    </row>
    <row r="83" spans="1:2" x14ac:dyDescent="0.35">
      <c r="A83" s="175">
        <v>989</v>
      </c>
      <c r="B83" s="175">
        <v>479</v>
      </c>
    </row>
    <row r="84" spans="1:2" x14ac:dyDescent="0.35">
      <c r="A84" s="175">
        <v>990</v>
      </c>
      <c r="B84" s="175">
        <v>480</v>
      </c>
    </row>
    <row r="85" spans="1:2" x14ac:dyDescent="0.35">
      <c r="A85" s="175">
        <v>991</v>
      </c>
      <c r="B85" s="175">
        <v>481</v>
      </c>
    </row>
    <row r="86" spans="1:2" x14ac:dyDescent="0.35">
      <c r="A86" s="175">
        <v>992</v>
      </c>
      <c r="B86" s="175">
        <v>482</v>
      </c>
    </row>
    <row r="87" spans="1:2" x14ac:dyDescent="0.35">
      <c r="A87" s="175">
        <v>993</v>
      </c>
      <c r="B87" s="175">
        <v>483</v>
      </c>
    </row>
    <row r="88" spans="1:2" x14ac:dyDescent="0.35">
      <c r="A88" s="175">
        <v>994</v>
      </c>
      <c r="B88" s="175">
        <v>484</v>
      </c>
    </row>
    <row r="89" spans="1:2" x14ac:dyDescent="0.35">
      <c r="A89" s="175">
        <v>995</v>
      </c>
      <c r="B89" s="175">
        <v>485</v>
      </c>
    </row>
    <row r="90" spans="1:2" x14ac:dyDescent="0.35">
      <c r="A90" s="175">
        <v>996</v>
      </c>
      <c r="B90" s="175">
        <v>486</v>
      </c>
    </row>
    <row r="91" spans="1:2" x14ac:dyDescent="0.35">
      <c r="A91" s="175">
        <v>997</v>
      </c>
      <c r="B91" s="175">
        <v>487</v>
      </c>
    </row>
    <row r="92" spans="1:2" x14ac:dyDescent="0.35">
      <c r="A92" s="175">
        <v>998</v>
      </c>
      <c r="B92" s="175">
        <v>488</v>
      </c>
    </row>
    <row r="93" spans="1:2" x14ac:dyDescent="0.35">
      <c r="A93" s="175">
        <v>999</v>
      </c>
      <c r="B93" s="175">
        <v>489</v>
      </c>
    </row>
    <row r="94" spans="1:2" x14ac:dyDescent="0.35">
      <c r="A94" s="175">
        <v>1000</v>
      </c>
      <c r="B94" s="175">
        <v>490</v>
      </c>
    </row>
    <row r="95" spans="1:2" x14ac:dyDescent="0.35">
      <c r="A95" s="175">
        <v>1001</v>
      </c>
      <c r="B95" s="175">
        <v>491</v>
      </c>
    </row>
    <row r="96" spans="1:2" x14ac:dyDescent="0.35">
      <c r="A96" s="175">
        <v>1002</v>
      </c>
      <c r="B96" s="175">
        <v>492</v>
      </c>
    </row>
    <row r="97" spans="1:2" x14ac:dyDescent="0.35">
      <c r="A97" s="175">
        <v>1003</v>
      </c>
      <c r="B97" s="175">
        <v>493</v>
      </c>
    </row>
    <row r="98" spans="1:2" x14ac:dyDescent="0.35">
      <c r="A98" s="175">
        <v>1004</v>
      </c>
      <c r="B98" s="175">
        <v>494</v>
      </c>
    </row>
    <row r="99" spans="1:2" x14ac:dyDescent="0.35">
      <c r="A99" s="175">
        <v>1005</v>
      </c>
      <c r="B99" s="175">
        <v>495</v>
      </c>
    </row>
    <row r="100" spans="1:2" x14ac:dyDescent="0.35">
      <c r="A100" s="175">
        <v>1006</v>
      </c>
      <c r="B100" s="175">
        <v>756</v>
      </c>
    </row>
    <row r="101" spans="1:2" x14ac:dyDescent="0.35">
      <c r="A101" s="175">
        <v>1007</v>
      </c>
      <c r="B101" s="175">
        <v>757</v>
      </c>
    </row>
    <row r="102" spans="1:2" x14ac:dyDescent="0.35">
      <c r="A102" s="175">
        <v>1008</v>
      </c>
      <c r="B102" s="175">
        <v>758</v>
      </c>
    </row>
    <row r="103" spans="1:2" x14ac:dyDescent="0.35">
      <c r="A103" s="175">
        <v>1009</v>
      </c>
      <c r="B103" s="175">
        <v>759</v>
      </c>
    </row>
    <row r="104" spans="1:2" x14ac:dyDescent="0.35">
      <c r="A104" s="175">
        <v>1010</v>
      </c>
      <c r="B104" s="175">
        <v>760</v>
      </c>
    </row>
    <row r="105" spans="1:2" x14ac:dyDescent="0.35">
      <c r="A105" s="175">
        <v>1011</v>
      </c>
      <c r="B105" s="175">
        <v>761</v>
      </c>
    </row>
    <row r="106" spans="1:2" x14ac:dyDescent="0.35">
      <c r="A106" s="175">
        <v>1012</v>
      </c>
      <c r="B106" s="175">
        <v>762</v>
      </c>
    </row>
    <row r="107" spans="1:2" x14ac:dyDescent="0.35">
      <c r="A107" s="175">
        <v>1013</v>
      </c>
      <c r="B107" s="175">
        <v>763</v>
      </c>
    </row>
    <row r="108" spans="1:2" x14ac:dyDescent="0.35">
      <c r="A108" s="175">
        <v>1014</v>
      </c>
      <c r="B108" s="175">
        <v>764</v>
      </c>
    </row>
    <row r="109" spans="1:2" x14ac:dyDescent="0.35">
      <c r="A109" s="175">
        <v>1015</v>
      </c>
      <c r="B109" s="175">
        <v>765</v>
      </c>
    </row>
    <row r="110" spans="1:2" x14ac:dyDescent="0.35">
      <c r="A110" s="175">
        <v>1016</v>
      </c>
      <c r="B110" s="175">
        <v>766</v>
      </c>
    </row>
    <row r="111" spans="1:2" x14ac:dyDescent="0.35">
      <c r="A111" s="175">
        <v>1017</v>
      </c>
      <c r="B111" s="175">
        <v>767</v>
      </c>
    </row>
    <row r="112" spans="1:2" x14ac:dyDescent="0.35">
      <c r="A112" s="175">
        <v>1018</v>
      </c>
      <c r="B112" s="175">
        <v>768</v>
      </c>
    </row>
    <row r="113" spans="1:2" x14ac:dyDescent="0.35">
      <c r="A113" s="175">
        <v>1019</v>
      </c>
      <c r="B113" s="175">
        <v>769</v>
      </c>
    </row>
    <row r="114" spans="1:2" x14ac:dyDescent="0.35">
      <c r="A114" s="175">
        <v>1020</v>
      </c>
      <c r="B114" s="175">
        <v>770</v>
      </c>
    </row>
    <row r="115" spans="1:2" x14ac:dyDescent="0.35">
      <c r="A115" s="175">
        <v>1021</v>
      </c>
      <c r="B115" s="175">
        <v>771</v>
      </c>
    </row>
    <row r="116" spans="1:2" x14ac:dyDescent="0.35">
      <c r="A116" s="175">
        <v>1022</v>
      </c>
      <c r="B116" s="175">
        <v>772</v>
      </c>
    </row>
    <row r="117" spans="1:2" x14ac:dyDescent="0.35">
      <c r="A117" s="175">
        <v>1023</v>
      </c>
      <c r="B117" s="175">
        <v>773</v>
      </c>
    </row>
    <row r="118" spans="1:2" x14ac:dyDescent="0.35">
      <c r="A118" s="175">
        <v>1024</v>
      </c>
      <c r="B118" s="175">
        <v>774</v>
      </c>
    </row>
    <row r="119" spans="1:2" x14ac:dyDescent="0.35">
      <c r="A119" s="175">
        <v>1025</v>
      </c>
      <c r="B119" s="175">
        <v>775</v>
      </c>
    </row>
    <row r="120" spans="1:2" x14ac:dyDescent="0.35">
      <c r="A120" s="175">
        <v>1026</v>
      </c>
      <c r="B120" s="175">
        <v>776</v>
      </c>
    </row>
    <row r="121" spans="1:2" x14ac:dyDescent="0.35">
      <c r="A121" s="175">
        <v>1027</v>
      </c>
      <c r="B121" s="175">
        <v>777</v>
      </c>
    </row>
    <row r="122" spans="1:2" x14ac:dyDescent="0.35">
      <c r="A122" s="175">
        <v>1028</v>
      </c>
      <c r="B122" s="175">
        <v>778</v>
      </c>
    </row>
    <row r="123" spans="1:2" x14ac:dyDescent="0.35">
      <c r="A123" s="175">
        <v>1029</v>
      </c>
      <c r="B123" s="175">
        <v>779</v>
      </c>
    </row>
    <row r="124" spans="1:2" x14ac:dyDescent="0.35">
      <c r="A124" s="175">
        <v>1030</v>
      </c>
      <c r="B124" s="175">
        <v>780</v>
      </c>
    </row>
    <row r="125" spans="1:2" x14ac:dyDescent="0.35">
      <c r="A125" s="175">
        <v>1031</v>
      </c>
      <c r="B125" s="175">
        <v>781</v>
      </c>
    </row>
    <row r="126" spans="1:2" x14ac:dyDescent="0.35">
      <c r="A126" s="175">
        <v>1032</v>
      </c>
      <c r="B126" s="175">
        <v>782</v>
      </c>
    </row>
    <row r="127" spans="1:2" x14ac:dyDescent="0.35">
      <c r="A127" s="175">
        <v>1033</v>
      </c>
      <c r="B127" s="175">
        <v>783</v>
      </c>
    </row>
    <row r="128" spans="1:2" x14ac:dyDescent="0.35">
      <c r="A128" s="175">
        <v>1034</v>
      </c>
      <c r="B128" s="175">
        <v>784</v>
      </c>
    </row>
    <row r="129" spans="1:2" x14ac:dyDescent="0.35">
      <c r="A129" s="175">
        <v>1035</v>
      </c>
      <c r="B129" s="175">
        <v>785</v>
      </c>
    </row>
    <row r="130" spans="1:2" x14ac:dyDescent="0.35">
      <c r="A130" s="175">
        <v>1036</v>
      </c>
      <c r="B130" s="175">
        <v>786</v>
      </c>
    </row>
    <row r="131" spans="1:2" x14ac:dyDescent="0.35">
      <c r="A131" s="175">
        <v>1037</v>
      </c>
      <c r="B131" s="175">
        <v>787</v>
      </c>
    </row>
    <row r="132" spans="1:2" x14ac:dyDescent="0.35">
      <c r="A132" s="175">
        <v>1038</v>
      </c>
      <c r="B132" s="175">
        <v>788</v>
      </c>
    </row>
    <row r="133" spans="1:2" x14ac:dyDescent="0.35">
      <c r="A133" s="175">
        <v>1039</v>
      </c>
      <c r="B133" s="175">
        <v>789</v>
      </c>
    </row>
    <row r="134" spans="1:2" x14ac:dyDescent="0.35">
      <c r="A134" s="175">
        <v>1040</v>
      </c>
      <c r="B134" s="175">
        <v>790</v>
      </c>
    </row>
    <row r="135" spans="1:2" x14ac:dyDescent="0.35">
      <c r="A135" s="175">
        <v>1041</v>
      </c>
      <c r="B135" s="175">
        <v>791</v>
      </c>
    </row>
    <row r="136" spans="1:2" x14ac:dyDescent="0.35">
      <c r="A136" s="175">
        <v>1042</v>
      </c>
      <c r="B136" s="175">
        <v>792</v>
      </c>
    </row>
    <row r="137" spans="1:2" x14ac:dyDescent="0.35">
      <c r="A137" s="175">
        <v>1043</v>
      </c>
      <c r="B137" s="175">
        <v>793</v>
      </c>
    </row>
    <row r="138" spans="1:2" x14ac:dyDescent="0.35">
      <c r="A138" s="175">
        <v>1044</v>
      </c>
      <c r="B138" s="175">
        <v>794</v>
      </c>
    </row>
    <row r="139" spans="1:2" x14ac:dyDescent="0.35">
      <c r="A139" s="175">
        <v>1045</v>
      </c>
      <c r="B139" s="175">
        <v>795</v>
      </c>
    </row>
    <row r="140" spans="1:2" x14ac:dyDescent="0.35">
      <c r="A140" s="175">
        <v>1046</v>
      </c>
      <c r="B140" s="175">
        <v>796</v>
      </c>
    </row>
    <row r="141" spans="1:2" x14ac:dyDescent="0.35">
      <c r="A141" s="175">
        <v>1047</v>
      </c>
      <c r="B141" s="175">
        <v>797</v>
      </c>
    </row>
    <row r="142" spans="1:2" x14ac:dyDescent="0.35">
      <c r="A142" s="175">
        <v>1048</v>
      </c>
      <c r="B142" s="175">
        <v>798</v>
      </c>
    </row>
    <row r="143" spans="1:2" x14ac:dyDescent="0.35">
      <c r="A143" s="175">
        <v>1049</v>
      </c>
      <c r="B143" s="175">
        <v>799</v>
      </c>
    </row>
    <row r="144" spans="1:2" x14ac:dyDescent="0.35">
      <c r="A144" s="175">
        <v>1050</v>
      </c>
      <c r="B144" s="175">
        <v>800</v>
      </c>
    </row>
    <row r="145" spans="1:2" x14ac:dyDescent="0.35">
      <c r="A145" s="175">
        <v>1051</v>
      </c>
      <c r="B145" s="175">
        <v>801</v>
      </c>
    </row>
    <row r="146" spans="1:2" x14ac:dyDescent="0.35">
      <c r="A146" s="175">
        <v>1052</v>
      </c>
      <c r="B146" s="175">
        <v>802</v>
      </c>
    </row>
    <row r="147" spans="1:2" x14ac:dyDescent="0.35">
      <c r="A147" s="175">
        <v>1053</v>
      </c>
      <c r="B147" s="175">
        <v>803</v>
      </c>
    </row>
    <row r="148" spans="1:2" x14ac:dyDescent="0.35">
      <c r="A148" s="175">
        <v>1054</v>
      </c>
      <c r="B148" s="175">
        <v>804</v>
      </c>
    </row>
    <row r="149" spans="1:2" x14ac:dyDescent="0.35">
      <c r="A149" s="175">
        <v>1055</v>
      </c>
      <c r="B149" s="175">
        <v>805</v>
      </c>
    </row>
    <row r="150" spans="1:2" x14ac:dyDescent="0.35">
      <c r="A150" s="175">
        <v>1056</v>
      </c>
      <c r="B150" s="175">
        <v>806</v>
      </c>
    </row>
    <row r="151" spans="1:2" x14ac:dyDescent="0.35">
      <c r="A151" s="175">
        <v>1057</v>
      </c>
      <c r="B151" s="175">
        <v>807</v>
      </c>
    </row>
    <row r="152" spans="1:2" x14ac:dyDescent="0.35">
      <c r="A152" s="175">
        <v>1058</v>
      </c>
      <c r="B152" s="175">
        <v>808</v>
      </c>
    </row>
    <row r="153" spans="1:2" x14ac:dyDescent="0.35">
      <c r="A153" s="175">
        <v>1059</v>
      </c>
      <c r="B153" s="175">
        <v>809</v>
      </c>
    </row>
    <row r="154" spans="1:2" x14ac:dyDescent="0.35">
      <c r="A154" s="175">
        <v>1060</v>
      </c>
      <c r="B154" s="175">
        <v>810</v>
      </c>
    </row>
    <row r="155" spans="1:2" x14ac:dyDescent="0.35">
      <c r="A155" s="175">
        <v>1061</v>
      </c>
      <c r="B155" s="175">
        <v>811</v>
      </c>
    </row>
    <row r="156" spans="1:2" x14ac:dyDescent="0.35">
      <c r="A156" s="175">
        <v>1062</v>
      </c>
      <c r="B156" s="175">
        <v>812</v>
      </c>
    </row>
    <row r="157" spans="1:2" x14ac:dyDescent="0.35">
      <c r="A157" s="175">
        <v>1063</v>
      </c>
      <c r="B157" s="175">
        <v>813</v>
      </c>
    </row>
    <row r="158" spans="1:2" x14ac:dyDescent="0.35">
      <c r="A158" s="175">
        <v>1064</v>
      </c>
      <c r="B158" s="175">
        <v>814</v>
      </c>
    </row>
    <row r="159" spans="1:2" x14ac:dyDescent="0.35">
      <c r="A159" s="175">
        <v>1065</v>
      </c>
      <c r="B159" s="175">
        <v>815</v>
      </c>
    </row>
    <row r="160" spans="1:2" x14ac:dyDescent="0.35">
      <c r="A160" s="175">
        <v>1066</v>
      </c>
      <c r="B160" s="175">
        <v>816</v>
      </c>
    </row>
    <row r="161" spans="1:2" x14ac:dyDescent="0.35">
      <c r="A161" s="175">
        <v>1067</v>
      </c>
      <c r="B161" s="175">
        <v>817</v>
      </c>
    </row>
    <row r="162" spans="1:2" x14ac:dyDescent="0.35">
      <c r="A162" s="175">
        <v>1068</v>
      </c>
      <c r="B162" s="175">
        <v>818</v>
      </c>
    </row>
    <row r="163" spans="1:2" x14ac:dyDescent="0.35">
      <c r="A163" s="175">
        <v>1069</v>
      </c>
      <c r="B163" s="175">
        <v>819</v>
      </c>
    </row>
    <row r="164" spans="1:2" x14ac:dyDescent="0.35">
      <c r="A164" s="175">
        <v>1070</v>
      </c>
      <c r="B164" s="175">
        <v>820</v>
      </c>
    </row>
    <row r="165" spans="1:2" x14ac:dyDescent="0.35">
      <c r="A165" s="175">
        <v>1071</v>
      </c>
      <c r="B165" s="175">
        <v>821</v>
      </c>
    </row>
    <row r="166" spans="1:2" x14ac:dyDescent="0.35">
      <c r="A166" s="175">
        <v>1072</v>
      </c>
      <c r="B166" s="175">
        <v>822</v>
      </c>
    </row>
    <row r="167" spans="1:2" x14ac:dyDescent="0.35">
      <c r="A167" s="175">
        <v>1073</v>
      </c>
      <c r="B167" s="175">
        <v>823</v>
      </c>
    </row>
    <row r="168" spans="1:2" x14ac:dyDescent="0.35">
      <c r="A168" s="175">
        <v>1074</v>
      </c>
      <c r="B168" s="175">
        <v>824</v>
      </c>
    </row>
    <row r="169" spans="1:2" x14ac:dyDescent="0.35">
      <c r="A169" s="175">
        <v>1075</v>
      </c>
      <c r="B169" s="175">
        <v>825</v>
      </c>
    </row>
    <row r="170" spans="1:2" x14ac:dyDescent="0.35">
      <c r="A170" s="175">
        <v>1076</v>
      </c>
      <c r="B170" s="175">
        <v>826</v>
      </c>
    </row>
    <row r="171" spans="1:2" x14ac:dyDescent="0.35">
      <c r="A171" s="175">
        <v>1077</v>
      </c>
      <c r="B171" s="175">
        <v>827</v>
      </c>
    </row>
    <row r="172" spans="1:2" x14ac:dyDescent="0.35">
      <c r="A172" s="175">
        <v>1078</v>
      </c>
      <c r="B172" s="175">
        <v>828</v>
      </c>
    </row>
    <row r="173" spans="1:2" x14ac:dyDescent="0.35">
      <c r="A173" s="175">
        <v>1079</v>
      </c>
      <c r="B173" s="175">
        <v>829</v>
      </c>
    </row>
    <row r="174" spans="1:2" x14ac:dyDescent="0.35">
      <c r="A174" s="175">
        <v>1080</v>
      </c>
      <c r="B174" s="175">
        <v>830</v>
      </c>
    </row>
    <row r="175" spans="1:2" x14ac:dyDescent="0.35">
      <c r="A175" s="175">
        <v>1081</v>
      </c>
      <c r="B175" s="175">
        <v>831</v>
      </c>
    </row>
    <row r="176" spans="1:2" x14ac:dyDescent="0.35">
      <c r="A176" s="175">
        <v>1082</v>
      </c>
      <c r="B176" s="175">
        <v>832</v>
      </c>
    </row>
    <row r="177" spans="1:2" x14ac:dyDescent="0.35">
      <c r="A177" s="175">
        <v>1083</v>
      </c>
      <c r="B177" s="175">
        <v>833</v>
      </c>
    </row>
    <row r="178" spans="1:2" x14ac:dyDescent="0.35">
      <c r="A178" s="175">
        <v>1084</v>
      </c>
      <c r="B178" s="175">
        <v>834</v>
      </c>
    </row>
    <row r="179" spans="1:2" x14ac:dyDescent="0.35">
      <c r="A179" s="175">
        <v>1085</v>
      </c>
      <c r="B179" s="175">
        <v>835</v>
      </c>
    </row>
    <row r="180" spans="1:2" x14ac:dyDescent="0.35">
      <c r="A180" s="175">
        <v>1086</v>
      </c>
      <c r="B180" s="175">
        <v>892</v>
      </c>
    </row>
    <row r="181" spans="1:2" x14ac:dyDescent="0.35">
      <c r="A181" s="175">
        <v>1087</v>
      </c>
      <c r="B181" s="175">
        <v>893</v>
      </c>
    </row>
    <row r="182" spans="1:2" x14ac:dyDescent="0.35">
      <c r="A182" s="175">
        <v>1088</v>
      </c>
      <c r="B182" s="175">
        <v>894</v>
      </c>
    </row>
    <row r="183" spans="1:2" x14ac:dyDescent="0.35">
      <c r="A183" s="175">
        <v>1089</v>
      </c>
      <c r="B183" s="175">
        <v>895</v>
      </c>
    </row>
    <row r="184" spans="1:2" x14ac:dyDescent="0.35">
      <c r="A184" s="175">
        <v>1090</v>
      </c>
      <c r="B184" s="175">
        <v>896</v>
      </c>
    </row>
    <row r="185" spans="1:2" x14ac:dyDescent="0.35">
      <c r="A185" s="175">
        <v>1091</v>
      </c>
      <c r="B185" s="175">
        <v>897</v>
      </c>
    </row>
    <row r="186" spans="1:2" x14ac:dyDescent="0.35">
      <c r="A186" s="175">
        <v>1092</v>
      </c>
      <c r="B186" s="175">
        <v>898</v>
      </c>
    </row>
    <row r="187" spans="1:2" x14ac:dyDescent="0.35">
      <c r="A187" s="175">
        <v>1093</v>
      </c>
      <c r="B187" s="175">
        <v>899</v>
      </c>
    </row>
    <row r="188" spans="1:2" x14ac:dyDescent="0.35">
      <c r="A188" s="175">
        <v>1094</v>
      </c>
      <c r="B188" s="175">
        <v>900</v>
      </c>
    </row>
    <row r="189" spans="1:2" x14ac:dyDescent="0.35">
      <c r="A189" s="175">
        <v>1095</v>
      </c>
      <c r="B189" s="175">
        <v>901</v>
      </c>
    </row>
    <row r="190" spans="1:2" x14ac:dyDescent="0.35">
      <c r="A190" s="175">
        <v>1096</v>
      </c>
      <c r="B190" s="175">
        <v>902</v>
      </c>
    </row>
    <row r="191" spans="1:2" x14ac:dyDescent="0.35">
      <c r="A191" s="175">
        <v>1097</v>
      </c>
      <c r="B191" s="175">
        <v>903</v>
      </c>
    </row>
    <row r="192" spans="1:2" x14ac:dyDescent="0.35">
      <c r="A192" s="175">
        <v>1098</v>
      </c>
      <c r="B192" s="175">
        <v>904</v>
      </c>
    </row>
    <row r="193" spans="1:2" x14ac:dyDescent="0.35">
      <c r="A193" s="175">
        <v>1099</v>
      </c>
      <c r="B193" s="175">
        <v>905</v>
      </c>
    </row>
    <row r="194" spans="1:2" x14ac:dyDescent="0.35">
      <c r="A194" s="175">
        <v>1100</v>
      </c>
      <c r="B194" s="175">
        <v>906</v>
      </c>
    </row>
    <row r="195" spans="1:2" x14ac:dyDescent="0.35">
      <c r="A195" s="175">
        <v>1101</v>
      </c>
      <c r="B195" s="175">
        <v>907</v>
      </c>
    </row>
    <row r="196" spans="1:2" x14ac:dyDescent="0.35">
      <c r="A196" s="175">
        <v>1102</v>
      </c>
    </row>
    <row r="197" spans="1:2" x14ac:dyDescent="0.35">
      <c r="A197" s="175">
        <v>1103</v>
      </c>
    </row>
    <row r="198" spans="1:2" x14ac:dyDescent="0.35">
      <c r="A198" s="175">
        <v>1104</v>
      </c>
    </row>
    <row r="199" spans="1:2" x14ac:dyDescent="0.35">
      <c r="A199" s="175">
        <v>1105</v>
      </c>
    </row>
    <row r="200" spans="1:2" x14ac:dyDescent="0.35">
      <c r="A200" s="175">
        <v>1106</v>
      </c>
    </row>
    <row r="201" spans="1:2" x14ac:dyDescent="0.35">
      <c r="A201" s="175">
        <v>1107</v>
      </c>
    </row>
    <row r="202" spans="1:2" x14ac:dyDescent="0.35">
      <c r="A202" s="175">
        <v>1108</v>
      </c>
    </row>
    <row r="203" spans="1:2" x14ac:dyDescent="0.35">
      <c r="A203" s="175">
        <v>1109</v>
      </c>
    </row>
    <row r="204" spans="1:2" x14ac:dyDescent="0.35">
      <c r="A204" s="175">
        <v>1110</v>
      </c>
    </row>
    <row r="205" spans="1:2" x14ac:dyDescent="0.35">
      <c r="A205" s="175">
        <v>1111</v>
      </c>
    </row>
    <row r="206" spans="1:2" x14ac:dyDescent="0.35">
      <c r="A206" s="175">
        <v>1112</v>
      </c>
    </row>
    <row r="207" spans="1:2" x14ac:dyDescent="0.35">
      <c r="A207" s="175">
        <v>1113</v>
      </c>
    </row>
    <row r="208" spans="1:2" x14ac:dyDescent="0.35">
      <c r="A208" s="175">
        <v>1114</v>
      </c>
    </row>
    <row r="209" spans="1:1" x14ac:dyDescent="0.35">
      <c r="A209" s="175">
        <v>1115</v>
      </c>
    </row>
    <row r="210" spans="1:1" x14ac:dyDescent="0.35">
      <c r="A210" s="175">
        <v>1116</v>
      </c>
    </row>
    <row r="211" spans="1:1" x14ac:dyDescent="0.35">
      <c r="A211" s="175">
        <v>1117</v>
      </c>
    </row>
    <row r="212" spans="1:1" x14ac:dyDescent="0.35">
      <c r="A212" s="175">
        <v>1118</v>
      </c>
    </row>
    <row r="213" spans="1:1" x14ac:dyDescent="0.35">
      <c r="A213" s="175">
        <v>1119</v>
      </c>
    </row>
    <row r="214" spans="1:1" x14ac:dyDescent="0.35">
      <c r="A214" s="175">
        <v>1120</v>
      </c>
    </row>
    <row r="215" spans="1:1" x14ac:dyDescent="0.35">
      <c r="A215" s="175">
        <v>1121</v>
      </c>
    </row>
    <row r="216" spans="1:1" x14ac:dyDescent="0.35">
      <c r="A216" s="175">
        <v>1122</v>
      </c>
    </row>
    <row r="217" spans="1:1" x14ac:dyDescent="0.35">
      <c r="A217" s="175">
        <v>1123</v>
      </c>
    </row>
    <row r="218" spans="1:1" x14ac:dyDescent="0.35">
      <c r="A218" s="175">
        <v>1124</v>
      </c>
    </row>
    <row r="219" spans="1:1" x14ac:dyDescent="0.35">
      <c r="A219" s="175">
        <v>1125</v>
      </c>
    </row>
    <row r="220" spans="1:1" x14ac:dyDescent="0.35">
      <c r="A220" s="175">
        <v>1126</v>
      </c>
    </row>
    <row r="221" spans="1:1" x14ac:dyDescent="0.35">
      <c r="A221" s="175">
        <v>1127</v>
      </c>
    </row>
    <row r="222" spans="1:1" x14ac:dyDescent="0.35">
      <c r="A222" s="175">
        <v>1128</v>
      </c>
    </row>
    <row r="223" spans="1:1" x14ac:dyDescent="0.35">
      <c r="A223" s="175">
        <v>1129</v>
      </c>
    </row>
    <row r="224" spans="1:1" x14ac:dyDescent="0.35">
      <c r="A224" s="175">
        <v>1130</v>
      </c>
    </row>
    <row r="225" spans="1:1" x14ac:dyDescent="0.35">
      <c r="A225" s="175">
        <v>1131</v>
      </c>
    </row>
    <row r="226" spans="1:1" x14ac:dyDescent="0.35">
      <c r="A226" s="175">
        <v>1132</v>
      </c>
    </row>
    <row r="227" spans="1:1" x14ac:dyDescent="0.35">
      <c r="A227" s="175">
        <v>1133</v>
      </c>
    </row>
    <row r="228" spans="1:1" x14ac:dyDescent="0.35">
      <c r="A228" s="175">
        <v>1134</v>
      </c>
    </row>
    <row r="229" spans="1:1" x14ac:dyDescent="0.35">
      <c r="A229" s="175">
        <v>1135</v>
      </c>
    </row>
    <row r="230" spans="1:1" x14ac:dyDescent="0.35">
      <c r="A230" s="175">
        <v>1136</v>
      </c>
    </row>
    <row r="231" spans="1:1" x14ac:dyDescent="0.35">
      <c r="A231" s="175">
        <v>1137</v>
      </c>
    </row>
    <row r="232" spans="1:1" x14ac:dyDescent="0.35">
      <c r="A232" s="175">
        <v>1138</v>
      </c>
    </row>
    <row r="233" spans="1:1" x14ac:dyDescent="0.35">
      <c r="A233" s="175">
        <v>1139</v>
      </c>
    </row>
    <row r="234" spans="1:1" x14ac:dyDescent="0.35">
      <c r="A234" s="175">
        <v>1140</v>
      </c>
    </row>
    <row r="235" spans="1:1" x14ac:dyDescent="0.35">
      <c r="A235" s="175">
        <v>1141</v>
      </c>
    </row>
    <row r="236" spans="1:1" x14ac:dyDescent="0.35">
      <c r="A236" s="175">
        <v>1142</v>
      </c>
    </row>
    <row r="237" spans="1:1" x14ac:dyDescent="0.35">
      <c r="A237" s="175">
        <v>1143</v>
      </c>
    </row>
    <row r="238" spans="1:1" x14ac:dyDescent="0.35">
      <c r="A238" s="175">
        <v>1144</v>
      </c>
    </row>
    <row r="239" spans="1:1" x14ac:dyDescent="0.35">
      <c r="A239" s="175">
        <v>1145</v>
      </c>
    </row>
    <row r="240" spans="1:1" x14ac:dyDescent="0.35">
      <c r="A240" s="175">
        <v>1146</v>
      </c>
    </row>
    <row r="241" spans="1:1" x14ac:dyDescent="0.35">
      <c r="A241" s="175">
        <v>1147</v>
      </c>
    </row>
    <row r="242" spans="1:1" x14ac:dyDescent="0.35">
      <c r="A242" s="175">
        <v>1148</v>
      </c>
    </row>
    <row r="243" spans="1:1" x14ac:dyDescent="0.35">
      <c r="A243" s="175">
        <v>1149</v>
      </c>
    </row>
    <row r="244" spans="1:1" x14ac:dyDescent="0.35">
      <c r="A244" s="175">
        <v>1150</v>
      </c>
    </row>
    <row r="245" spans="1:1" x14ac:dyDescent="0.35">
      <c r="A245" s="175">
        <v>1151</v>
      </c>
    </row>
    <row r="246" spans="1:1" x14ac:dyDescent="0.35">
      <c r="A246" s="175">
        <v>1152</v>
      </c>
    </row>
    <row r="247" spans="1:1" x14ac:dyDescent="0.35">
      <c r="A247" s="175">
        <v>1153</v>
      </c>
    </row>
    <row r="248" spans="1:1" x14ac:dyDescent="0.35">
      <c r="A248" s="175">
        <v>1154</v>
      </c>
    </row>
    <row r="249" spans="1:1" x14ac:dyDescent="0.35">
      <c r="A249" s="175">
        <v>1155</v>
      </c>
    </row>
    <row r="250" spans="1:1" x14ac:dyDescent="0.35">
      <c r="A250" s="175">
        <v>1156</v>
      </c>
    </row>
    <row r="251" spans="1:1" x14ac:dyDescent="0.35">
      <c r="A251" s="175">
        <v>1157</v>
      </c>
    </row>
    <row r="252" spans="1:1" x14ac:dyDescent="0.35">
      <c r="A252" s="175">
        <v>1158</v>
      </c>
    </row>
    <row r="253" spans="1:1" x14ac:dyDescent="0.35">
      <c r="A253" s="175">
        <v>1159</v>
      </c>
    </row>
    <row r="254" spans="1:1" x14ac:dyDescent="0.35">
      <c r="A254" s="175">
        <v>1160</v>
      </c>
    </row>
    <row r="255" spans="1:1" x14ac:dyDescent="0.35">
      <c r="A255" s="175">
        <v>1161</v>
      </c>
    </row>
    <row r="256" spans="1:1" x14ac:dyDescent="0.35">
      <c r="A256" s="175">
        <v>1162</v>
      </c>
    </row>
    <row r="257" spans="1:1" x14ac:dyDescent="0.35">
      <c r="A257" s="175">
        <v>1163</v>
      </c>
    </row>
    <row r="258" spans="1:1" x14ac:dyDescent="0.35">
      <c r="A258" s="175">
        <v>1164</v>
      </c>
    </row>
    <row r="259" spans="1:1" x14ac:dyDescent="0.35">
      <c r="A259" s="175">
        <v>1165</v>
      </c>
    </row>
    <row r="260" spans="1:1" x14ac:dyDescent="0.35">
      <c r="A260" s="175">
        <v>1166</v>
      </c>
    </row>
    <row r="261" spans="1:1" x14ac:dyDescent="0.35">
      <c r="A261" s="175">
        <v>1167</v>
      </c>
    </row>
    <row r="262" spans="1:1" x14ac:dyDescent="0.35">
      <c r="A262" s="175">
        <v>1168</v>
      </c>
    </row>
    <row r="263" spans="1:1" x14ac:dyDescent="0.35">
      <c r="A263" s="175">
        <v>1169</v>
      </c>
    </row>
    <row r="264" spans="1:1" x14ac:dyDescent="0.35">
      <c r="A264" s="175">
        <v>1170</v>
      </c>
    </row>
    <row r="265" spans="1:1" x14ac:dyDescent="0.35">
      <c r="A265" s="175">
        <v>1171</v>
      </c>
    </row>
    <row r="266" spans="1:1" x14ac:dyDescent="0.35">
      <c r="A266" s="175">
        <v>1172</v>
      </c>
    </row>
    <row r="267" spans="1:1" x14ac:dyDescent="0.35">
      <c r="A267" s="175">
        <v>1173</v>
      </c>
    </row>
    <row r="268" spans="1:1" x14ac:dyDescent="0.35">
      <c r="A268" s="175">
        <v>1174</v>
      </c>
    </row>
    <row r="269" spans="1:1" x14ac:dyDescent="0.35">
      <c r="A269" s="175">
        <v>1175</v>
      </c>
    </row>
    <row r="270" spans="1:1" x14ac:dyDescent="0.35">
      <c r="A270" s="175">
        <v>1176</v>
      </c>
    </row>
    <row r="271" spans="1:1" x14ac:dyDescent="0.35">
      <c r="A271" s="175">
        <v>1177</v>
      </c>
    </row>
    <row r="272" spans="1:1" x14ac:dyDescent="0.35">
      <c r="A272" s="175">
        <v>1178</v>
      </c>
    </row>
    <row r="273" spans="1:1" x14ac:dyDescent="0.35">
      <c r="A273" s="175">
        <v>1179</v>
      </c>
    </row>
    <row r="274" spans="1:1" x14ac:dyDescent="0.35">
      <c r="A274" s="175">
        <v>1180</v>
      </c>
    </row>
    <row r="275" spans="1:1" x14ac:dyDescent="0.35">
      <c r="A275" s="175">
        <v>1181</v>
      </c>
    </row>
    <row r="276" spans="1:1" x14ac:dyDescent="0.35">
      <c r="A276" s="175">
        <v>1182</v>
      </c>
    </row>
    <row r="277" spans="1:1" x14ac:dyDescent="0.35">
      <c r="A277" s="175">
        <v>1183</v>
      </c>
    </row>
    <row r="278" spans="1:1" x14ac:dyDescent="0.35">
      <c r="A278" s="175">
        <v>1184</v>
      </c>
    </row>
    <row r="279" spans="1:1" x14ac:dyDescent="0.35">
      <c r="A279" s="175">
        <v>1185</v>
      </c>
    </row>
    <row r="280" spans="1:1" x14ac:dyDescent="0.35">
      <c r="A280" s="175">
        <v>1186</v>
      </c>
    </row>
    <row r="281" spans="1:1" x14ac:dyDescent="0.35">
      <c r="A281" s="175">
        <v>1187</v>
      </c>
    </row>
    <row r="282" spans="1:1" x14ac:dyDescent="0.35">
      <c r="A282" s="175">
        <v>1188</v>
      </c>
    </row>
    <row r="283" spans="1:1" x14ac:dyDescent="0.35">
      <c r="A283" s="175">
        <v>1189</v>
      </c>
    </row>
    <row r="284" spans="1:1" x14ac:dyDescent="0.35">
      <c r="A284" s="175">
        <v>1190</v>
      </c>
    </row>
    <row r="285" spans="1:1" x14ac:dyDescent="0.35">
      <c r="A285" s="175">
        <v>1191</v>
      </c>
    </row>
    <row r="286" spans="1:1" x14ac:dyDescent="0.35">
      <c r="A286" s="175">
        <v>1192</v>
      </c>
    </row>
    <row r="287" spans="1:1" x14ac:dyDescent="0.35">
      <c r="A287" s="175">
        <v>1193</v>
      </c>
    </row>
    <row r="288" spans="1:1" x14ac:dyDescent="0.35">
      <c r="A288" s="175">
        <v>1194</v>
      </c>
    </row>
    <row r="289" spans="1:1" x14ac:dyDescent="0.35">
      <c r="A289" s="175">
        <v>1195</v>
      </c>
    </row>
    <row r="290" spans="1:1" x14ac:dyDescent="0.35">
      <c r="A290" s="175">
        <v>1196</v>
      </c>
    </row>
    <row r="291" spans="1:1" x14ac:dyDescent="0.35">
      <c r="A291" s="175">
        <v>1197</v>
      </c>
    </row>
    <row r="292" spans="1:1" x14ac:dyDescent="0.35">
      <c r="A292" s="175">
        <v>1198</v>
      </c>
    </row>
    <row r="293" spans="1:1" x14ac:dyDescent="0.35">
      <c r="A293" s="175">
        <v>1199</v>
      </c>
    </row>
    <row r="294" spans="1:1" x14ac:dyDescent="0.35">
      <c r="A294" s="175">
        <v>1200</v>
      </c>
    </row>
    <row r="295" spans="1:1" x14ac:dyDescent="0.35">
      <c r="A295" s="175">
        <v>1201</v>
      </c>
    </row>
    <row r="296" spans="1:1" x14ac:dyDescent="0.35">
      <c r="A296" s="175">
        <v>1202</v>
      </c>
    </row>
    <row r="297" spans="1:1" x14ac:dyDescent="0.35">
      <c r="A297" s="175">
        <v>1203</v>
      </c>
    </row>
    <row r="298" spans="1:1" x14ac:dyDescent="0.35">
      <c r="A298" s="175">
        <v>1204</v>
      </c>
    </row>
    <row r="299" spans="1:1" x14ac:dyDescent="0.35">
      <c r="A299" s="175">
        <v>1205</v>
      </c>
    </row>
    <row r="300" spans="1:1" x14ac:dyDescent="0.35">
      <c r="A300" s="175">
        <v>1206</v>
      </c>
    </row>
    <row r="301" spans="1:1" x14ac:dyDescent="0.35">
      <c r="A301" s="175">
        <v>1207</v>
      </c>
    </row>
    <row r="302" spans="1:1" x14ac:dyDescent="0.35">
      <c r="A302" s="175">
        <v>1208</v>
      </c>
    </row>
    <row r="303" spans="1:1" x14ac:dyDescent="0.35">
      <c r="A303" s="175">
        <v>1209</v>
      </c>
    </row>
    <row r="304" spans="1:1" x14ac:dyDescent="0.35">
      <c r="A304" s="175">
        <v>1210</v>
      </c>
    </row>
    <row r="305" spans="1:1" x14ac:dyDescent="0.35">
      <c r="A305" s="175">
        <v>1211</v>
      </c>
    </row>
    <row r="306" spans="1:1" x14ac:dyDescent="0.35">
      <c r="A306" s="175">
        <v>1212</v>
      </c>
    </row>
    <row r="307" spans="1:1" x14ac:dyDescent="0.35">
      <c r="A307" s="175">
        <v>1213</v>
      </c>
    </row>
    <row r="308" spans="1:1" x14ac:dyDescent="0.35">
      <c r="A308" s="175">
        <v>1214</v>
      </c>
    </row>
    <row r="309" spans="1:1" x14ac:dyDescent="0.35">
      <c r="A309" s="175">
        <v>1215</v>
      </c>
    </row>
    <row r="310" spans="1:1" x14ac:dyDescent="0.35">
      <c r="A310" s="175">
        <v>1216</v>
      </c>
    </row>
    <row r="311" spans="1:1" x14ac:dyDescent="0.35">
      <c r="A311" s="175">
        <v>1217</v>
      </c>
    </row>
    <row r="312" spans="1:1" x14ac:dyDescent="0.35">
      <c r="A312" s="175">
        <v>1218</v>
      </c>
    </row>
    <row r="313" spans="1:1" x14ac:dyDescent="0.35">
      <c r="A313" s="175">
        <v>1219</v>
      </c>
    </row>
    <row r="314" spans="1:1" x14ac:dyDescent="0.35">
      <c r="A314" s="175">
        <v>1220</v>
      </c>
    </row>
    <row r="315" spans="1:1" x14ac:dyDescent="0.35">
      <c r="A315" s="175">
        <v>1221</v>
      </c>
    </row>
    <row r="316" spans="1:1" x14ac:dyDescent="0.35">
      <c r="A316" s="175">
        <v>1222</v>
      </c>
    </row>
    <row r="317" spans="1:1" x14ac:dyDescent="0.35">
      <c r="A317" s="175">
        <v>1223</v>
      </c>
    </row>
    <row r="318" spans="1:1" x14ac:dyDescent="0.35">
      <c r="A318" s="175">
        <v>1224</v>
      </c>
    </row>
    <row r="319" spans="1:1" x14ac:dyDescent="0.35">
      <c r="A319" s="175">
        <v>1225</v>
      </c>
    </row>
    <row r="320" spans="1:1" x14ac:dyDescent="0.35">
      <c r="A320" s="175">
        <v>1226</v>
      </c>
    </row>
    <row r="321" spans="1:1" x14ac:dyDescent="0.35">
      <c r="A321" s="175">
        <v>1227</v>
      </c>
    </row>
    <row r="322" spans="1:1" x14ac:dyDescent="0.35">
      <c r="A322" s="175">
        <v>1228</v>
      </c>
    </row>
    <row r="323" spans="1:1" x14ac:dyDescent="0.35">
      <c r="A323" s="175">
        <v>1229</v>
      </c>
    </row>
    <row r="324" spans="1:1" x14ac:dyDescent="0.35">
      <c r="A324" s="175">
        <v>1230</v>
      </c>
    </row>
    <row r="325" spans="1:1" x14ac:dyDescent="0.35">
      <c r="A325" s="175">
        <v>1231</v>
      </c>
    </row>
    <row r="326" spans="1:1" x14ac:dyDescent="0.35">
      <c r="A326" s="175">
        <v>1232</v>
      </c>
    </row>
    <row r="327" spans="1:1" x14ac:dyDescent="0.35">
      <c r="A327" s="175">
        <v>1233</v>
      </c>
    </row>
    <row r="328" spans="1:1" x14ac:dyDescent="0.35">
      <c r="A328" s="175">
        <v>1234</v>
      </c>
    </row>
    <row r="329" spans="1:1" x14ac:dyDescent="0.35">
      <c r="A329" s="175">
        <v>1235</v>
      </c>
    </row>
    <row r="330" spans="1:1" x14ac:dyDescent="0.35">
      <c r="A330" s="175">
        <v>1236</v>
      </c>
    </row>
    <row r="331" spans="1:1" x14ac:dyDescent="0.35">
      <c r="A331" s="175">
        <v>1237</v>
      </c>
    </row>
    <row r="332" spans="1:1" x14ac:dyDescent="0.35">
      <c r="A332" s="175">
        <v>1238</v>
      </c>
    </row>
    <row r="333" spans="1:1" x14ac:dyDescent="0.35">
      <c r="A333" s="175">
        <v>1239</v>
      </c>
    </row>
    <row r="334" spans="1:1" x14ac:dyDescent="0.35">
      <c r="A334" s="175">
        <v>1240</v>
      </c>
    </row>
    <row r="335" spans="1:1" x14ac:dyDescent="0.35">
      <c r="A335" s="175">
        <v>1241</v>
      </c>
    </row>
    <row r="336" spans="1:1" x14ac:dyDescent="0.35">
      <c r="A336" s="175">
        <v>1242</v>
      </c>
    </row>
    <row r="337" spans="1:1" x14ac:dyDescent="0.35">
      <c r="A337" s="175">
        <v>1243</v>
      </c>
    </row>
    <row r="338" spans="1:1" x14ac:dyDescent="0.35">
      <c r="A338" s="175">
        <v>1244</v>
      </c>
    </row>
    <row r="339" spans="1:1" x14ac:dyDescent="0.35">
      <c r="A339" s="175">
        <v>1245</v>
      </c>
    </row>
    <row r="340" spans="1:1" x14ac:dyDescent="0.35">
      <c r="A340" s="175">
        <v>1246</v>
      </c>
    </row>
    <row r="341" spans="1:1" x14ac:dyDescent="0.35">
      <c r="A341" s="175">
        <v>1247</v>
      </c>
    </row>
    <row r="342" spans="1:1" x14ac:dyDescent="0.35">
      <c r="A342" s="175">
        <v>1248</v>
      </c>
    </row>
    <row r="343" spans="1:1" x14ac:dyDescent="0.35">
      <c r="A343" s="175">
        <v>1249</v>
      </c>
    </row>
    <row r="344" spans="1:1" x14ac:dyDescent="0.35">
      <c r="A344" s="175">
        <v>1250</v>
      </c>
    </row>
    <row r="345" spans="1:1" x14ac:dyDescent="0.35">
      <c r="A345" s="175">
        <v>1251</v>
      </c>
    </row>
    <row r="346" spans="1:1" x14ac:dyDescent="0.35">
      <c r="A346" s="175">
        <v>1252</v>
      </c>
    </row>
    <row r="347" spans="1:1" x14ac:dyDescent="0.35">
      <c r="A347" s="175">
        <v>1253</v>
      </c>
    </row>
    <row r="348" spans="1:1" x14ac:dyDescent="0.35">
      <c r="A348" s="175">
        <v>1254</v>
      </c>
    </row>
    <row r="349" spans="1:1" x14ac:dyDescent="0.35">
      <c r="A349" s="175">
        <v>1255</v>
      </c>
    </row>
    <row r="350" spans="1:1" x14ac:dyDescent="0.35">
      <c r="A350" s="175">
        <v>1256</v>
      </c>
    </row>
    <row r="351" spans="1:1" x14ac:dyDescent="0.35">
      <c r="A351" s="175">
        <v>1257</v>
      </c>
    </row>
    <row r="352" spans="1:1" x14ac:dyDescent="0.35">
      <c r="A352" s="175">
        <v>1258</v>
      </c>
    </row>
    <row r="353" spans="1:1" x14ac:dyDescent="0.35">
      <c r="A353" s="175">
        <v>1259</v>
      </c>
    </row>
    <row r="354" spans="1:1" x14ac:dyDescent="0.35">
      <c r="A354" s="175">
        <v>1260</v>
      </c>
    </row>
    <row r="355" spans="1:1" x14ac:dyDescent="0.35">
      <c r="A355" s="175">
        <v>1261</v>
      </c>
    </row>
    <row r="356" spans="1:1" x14ac:dyDescent="0.35">
      <c r="A356" s="175">
        <v>1262</v>
      </c>
    </row>
    <row r="357" spans="1:1" x14ac:dyDescent="0.35">
      <c r="A357" s="175">
        <v>1263</v>
      </c>
    </row>
    <row r="358" spans="1:1" x14ac:dyDescent="0.35">
      <c r="A358" s="175">
        <v>1264</v>
      </c>
    </row>
    <row r="359" spans="1:1" x14ac:dyDescent="0.35">
      <c r="A359" s="175">
        <v>1265</v>
      </c>
    </row>
    <row r="360" spans="1:1" x14ac:dyDescent="0.35">
      <c r="A360" s="175">
        <v>1266</v>
      </c>
    </row>
    <row r="361" spans="1:1" x14ac:dyDescent="0.35">
      <c r="A361" s="175">
        <v>1267</v>
      </c>
    </row>
    <row r="362" spans="1:1" x14ac:dyDescent="0.35">
      <c r="A362" s="175">
        <v>1268</v>
      </c>
    </row>
    <row r="363" spans="1:1" x14ac:dyDescent="0.35">
      <c r="A363" s="175">
        <v>1269</v>
      </c>
    </row>
    <row r="364" spans="1:1" x14ac:dyDescent="0.35">
      <c r="A364" s="175">
        <v>1270</v>
      </c>
    </row>
    <row r="365" spans="1:1" x14ac:dyDescent="0.35">
      <c r="A365" s="175">
        <v>1271</v>
      </c>
    </row>
    <row r="366" spans="1:1" x14ac:dyDescent="0.35">
      <c r="A366" s="175">
        <v>1272</v>
      </c>
    </row>
    <row r="367" spans="1:1" x14ac:dyDescent="0.35">
      <c r="A367" s="175">
        <v>1273</v>
      </c>
    </row>
    <row r="368" spans="1:1" x14ac:dyDescent="0.35">
      <c r="A368" s="175">
        <v>1274</v>
      </c>
    </row>
    <row r="369" spans="1:1" x14ac:dyDescent="0.35">
      <c r="A369" s="175">
        <v>1275</v>
      </c>
    </row>
    <row r="370" spans="1:1" x14ac:dyDescent="0.35">
      <c r="A370" s="175">
        <v>1276</v>
      </c>
    </row>
    <row r="371" spans="1:1" x14ac:dyDescent="0.35">
      <c r="A371" s="175">
        <v>1277</v>
      </c>
    </row>
    <row r="372" spans="1:1" x14ac:dyDescent="0.35">
      <c r="A372" s="175">
        <v>1278</v>
      </c>
    </row>
    <row r="373" spans="1:1" x14ac:dyDescent="0.35">
      <c r="A373" s="175">
        <v>1279</v>
      </c>
    </row>
    <row r="374" spans="1:1" x14ac:dyDescent="0.35">
      <c r="A374" s="175">
        <v>1280</v>
      </c>
    </row>
    <row r="375" spans="1:1" x14ac:dyDescent="0.35">
      <c r="A375" s="175">
        <v>1281</v>
      </c>
    </row>
    <row r="376" spans="1:1" x14ac:dyDescent="0.35">
      <c r="A376" s="175">
        <v>1282</v>
      </c>
    </row>
    <row r="377" spans="1:1" x14ac:dyDescent="0.35">
      <c r="A377" s="175">
        <v>1283</v>
      </c>
    </row>
    <row r="378" spans="1:1" x14ac:dyDescent="0.35">
      <c r="A378" s="175">
        <v>1284</v>
      </c>
    </row>
    <row r="379" spans="1:1" x14ac:dyDescent="0.35">
      <c r="A379" s="175">
        <v>1285</v>
      </c>
    </row>
    <row r="380" spans="1:1" x14ac:dyDescent="0.35">
      <c r="A380" s="175">
        <v>1286</v>
      </c>
    </row>
    <row r="381" spans="1:1" x14ac:dyDescent="0.35">
      <c r="A381" s="175">
        <v>1287</v>
      </c>
    </row>
    <row r="382" spans="1:1" x14ac:dyDescent="0.35">
      <c r="A382" s="175">
        <v>1288</v>
      </c>
    </row>
    <row r="383" spans="1:1" x14ac:dyDescent="0.35">
      <c r="A383" s="175">
        <v>1289</v>
      </c>
    </row>
    <row r="384" spans="1:1" x14ac:dyDescent="0.35">
      <c r="A384" s="175">
        <v>1290</v>
      </c>
    </row>
    <row r="385" spans="1:1" x14ac:dyDescent="0.35">
      <c r="A385" s="175">
        <v>1291</v>
      </c>
    </row>
    <row r="386" spans="1:1" x14ac:dyDescent="0.35">
      <c r="A386" s="175">
        <v>1292</v>
      </c>
    </row>
    <row r="387" spans="1:1" x14ac:dyDescent="0.35">
      <c r="A387" s="175">
        <v>1293</v>
      </c>
    </row>
    <row r="388" spans="1:1" x14ac:dyDescent="0.35">
      <c r="A388" s="175">
        <v>1294</v>
      </c>
    </row>
    <row r="389" spans="1:1" x14ac:dyDescent="0.35">
      <c r="A389" s="175">
        <v>1295</v>
      </c>
    </row>
    <row r="390" spans="1:1" x14ac:dyDescent="0.35">
      <c r="A390" s="175">
        <v>1296</v>
      </c>
    </row>
    <row r="391" spans="1:1" x14ac:dyDescent="0.35">
      <c r="A391" s="175">
        <v>1297</v>
      </c>
    </row>
    <row r="392" spans="1:1" x14ac:dyDescent="0.35">
      <c r="A392" s="175">
        <v>1298</v>
      </c>
    </row>
    <row r="393" spans="1:1" x14ac:dyDescent="0.35">
      <c r="A393" s="175">
        <v>1299</v>
      </c>
    </row>
    <row r="394" spans="1:1" x14ac:dyDescent="0.35">
      <c r="A394" s="175">
        <v>1300</v>
      </c>
    </row>
    <row r="395" spans="1:1" x14ac:dyDescent="0.35">
      <c r="A395" s="175">
        <v>1301</v>
      </c>
    </row>
    <row r="396" spans="1:1" x14ac:dyDescent="0.35">
      <c r="A396" s="175">
        <v>1302</v>
      </c>
    </row>
    <row r="397" spans="1:1" x14ac:dyDescent="0.35">
      <c r="A397" s="175">
        <v>1303</v>
      </c>
    </row>
    <row r="398" spans="1:1" x14ac:dyDescent="0.35">
      <c r="A398" s="175">
        <v>1304</v>
      </c>
    </row>
    <row r="399" spans="1:1" x14ac:dyDescent="0.35">
      <c r="A399" s="175">
        <v>1305</v>
      </c>
    </row>
    <row r="400" spans="1:1" x14ac:dyDescent="0.35">
      <c r="A400" s="175">
        <v>1306</v>
      </c>
    </row>
    <row r="401" spans="1:1" x14ac:dyDescent="0.35">
      <c r="A401" s="175">
        <v>1307</v>
      </c>
    </row>
    <row r="402" spans="1:1" x14ac:dyDescent="0.35">
      <c r="A402" s="175">
        <v>1308</v>
      </c>
    </row>
    <row r="403" spans="1:1" x14ac:dyDescent="0.35">
      <c r="A403" s="175">
        <v>1309</v>
      </c>
    </row>
    <row r="404" spans="1:1" x14ac:dyDescent="0.35">
      <c r="A404" s="175">
        <v>1310</v>
      </c>
    </row>
    <row r="405" spans="1:1" x14ac:dyDescent="0.35">
      <c r="A405" s="175">
        <v>1311</v>
      </c>
    </row>
    <row r="406" spans="1:1" x14ac:dyDescent="0.35">
      <c r="A406" s="175">
        <v>1312</v>
      </c>
    </row>
    <row r="407" spans="1:1" x14ac:dyDescent="0.35">
      <c r="A407" s="175">
        <v>1313</v>
      </c>
    </row>
    <row r="408" spans="1:1" x14ac:dyDescent="0.35">
      <c r="A408" s="175">
        <v>1314</v>
      </c>
    </row>
    <row r="409" spans="1:1" x14ac:dyDescent="0.35">
      <c r="A409" s="175">
        <v>1315</v>
      </c>
    </row>
    <row r="410" spans="1:1" x14ac:dyDescent="0.35">
      <c r="A410" s="175">
        <v>1316</v>
      </c>
    </row>
    <row r="411" spans="1:1" x14ac:dyDescent="0.35">
      <c r="A411" s="175">
        <v>1317</v>
      </c>
    </row>
    <row r="412" spans="1:1" x14ac:dyDescent="0.35">
      <c r="A412" s="175">
        <v>1318</v>
      </c>
    </row>
    <row r="413" spans="1:1" x14ac:dyDescent="0.35">
      <c r="A413" s="175">
        <v>1319</v>
      </c>
    </row>
    <row r="414" spans="1:1" x14ac:dyDescent="0.35">
      <c r="A414" s="175">
        <v>1320</v>
      </c>
    </row>
    <row r="415" spans="1:1" x14ac:dyDescent="0.35">
      <c r="A415" s="175">
        <v>1321</v>
      </c>
    </row>
    <row r="416" spans="1:1" x14ac:dyDescent="0.35">
      <c r="A416" s="175">
        <v>1322</v>
      </c>
    </row>
    <row r="417" spans="1:1" x14ac:dyDescent="0.35">
      <c r="A417" s="175">
        <v>1323</v>
      </c>
    </row>
    <row r="418" spans="1:1" x14ac:dyDescent="0.35">
      <c r="A418" s="175">
        <v>1324</v>
      </c>
    </row>
    <row r="419" spans="1:1" x14ac:dyDescent="0.35">
      <c r="A419" s="175">
        <v>1325</v>
      </c>
    </row>
    <row r="420" spans="1:1" x14ac:dyDescent="0.35">
      <c r="A420" s="175">
        <v>1326</v>
      </c>
    </row>
    <row r="421" spans="1:1" x14ac:dyDescent="0.35">
      <c r="A421" s="175">
        <v>1327</v>
      </c>
    </row>
    <row r="422" spans="1:1" x14ac:dyDescent="0.35">
      <c r="A422" s="175">
        <v>1328</v>
      </c>
    </row>
    <row r="423" spans="1:1" x14ac:dyDescent="0.35">
      <c r="A423" s="175">
        <v>1329</v>
      </c>
    </row>
    <row r="424" spans="1:1" x14ac:dyDescent="0.35">
      <c r="A424" s="175">
        <v>1330</v>
      </c>
    </row>
    <row r="425" spans="1:1" x14ac:dyDescent="0.35">
      <c r="A425" s="175">
        <v>1331</v>
      </c>
    </row>
    <row r="426" spans="1:1" x14ac:dyDescent="0.35">
      <c r="A426" s="175">
        <v>1332</v>
      </c>
    </row>
    <row r="427" spans="1:1" x14ac:dyDescent="0.35">
      <c r="A427" s="175">
        <v>1333</v>
      </c>
    </row>
    <row r="428" spans="1:1" x14ac:dyDescent="0.35">
      <c r="A428" s="175">
        <v>1334</v>
      </c>
    </row>
    <row r="429" spans="1:1" x14ac:dyDescent="0.35">
      <c r="A429" s="175">
        <v>1335</v>
      </c>
    </row>
    <row r="430" spans="1:1" x14ac:dyDescent="0.35">
      <c r="A430" s="175">
        <v>1336</v>
      </c>
    </row>
    <row r="431" spans="1:1" x14ac:dyDescent="0.35">
      <c r="A431" s="175">
        <v>1337</v>
      </c>
    </row>
    <row r="432" spans="1:1" x14ac:dyDescent="0.35">
      <c r="A432" s="175">
        <v>1338</v>
      </c>
    </row>
    <row r="433" spans="1:1" x14ac:dyDescent="0.35">
      <c r="A433" s="175">
        <v>1339</v>
      </c>
    </row>
    <row r="434" spans="1:1" x14ac:dyDescent="0.35">
      <c r="A434" s="175">
        <v>1340</v>
      </c>
    </row>
    <row r="435" spans="1:1" x14ac:dyDescent="0.35">
      <c r="A435" s="175">
        <v>1341</v>
      </c>
    </row>
    <row r="436" spans="1:1" x14ac:dyDescent="0.35">
      <c r="A436" s="175">
        <v>1342</v>
      </c>
    </row>
    <row r="437" spans="1:1" x14ac:dyDescent="0.35">
      <c r="A437" s="175">
        <v>1343</v>
      </c>
    </row>
    <row r="438" spans="1:1" x14ac:dyDescent="0.35">
      <c r="A438" s="175">
        <v>1344</v>
      </c>
    </row>
    <row r="439" spans="1:1" x14ac:dyDescent="0.35">
      <c r="A439" s="175">
        <v>1345</v>
      </c>
    </row>
    <row r="440" spans="1:1" x14ac:dyDescent="0.35">
      <c r="A440" s="175">
        <v>1346</v>
      </c>
    </row>
    <row r="441" spans="1:1" x14ac:dyDescent="0.35">
      <c r="A441" s="175">
        <v>1347</v>
      </c>
    </row>
    <row r="442" spans="1:1" x14ac:dyDescent="0.35">
      <c r="A442" s="175">
        <v>1348</v>
      </c>
    </row>
    <row r="443" spans="1:1" x14ac:dyDescent="0.35">
      <c r="A443" s="175">
        <v>1349</v>
      </c>
    </row>
    <row r="444" spans="1:1" x14ac:dyDescent="0.35">
      <c r="A444" s="175">
        <v>1350</v>
      </c>
    </row>
    <row r="445" spans="1:1" x14ac:dyDescent="0.35">
      <c r="A445" s="175">
        <v>1351</v>
      </c>
    </row>
    <row r="446" spans="1:1" x14ac:dyDescent="0.35">
      <c r="A446" s="175">
        <v>1352</v>
      </c>
    </row>
    <row r="447" spans="1:1" x14ac:dyDescent="0.35">
      <c r="A447" s="175">
        <v>1353</v>
      </c>
    </row>
    <row r="448" spans="1:1" x14ac:dyDescent="0.35">
      <c r="A448" s="175">
        <v>1354</v>
      </c>
    </row>
    <row r="449" spans="1:1" x14ac:dyDescent="0.35">
      <c r="A449" s="175">
        <v>1355</v>
      </c>
    </row>
    <row r="450" spans="1:1" x14ac:dyDescent="0.35">
      <c r="A450" s="175">
        <v>1356</v>
      </c>
    </row>
    <row r="451" spans="1:1" x14ac:dyDescent="0.35">
      <c r="A451" s="175">
        <v>1357</v>
      </c>
    </row>
    <row r="452" spans="1:1" x14ac:dyDescent="0.35">
      <c r="A452" s="175">
        <v>1358</v>
      </c>
    </row>
    <row r="453" spans="1:1" x14ac:dyDescent="0.35">
      <c r="A453" s="175">
        <v>1359</v>
      </c>
    </row>
    <row r="454" spans="1:1" x14ac:dyDescent="0.35">
      <c r="A454" s="175">
        <v>1360</v>
      </c>
    </row>
    <row r="455" spans="1:1" x14ac:dyDescent="0.35">
      <c r="A455" s="175">
        <v>1361</v>
      </c>
    </row>
    <row r="456" spans="1:1" x14ac:dyDescent="0.35">
      <c r="A456" s="175">
        <v>1362</v>
      </c>
    </row>
    <row r="457" spans="1:1" x14ac:dyDescent="0.35">
      <c r="A457" s="175">
        <v>1363</v>
      </c>
    </row>
    <row r="458" spans="1:1" x14ac:dyDescent="0.35">
      <c r="A458" s="175">
        <v>1364</v>
      </c>
    </row>
    <row r="459" spans="1:1" x14ac:dyDescent="0.35">
      <c r="A459" s="175">
        <v>1365</v>
      </c>
    </row>
    <row r="460" spans="1:1" x14ac:dyDescent="0.35">
      <c r="A460" s="175">
        <v>1366</v>
      </c>
    </row>
    <row r="461" spans="1:1" x14ac:dyDescent="0.35">
      <c r="A461" s="175">
        <v>1367</v>
      </c>
    </row>
    <row r="462" spans="1:1" x14ac:dyDescent="0.35">
      <c r="A462" s="175">
        <v>1368</v>
      </c>
    </row>
    <row r="463" spans="1:1" x14ac:dyDescent="0.35">
      <c r="A463" s="175">
        <v>1369</v>
      </c>
    </row>
    <row r="464" spans="1:1" x14ac:dyDescent="0.35">
      <c r="A464" s="175">
        <v>1370</v>
      </c>
    </row>
    <row r="465" spans="1:1" x14ac:dyDescent="0.35">
      <c r="A465" s="175">
        <v>1371</v>
      </c>
    </row>
    <row r="466" spans="1:1" x14ac:dyDescent="0.35">
      <c r="A466" s="175">
        <v>1372</v>
      </c>
    </row>
    <row r="467" spans="1:1" x14ac:dyDescent="0.35">
      <c r="A467" s="175">
        <v>1373</v>
      </c>
    </row>
    <row r="468" spans="1:1" x14ac:dyDescent="0.35">
      <c r="A468" s="175">
        <v>1374</v>
      </c>
    </row>
    <row r="469" spans="1:1" x14ac:dyDescent="0.35">
      <c r="A469" s="175">
        <v>1375</v>
      </c>
    </row>
    <row r="470" spans="1:1" x14ac:dyDescent="0.35">
      <c r="A470" s="175">
        <v>1376</v>
      </c>
    </row>
    <row r="471" spans="1:1" x14ac:dyDescent="0.35">
      <c r="A471" s="175">
        <v>1377</v>
      </c>
    </row>
    <row r="472" spans="1:1" x14ac:dyDescent="0.35">
      <c r="A472" s="175">
        <v>1378</v>
      </c>
    </row>
    <row r="473" spans="1:1" x14ac:dyDescent="0.35">
      <c r="A473" s="175">
        <v>1379</v>
      </c>
    </row>
    <row r="474" spans="1:1" x14ac:dyDescent="0.35">
      <c r="A474" s="175">
        <v>1380</v>
      </c>
    </row>
    <row r="475" spans="1:1" x14ac:dyDescent="0.35">
      <c r="A475" s="175">
        <v>1381</v>
      </c>
    </row>
    <row r="476" spans="1:1" x14ac:dyDescent="0.35">
      <c r="A476" s="175">
        <v>1382</v>
      </c>
    </row>
    <row r="477" spans="1:1" x14ac:dyDescent="0.35">
      <c r="A477" s="175">
        <v>1383</v>
      </c>
    </row>
    <row r="478" spans="1:1" x14ac:dyDescent="0.35">
      <c r="A478" s="175">
        <v>1384</v>
      </c>
    </row>
    <row r="479" spans="1:1" x14ac:dyDescent="0.35">
      <c r="A479" s="175">
        <v>1385</v>
      </c>
    </row>
    <row r="480" spans="1:1" x14ac:dyDescent="0.35">
      <c r="A480" s="175">
        <v>1386</v>
      </c>
    </row>
    <row r="481" spans="1:1" x14ac:dyDescent="0.35">
      <c r="A481" s="175">
        <v>1387</v>
      </c>
    </row>
    <row r="482" spans="1:1" x14ac:dyDescent="0.35">
      <c r="A482" s="175">
        <v>1388</v>
      </c>
    </row>
    <row r="483" spans="1:1" x14ac:dyDescent="0.35">
      <c r="A483" s="175">
        <v>1389</v>
      </c>
    </row>
    <row r="484" spans="1:1" x14ac:dyDescent="0.35">
      <c r="A484" s="175">
        <v>1390</v>
      </c>
    </row>
    <row r="485" spans="1:1" x14ac:dyDescent="0.35">
      <c r="A485" s="175">
        <v>1391</v>
      </c>
    </row>
    <row r="486" spans="1:1" x14ac:dyDescent="0.35">
      <c r="A486" s="175">
        <v>1392</v>
      </c>
    </row>
    <row r="487" spans="1:1" x14ac:dyDescent="0.35">
      <c r="A487" s="175">
        <v>1393</v>
      </c>
    </row>
    <row r="488" spans="1:1" x14ac:dyDescent="0.35">
      <c r="A488" s="175">
        <v>1394</v>
      </c>
    </row>
    <row r="489" spans="1:1" x14ac:dyDescent="0.35">
      <c r="A489" s="175">
        <v>1395</v>
      </c>
    </row>
    <row r="490" spans="1:1" x14ac:dyDescent="0.35">
      <c r="A490" s="175">
        <v>1396</v>
      </c>
    </row>
    <row r="491" spans="1:1" x14ac:dyDescent="0.35">
      <c r="A491" s="175">
        <v>1397</v>
      </c>
    </row>
    <row r="492" spans="1:1" x14ac:dyDescent="0.35">
      <c r="A492" s="175">
        <v>1398</v>
      </c>
    </row>
    <row r="493" spans="1:1" x14ac:dyDescent="0.35">
      <c r="A493" s="175">
        <v>1399</v>
      </c>
    </row>
    <row r="494" spans="1:1" x14ac:dyDescent="0.35">
      <c r="A494" s="175">
        <v>1400</v>
      </c>
    </row>
    <row r="495" spans="1:1" x14ac:dyDescent="0.35">
      <c r="A495" s="175">
        <v>1401</v>
      </c>
    </row>
    <row r="496" spans="1:1" x14ac:dyDescent="0.35">
      <c r="A496" s="175">
        <v>1402</v>
      </c>
    </row>
    <row r="497" spans="1:1" x14ac:dyDescent="0.35">
      <c r="A497" s="175">
        <v>1403</v>
      </c>
    </row>
    <row r="498" spans="1:1" x14ac:dyDescent="0.35">
      <c r="A498" s="175">
        <v>1404</v>
      </c>
    </row>
    <row r="499" spans="1:1" x14ac:dyDescent="0.35">
      <c r="A499" s="175">
        <v>1405</v>
      </c>
    </row>
    <row r="500" spans="1:1" x14ac:dyDescent="0.35">
      <c r="A500" s="175">
        <v>1406</v>
      </c>
    </row>
    <row r="501" spans="1:1" x14ac:dyDescent="0.35">
      <c r="A501" s="175">
        <v>1407</v>
      </c>
    </row>
    <row r="502" spans="1:1" x14ac:dyDescent="0.35">
      <c r="A502" s="175">
        <v>1408</v>
      </c>
    </row>
    <row r="503" spans="1:1" x14ac:dyDescent="0.35">
      <c r="A503" s="175">
        <v>1409</v>
      </c>
    </row>
    <row r="504" spans="1:1" x14ac:dyDescent="0.35">
      <c r="A504" s="175">
        <v>1410</v>
      </c>
    </row>
    <row r="505" spans="1:1" x14ac:dyDescent="0.35">
      <c r="A505" s="175">
        <v>1411</v>
      </c>
    </row>
    <row r="506" spans="1:1" x14ac:dyDescent="0.35">
      <c r="A506" s="175">
        <v>1412</v>
      </c>
    </row>
    <row r="507" spans="1:1" x14ac:dyDescent="0.35">
      <c r="A507" s="175">
        <v>1413</v>
      </c>
    </row>
    <row r="508" spans="1:1" x14ac:dyDescent="0.35">
      <c r="A508" s="175">
        <v>1414</v>
      </c>
    </row>
    <row r="509" spans="1:1" x14ac:dyDescent="0.35">
      <c r="A509" s="175">
        <v>1415</v>
      </c>
    </row>
    <row r="510" spans="1:1" x14ac:dyDescent="0.35">
      <c r="A510" s="175">
        <v>1416</v>
      </c>
    </row>
    <row r="511" spans="1:1" x14ac:dyDescent="0.35">
      <c r="A511" s="175">
        <v>1417</v>
      </c>
    </row>
    <row r="512" spans="1:1" x14ac:dyDescent="0.35">
      <c r="A512" s="175">
        <v>1418</v>
      </c>
    </row>
    <row r="513" spans="1:1" x14ac:dyDescent="0.35">
      <c r="A513" s="175">
        <v>1419</v>
      </c>
    </row>
    <row r="514" spans="1:1" x14ac:dyDescent="0.35">
      <c r="A514" s="175">
        <v>1420</v>
      </c>
    </row>
    <row r="515" spans="1:1" x14ac:dyDescent="0.35">
      <c r="A515" s="175">
        <v>1421</v>
      </c>
    </row>
    <row r="516" spans="1:1" x14ac:dyDescent="0.35">
      <c r="A516" s="175">
        <v>1422</v>
      </c>
    </row>
    <row r="517" spans="1:1" x14ac:dyDescent="0.35">
      <c r="A517" s="175">
        <v>1423</v>
      </c>
    </row>
    <row r="518" spans="1:1" x14ac:dyDescent="0.35">
      <c r="A518" s="175">
        <v>1424</v>
      </c>
    </row>
    <row r="519" spans="1:1" x14ac:dyDescent="0.35">
      <c r="A519" s="175">
        <v>1425</v>
      </c>
    </row>
    <row r="520" spans="1:1" x14ac:dyDescent="0.35">
      <c r="A520" s="175">
        <v>1426</v>
      </c>
    </row>
    <row r="521" spans="1:1" x14ac:dyDescent="0.35">
      <c r="A521" s="175">
        <v>1427</v>
      </c>
    </row>
    <row r="522" spans="1:1" x14ac:dyDescent="0.35">
      <c r="A522" s="175">
        <v>1428</v>
      </c>
    </row>
    <row r="523" spans="1:1" x14ac:dyDescent="0.35">
      <c r="A523" s="175">
        <v>1429</v>
      </c>
    </row>
    <row r="524" spans="1:1" x14ac:dyDescent="0.35">
      <c r="A524" s="175">
        <v>1430</v>
      </c>
    </row>
    <row r="525" spans="1:1" x14ac:dyDescent="0.35">
      <c r="A525" s="175">
        <v>1431</v>
      </c>
    </row>
    <row r="526" spans="1:1" x14ac:dyDescent="0.35">
      <c r="A526" s="175">
        <v>1432</v>
      </c>
    </row>
    <row r="527" spans="1:1" x14ac:dyDescent="0.35">
      <c r="A527" s="175">
        <v>1433</v>
      </c>
    </row>
    <row r="528" spans="1:1" x14ac:dyDescent="0.35">
      <c r="A528" s="175">
        <v>1434</v>
      </c>
    </row>
    <row r="529" spans="1:1" x14ac:dyDescent="0.35">
      <c r="A529" s="175">
        <v>1435</v>
      </c>
    </row>
    <row r="530" spans="1:1" x14ac:dyDescent="0.35">
      <c r="A530" s="175">
        <v>1436</v>
      </c>
    </row>
    <row r="531" spans="1:1" x14ac:dyDescent="0.35">
      <c r="A531" s="175">
        <v>1437</v>
      </c>
    </row>
    <row r="532" spans="1:1" x14ac:dyDescent="0.35">
      <c r="A532" s="175">
        <v>1438</v>
      </c>
    </row>
    <row r="533" spans="1:1" x14ac:dyDescent="0.35">
      <c r="A533" s="175">
        <v>1439</v>
      </c>
    </row>
    <row r="534" spans="1:1" x14ac:dyDescent="0.35">
      <c r="A534" s="175">
        <v>1440</v>
      </c>
    </row>
    <row r="535" spans="1:1" x14ac:dyDescent="0.35">
      <c r="A535" s="175">
        <v>1441</v>
      </c>
    </row>
    <row r="536" spans="1:1" x14ac:dyDescent="0.35">
      <c r="A536" s="175">
        <v>1442</v>
      </c>
    </row>
    <row r="537" spans="1:1" x14ac:dyDescent="0.35">
      <c r="A537" s="175">
        <v>1443</v>
      </c>
    </row>
    <row r="538" spans="1:1" x14ac:dyDescent="0.35">
      <c r="A538" s="175">
        <v>1444</v>
      </c>
    </row>
    <row r="539" spans="1:1" x14ac:dyDescent="0.35">
      <c r="A539" s="175">
        <v>1445</v>
      </c>
    </row>
    <row r="540" spans="1:1" x14ac:dyDescent="0.35">
      <c r="A540" s="175">
        <v>1446</v>
      </c>
    </row>
    <row r="541" spans="1:1" x14ac:dyDescent="0.35">
      <c r="A541" s="175">
        <v>1447</v>
      </c>
    </row>
    <row r="542" spans="1:1" x14ac:dyDescent="0.35">
      <c r="A542" s="175">
        <v>1448</v>
      </c>
    </row>
    <row r="543" spans="1:1" x14ac:dyDescent="0.35">
      <c r="A543" s="175">
        <v>1449</v>
      </c>
    </row>
    <row r="544" spans="1:1" x14ac:dyDescent="0.35">
      <c r="A544" s="175">
        <v>1450</v>
      </c>
    </row>
    <row r="545" spans="1:1" x14ac:dyDescent="0.35">
      <c r="A545" s="175">
        <v>1451</v>
      </c>
    </row>
    <row r="546" spans="1:1" x14ac:dyDescent="0.35">
      <c r="A546" s="175">
        <v>1452</v>
      </c>
    </row>
    <row r="547" spans="1:1" x14ac:dyDescent="0.35">
      <c r="A547" s="175">
        <v>1453</v>
      </c>
    </row>
    <row r="548" spans="1:1" x14ac:dyDescent="0.35">
      <c r="A548" s="175">
        <v>1454</v>
      </c>
    </row>
    <row r="549" spans="1:1" x14ac:dyDescent="0.35">
      <c r="A549" s="175">
        <v>1455</v>
      </c>
    </row>
    <row r="550" spans="1:1" x14ac:dyDescent="0.35">
      <c r="A550" s="175">
        <v>1456</v>
      </c>
    </row>
    <row r="551" spans="1:1" x14ac:dyDescent="0.35">
      <c r="A551" s="175">
        <v>1457</v>
      </c>
    </row>
    <row r="552" spans="1:1" x14ac:dyDescent="0.35">
      <c r="A552" s="175">
        <v>1458</v>
      </c>
    </row>
    <row r="553" spans="1:1" x14ac:dyDescent="0.35">
      <c r="A553" s="175">
        <v>1459</v>
      </c>
    </row>
    <row r="554" spans="1:1" x14ac:dyDescent="0.35">
      <c r="A554" s="175">
        <v>1460</v>
      </c>
    </row>
    <row r="555" spans="1:1" x14ac:dyDescent="0.35">
      <c r="A555" s="175">
        <v>1461</v>
      </c>
    </row>
    <row r="556" spans="1:1" x14ac:dyDescent="0.35">
      <c r="A556" s="175">
        <v>1462</v>
      </c>
    </row>
    <row r="557" spans="1:1" x14ac:dyDescent="0.35">
      <c r="A557" s="175">
        <v>1463</v>
      </c>
    </row>
    <row r="558" spans="1:1" x14ac:dyDescent="0.35">
      <c r="A558" s="175">
        <v>1464</v>
      </c>
    </row>
    <row r="559" spans="1:1" x14ac:dyDescent="0.35">
      <c r="A559" s="175">
        <v>1465</v>
      </c>
    </row>
    <row r="560" spans="1:1" x14ac:dyDescent="0.35">
      <c r="A560" s="175">
        <v>1466</v>
      </c>
    </row>
    <row r="561" spans="1:1" x14ac:dyDescent="0.35">
      <c r="A561" s="175">
        <v>1467</v>
      </c>
    </row>
    <row r="562" spans="1:1" x14ac:dyDescent="0.35">
      <c r="A562" s="175">
        <v>1468</v>
      </c>
    </row>
    <row r="563" spans="1:1" x14ac:dyDescent="0.35">
      <c r="A563" s="175">
        <v>1469</v>
      </c>
    </row>
    <row r="564" spans="1:1" x14ac:dyDescent="0.35">
      <c r="A564" s="175">
        <v>1470</v>
      </c>
    </row>
    <row r="565" spans="1:1" x14ac:dyDescent="0.35">
      <c r="A565" s="175">
        <v>1471</v>
      </c>
    </row>
    <row r="566" spans="1:1" x14ac:dyDescent="0.35">
      <c r="A566" s="175">
        <v>1472</v>
      </c>
    </row>
    <row r="567" spans="1:1" x14ac:dyDescent="0.35">
      <c r="A567" s="175">
        <v>1473</v>
      </c>
    </row>
    <row r="568" spans="1:1" x14ac:dyDescent="0.35">
      <c r="A568" s="175">
        <v>1474</v>
      </c>
    </row>
    <row r="569" spans="1:1" x14ac:dyDescent="0.35">
      <c r="A569" s="175">
        <v>1475</v>
      </c>
    </row>
    <row r="570" spans="1:1" x14ac:dyDescent="0.35">
      <c r="A570" s="175">
        <v>1476</v>
      </c>
    </row>
    <row r="571" spans="1:1" x14ac:dyDescent="0.35">
      <c r="A571" s="175">
        <v>1477</v>
      </c>
    </row>
    <row r="572" spans="1:1" x14ac:dyDescent="0.35">
      <c r="A572" s="175">
        <v>1478</v>
      </c>
    </row>
    <row r="573" spans="1:1" x14ac:dyDescent="0.35">
      <c r="A573" s="175">
        <v>1479</v>
      </c>
    </row>
    <row r="574" spans="1:1" x14ac:dyDescent="0.35">
      <c r="A574" s="175">
        <v>1480</v>
      </c>
    </row>
    <row r="575" spans="1:1" x14ac:dyDescent="0.35">
      <c r="A575" s="175">
        <v>1481</v>
      </c>
    </row>
    <row r="576" spans="1:1" x14ac:dyDescent="0.35">
      <c r="A576" s="175">
        <v>1482</v>
      </c>
    </row>
    <row r="577" spans="1:1" x14ac:dyDescent="0.35">
      <c r="A577" s="175">
        <v>1483</v>
      </c>
    </row>
    <row r="578" spans="1:1" x14ac:dyDescent="0.35">
      <c r="A578" s="175">
        <v>1484</v>
      </c>
    </row>
    <row r="579" spans="1:1" x14ac:dyDescent="0.35">
      <c r="A579" s="175">
        <v>1485</v>
      </c>
    </row>
    <row r="580" spans="1:1" x14ac:dyDescent="0.35">
      <c r="A580" s="175">
        <v>1486</v>
      </c>
    </row>
    <row r="581" spans="1:1" x14ac:dyDescent="0.35">
      <c r="A581" s="175">
        <v>1487</v>
      </c>
    </row>
    <row r="582" spans="1:1" x14ac:dyDescent="0.35">
      <c r="A582" s="175">
        <v>1488</v>
      </c>
    </row>
    <row r="583" spans="1:1" x14ac:dyDescent="0.35">
      <c r="A583" s="175">
        <v>1489</v>
      </c>
    </row>
    <row r="584" spans="1:1" x14ac:dyDescent="0.35">
      <c r="A584" s="175">
        <v>1490</v>
      </c>
    </row>
    <row r="585" spans="1:1" x14ac:dyDescent="0.35">
      <c r="A585" s="175">
        <v>1491</v>
      </c>
    </row>
    <row r="586" spans="1:1" x14ac:dyDescent="0.35">
      <c r="A586" s="175">
        <v>1492</v>
      </c>
    </row>
    <row r="587" spans="1:1" x14ac:dyDescent="0.35">
      <c r="A587" s="175">
        <v>1493</v>
      </c>
    </row>
    <row r="588" spans="1:1" x14ac:dyDescent="0.35">
      <c r="A588" s="175">
        <v>1494</v>
      </c>
    </row>
    <row r="589" spans="1:1" x14ac:dyDescent="0.35">
      <c r="A589" s="175">
        <v>1495</v>
      </c>
    </row>
    <row r="590" spans="1:1" x14ac:dyDescent="0.35">
      <c r="A590" s="175">
        <v>1496</v>
      </c>
    </row>
    <row r="591" spans="1:1" x14ac:dyDescent="0.35">
      <c r="A591" s="175">
        <v>1497</v>
      </c>
    </row>
    <row r="592" spans="1:1" x14ac:dyDescent="0.35">
      <c r="A592" s="175">
        <v>1498</v>
      </c>
    </row>
    <row r="593" spans="1:1" x14ac:dyDescent="0.35">
      <c r="A593" s="175">
        <v>1499</v>
      </c>
    </row>
    <row r="594" spans="1:1" x14ac:dyDescent="0.35">
      <c r="A594" s="175">
        <v>1500</v>
      </c>
    </row>
    <row r="595" spans="1:1" x14ac:dyDescent="0.35">
      <c r="A595" s="175">
        <v>1501</v>
      </c>
    </row>
    <row r="596" spans="1:1" x14ac:dyDescent="0.35">
      <c r="A596" s="175">
        <v>1502</v>
      </c>
    </row>
    <row r="597" spans="1:1" x14ac:dyDescent="0.35">
      <c r="A597" s="175">
        <v>1503</v>
      </c>
    </row>
    <row r="598" spans="1:1" x14ac:dyDescent="0.35">
      <c r="A598" s="175">
        <v>1504</v>
      </c>
    </row>
    <row r="599" spans="1:1" x14ac:dyDescent="0.35">
      <c r="A599" s="175">
        <v>1505</v>
      </c>
    </row>
    <row r="600" spans="1:1" x14ac:dyDescent="0.35">
      <c r="A600" s="175">
        <v>1506</v>
      </c>
    </row>
    <row r="601" spans="1:1" x14ac:dyDescent="0.35">
      <c r="A601" s="175">
        <v>1507</v>
      </c>
    </row>
    <row r="602" spans="1:1" x14ac:dyDescent="0.35">
      <c r="A602" s="175">
        <v>1508</v>
      </c>
    </row>
    <row r="603" spans="1:1" x14ac:dyDescent="0.35">
      <c r="A603" s="175">
        <v>1509</v>
      </c>
    </row>
    <row r="604" spans="1:1" x14ac:dyDescent="0.35">
      <c r="A604" s="175">
        <v>1510</v>
      </c>
    </row>
    <row r="605" spans="1:1" x14ac:dyDescent="0.35">
      <c r="A605" s="175">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topLeftCell="X5" zoomScale="81" zoomScaleNormal="90" workbookViewId="0">
      <selection activeCell="AP36" sqref="AP36"/>
    </sheetView>
  </sheetViews>
  <sheetFormatPr defaultColWidth="10.81640625" defaultRowHeight="14.5" x14ac:dyDescent="0.35"/>
  <cols>
    <col min="1" max="1" width="28.81640625" style="93" customWidth="1"/>
    <col min="2" max="2" width="19.453125" style="93" bestFit="1" customWidth="1"/>
    <col min="3" max="3" width="29.36328125" style="93" customWidth="1"/>
    <col min="4" max="4" width="12.1796875" style="93" customWidth="1"/>
    <col min="5" max="5" width="17.1796875" style="93" customWidth="1"/>
    <col min="6" max="6" width="16.36328125" style="93" customWidth="1"/>
    <col min="7" max="7" width="11.81640625" style="93" customWidth="1"/>
    <col min="8" max="8" width="20.453125" style="93" customWidth="1"/>
    <col min="9" max="9" width="17.36328125" style="93" customWidth="1"/>
    <col min="10" max="10" width="20.36328125" style="93" customWidth="1"/>
    <col min="11" max="11" width="17.6328125" style="93" customWidth="1"/>
    <col min="12" max="12" width="12.1796875" style="93" customWidth="1"/>
    <col min="13" max="13" width="17.1796875" style="93" customWidth="1"/>
    <col min="14" max="14" width="21" style="93" customWidth="1"/>
    <col min="15" max="15" width="11.453125" style="93" customWidth="1"/>
    <col min="16" max="16" width="15.1796875" style="93" customWidth="1"/>
    <col min="17" max="17" width="17.36328125" style="93" customWidth="1"/>
    <col min="18" max="18" width="12" style="93" customWidth="1"/>
    <col min="19" max="19" width="13" style="93" customWidth="1"/>
    <col min="20" max="20" width="14" style="93" customWidth="1"/>
    <col min="21" max="25" width="13" style="93" customWidth="1"/>
    <col min="26" max="26" width="11.6328125" style="93" customWidth="1"/>
    <col min="27" max="33" width="11.36328125" style="93" customWidth="1"/>
    <col min="34" max="38" width="11.453125" style="93" customWidth="1"/>
    <col min="39" max="39" width="12.36328125" style="93" customWidth="1"/>
    <col min="40" max="40" width="11.1796875" style="378"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 customHeight="1" x14ac:dyDescent="0.35">
      <c r="E3" s="93">
        <f>COUNTIF(E7:E57,1)</f>
        <v>12</v>
      </c>
      <c r="Q3" s="409" t="s">
        <v>188</v>
      </c>
      <c r="R3" s="408"/>
      <c r="S3" s="408"/>
      <c r="T3" s="408"/>
      <c r="U3" s="408"/>
      <c r="V3" s="408"/>
      <c r="W3" s="408"/>
      <c r="X3" s="407" t="s">
        <v>2030</v>
      </c>
      <c r="Y3" s="407"/>
      <c r="Z3" s="407"/>
      <c r="AA3" s="407"/>
      <c r="AB3" s="407"/>
      <c r="AC3" s="407"/>
      <c r="AD3" s="407"/>
      <c r="AE3" s="407"/>
      <c r="AF3" s="407"/>
      <c r="AG3" s="407"/>
      <c r="AH3" s="407"/>
      <c r="AI3" s="407"/>
      <c r="AJ3" s="407"/>
      <c r="AK3" s="407"/>
      <c r="AL3" s="407"/>
      <c r="AM3" s="407"/>
      <c r="AN3" s="409" t="s">
        <v>189</v>
      </c>
      <c r="AO3" s="408"/>
      <c r="AP3" s="408"/>
      <c r="AV3" s="407" t="s">
        <v>197</v>
      </c>
      <c r="AW3" s="408"/>
      <c r="AX3" s="408"/>
    </row>
    <row r="4" spans="1:59" ht="32"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8" t="s">
        <v>196</v>
      </c>
      <c r="AO4" s="93" t="s">
        <v>196</v>
      </c>
      <c r="AP4" s="93" t="s">
        <v>196</v>
      </c>
      <c r="AZ4" s="162" t="s">
        <v>2062</v>
      </c>
      <c r="BE4" s="406" t="s">
        <v>2056</v>
      </c>
      <c r="BF4" s="406"/>
      <c r="BG4" s="406"/>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8" t="s">
        <v>236</v>
      </c>
      <c r="AO5" s="93" t="s">
        <v>237</v>
      </c>
      <c r="AP5" s="93" t="s">
        <v>238</v>
      </c>
      <c r="AQ5" s="93" t="s">
        <v>2359</v>
      </c>
      <c r="AR5" s="93" t="s">
        <v>239</v>
      </c>
      <c r="AS5" s="93" t="s">
        <v>240</v>
      </c>
      <c r="AT5" s="93" t="s">
        <v>241</v>
      </c>
      <c r="AU5" s="93" t="s">
        <v>242</v>
      </c>
      <c r="AV5" s="144">
        <v>2020</v>
      </c>
      <c r="AW5" s="144">
        <v>2030</v>
      </c>
      <c r="AX5" s="144">
        <v>2050</v>
      </c>
      <c r="AY5" s="93" t="s">
        <v>243</v>
      </c>
      <c r="AZ5" s="93" t="s">
        <v>2029</v>
      </c>
      <c r="BE5" s="166" t="s">
        <v>236</v>
      </c>
      <c r="BF5" s="166" t="s">
        <v>237</v>
      </c>
      <c r="BG5" s="166" t="s">
        <v>238</v>
      </c>
    </row>
    <row r="6" spans="1:59" s="145" customFormat="1" ht="16" customHeight="1" x14ac:dyDescent="0.35">
      <c r="A6" s="145" t="str">
        <f>'Repeating Values'!C1</f>
        <v>New Mexico</v>
      </c>
      <c r="B6" s="145">
        <f>SUMIFS(B7:B57,$A7:$A57,$A$6)</f>
        <v>364</v>
      </c>
      <c r="C6" s="145">
        <f>SUMIFS(C7:C57,$A7:$A57,$A$6)</f>
        <v>2099134</v>
      </c>
      <c r="D6" s="145">
        <f>ROUND(SUMIFS(D7:D57,$A7:$A57,$A$6),2)</f>
        <v>17.34</v>
      </c>
      <c r="E6" s="145">
        <f t="shared" ref="E6:L6" si="0">SUMIFS(E7:E57,$A7:$A57,$A$6)</f>
        <v>0</v>
      </c>
      <c r="F6" s="145">
        <f t="shared" si="0"/>
        <v>0.16759445248367563</v>
      </c>
      <c r="G6" s="145">
        <f t="shared" si="0"/>
        <v>0.45508979277630746</v>
      </c>
      <c r="H6" s="145">
        <f t="shared" si="0"/>
        <v>0.81089451624303943</v>
      </c>
      <c r="I6" s="145">
        <f t="shared" si="0"/>
        <v>39073</v>
      </c>
      <c r="J6" s="145">
        <f t="shared" si="0"/>
        <v>13046937</v>
      </c>
      <c r="K6" s="145">
        <f t="shared" si="0"/>
        <v>4043</v>
      </c>
      <c r="L6" s="145">
        <f t="shared" si="0"/>
        <v>7071638</v>
      </c>
      <c r="M6" s="145">
        <f>ROUND(SUMIFS(M7:M57,$A7:$A57,$A$6)*100,0)</f>
        <v>-90</v>
      </c>
      <c r="N6" s="145">
        <f>ROUND(SUMIFS(N7:N57,$A7:$A57,$A$6)*100,0)</f>
        <v>-46</v>
      </c>
      <c r="O6" s="145">
        <f t="shared" ref="O6:AM6" si="1">ROUND(SUMIFS(O7:O57,$A7:$A57,$A$6),0)</f>
        <v>192</v>
      </c>
      <c r="P6" s="145">
        <f t="shared" si="1"/>
        <v>92</v>
      </c>
      <c r="Q6" s="145">
        <v>0</v>
      </c>
      <c r="R6" s="145">
        <f t="shared" si="1"/>
        <v>0</v>
      </c>
      <c r="S6" s="145">
        <f t="shared" si="1"/>
        <v>0</v>
      </c>
      <c r="T6" s="145">
        <f t="shared" si="1"/>
        <v>0</v>
      </c>
      <c r="U6" s="145">
        <v>0</v>
      </c>
      <c r="V6" s="145">
        <v>0</v>
      </c>
      <c r="W6" s="145">
        <f t="shared" si="1"/>
        <v>0</v>
      </c>
      <c r="X6" s="145">
        <f t="shared" si="1"/>
        <v>2640</v>
      </c>
      <c r="Y6" s="145">
        <f t="shared" si="1"/>
        <v>1416</v>
      </c>
      <c r="Z6" s="145">
        <f t="shared" si="1"/>
        <v>0</v>
      </c>
      <c r="AA6" s="145">
        <f t="shared" si="1"/>
        <v>83</v>
      </c>
      <c r="AB6" s="145">
        <f t="shared" si="1"/>
        <v>2034</v>
      </c>
      <c r="AC6" s="145">
        <f t="shared" si="1"/>
        <v>672</v>
      </c>
      <c r="AD6" s="145">
        <f t="shared" si="1"/>
        <v>0</v>
      </c>
      <c r="AE6" s="145">
        <f t="shared" si="1"/>
        <v>5</v>
      </c>
      <c r="AF6" s="145">
        <f t="shared" si="1"/>
        <v>9</v>
      </c>
      <c r="AG6" s="145">
        <f t="shared" si="1"/>
        <v>19</v>
      </c>
      <c r="AH6" s="145">
        <f t="shared" si="1"/>
        <v>1792</v>
      </c>
      <c r="AI6" s="145">
        <v>1540</v>
      </c>
      <c r="AJ6" s="145">
        <f t="shared" si="1"/>
        <v>0</v>
      </c>
      <c r="AK6" s="145">
        <f t="shared" si="1"/>
        <v>0</v>
      </c>
      <c r="AL6" s="145">
        <f t="shared" si="1"/>
        <v>0</v>
      </c>
      <c r="AM6" s="145">
        <f t="shared" si="1"/>
        <v>0</v>
      </c>
      <c r="AN6" s="379">
        <f>ROUND(SUMIFS(AN7:AN57,$A7:$A57,$A$6),)</f>
        <v>452</v>
      </c>
      <c r="AO6" s="145">
        <f t="shared" ref="AO6:AP6" si="2">ROUND(SUMIFS(AO7:AO57,$A7:$A57,$A$6),)</f>
        <v>6593</v>
      </c>
      <c r="AP6" s="145">
        <f t="shared" si="2"/>
        <v>4</v>
      </c>
      <c r="AQ6" s="145">
        <f>ROUND(SUMIFS(AQ7:AQ57,$A7:$A57,$A$6),0)</f>
        <v>132</v>
      </c>
      <c r="AR6" s="146">
        <f>SUMIFS(AR7:AR57,$A7:$A57,$A$6)</f>
        <v>0.31997526761216533</v>
      </c>
      <c r="AS6" s="145">
        <f>ROUND(SUMIFS(AS7:AS57,$A7:$A57,$A$6),0)</f>
        <v>68</v>
      </c>
      <c r="AT6" s="145">
        <f>ROUND(SUMIFS(AT7:AT57,$A7:$A57,$A$6),0)</f>
        <v>92</v>
      </c>
      <c r="AU6" s="145">
        <f>ROUND(SUMIFS(AU7:AU57,$A7:$A57,$A$6),0)</f>
        <v>284</v>
      </c>
      <c r="AV6" s="145">
        <f>ROUND(SUMIFS(AV7:AV57,$A7:$A57,$A$6)*100,0)</f>
        <v>17</v>
      </c>
      <c r="AW6" s="145">
        <f>ROUND(SUMIFS(AW7:AW57,$A7:$A57,$A$6)*100,0)</f>
        <v>46</v>
      </c>
      <c r="AX6" s="145">
        <f>ROUND(SUMIFS(AX7:AX57,$A7:$A57,$A$6)*100,0)</f>
        <v>81</v>
      </c>
      <c r="AY6" s="145">
        <f>SUMIFS(AY7:AY57,$A7:$A57,$A$6)</f>
        <v>1</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2">
        <v>5284.3</v>
      </c>
      <c r="Y7" s="172">
        <v>9663.4999999999982</v>
      </c>
      <c r="Z7" s="172">
        <v>5525.4</v>
      </c>
      <c r="AA7" s="172">
        <v>3291.8000000000015</v>
      </c>
      <c r="AB7" s="172">
        <v>0</v>
      </c>
      <c r="AC7" s="172">
        <v>194.09999999999997</v>
      </c>
      <c r="AD7" s="172">
        <v>0</v>
      </c>
      <c r="AE7" s="172">
        <v>6.4</v>
      </c>
      <c r="AF7" s="172">
        <v>0</v>
      </c>
      <c r="AG7" s="172">
        <v>42.600000000000009</v>
      </c>
      <c r="AH7" s="172">
        <v>4334.3000000000011</v>
      </c>
      <c r="AI7" s="172">
        <v>0</v>
      </c>
      <c r="AJ7" s="172">
        <v>0</v>
      </c>
      <c r="AK7" s="172">
        <v>0</v>
      </c>
      <c r="AL7" s="172">
        <v>0</v>
      </c>
      <c r="AM7" s="172">
        <v>0</v>
      </c>
      <c r="AN7" s="378">
        <v>1083.6473984034849</v>
      </c>
      <c r="AO7" s="93">
        <v>13805.502725605498</v>
      </c>
      <c r="AP7" s="93">
        <v>1</v>
      </c>
      <c r="AQ7" s="159">
        <v>121.65203946666666</v>
      </c>
      <c r="AR7" s="160">
        <v>0.70579705673649462</v>
      </c>
      <c r="AS7" s="147">
        <v>2157.9</v>
      </c>
      <c r="AT7" s="147">
        <v>2899.081702490837</v>
      </c>
      <c r="AU7" s="147">
        <v>8960.255685484115</v>
      </c>
      <c r="AV7" s="148">
        <v>0</v>
      </c>
      <c r="AW7" s="148">
        <v>0</v>
      </c>
      <c r="AX7" s="148">
        <v>0</v>
      </c>
      <c r="AY7" s="93">
        <v>0</v>
      </c>
      <c r="AZ7" s="93">
        <v>0</v>
      </c>
      <c r="BE7" s="166"/>
      <c r="BF7" s="166"/>
      <c r="BG7" s="166"/>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2">
        <v>47.800000000000004</v>
      </c>
      <c r="Y8" s="172">
        <v>477.20000000000005</v>
      </c>
      <c r="Z8" s="172">
        <v>0</v>
      </c>
      <c r="AA8" s="172">
        <v>425.4</v>
      </c>
      <c r="AB8" s="172">
        <v>61</v>
      </c>
      <c r="AC8" s="172">
        <v>0</v>
      </c>
      <c r="AD8" s="172">
        <v>0</v>
      </c>
      <c r="AE8" s="172">
        <v>0</v>
      </c>
      <c r="AF8" s="172">
        <v>0</v>
      </c>
      <c r="AG8" s="172">
        <v>694.69999999999891</v>
      </c>
      <c r="AH8" s="172">
        <v>785.19999999999993</v>
      </c>
      <c r="AI8" s="172">
        <v>75</v>
      </c>
      <c r="AJ8" s="172">
        <v>0</v>
      </c>
      <c r="AK8" s="172">
        <v>0</v>
      </c>
      <c r="AL8" s="172">
        <v>0</v>
      </c>
      <c r="AM8" s="172">
        <v>0</v>
      </c>
      <c r="AN8" s="378">
        <v>0</v>
      </c>
      <c r="AO8" s="93">
        <v>0</v>
      </c>
      <c r="AP8" s="93">
        <v>0</v>
      </c>
      <c r="AQ8" s="159">
        <v>0</v>
      </c>
      <c r="AR8" s="160">
        <v>0.35167224629119082</v>
      </c>
      <c r="AS8" s="93">
        <v>27</v>
      </c>
      <c r="AT8" s="93">
        <v>36.273787463391542</v>
      </c>
      <c r="AU8" s="93">
        <v>112.11219403497429</v>
      </c>
      <c r="AV8" s="148">
        <v>0</v>
      </c>
      <c r="AW8" s="148">
        <v>0</v>
      </c>
      <c r="AX8" s="148">
        <v>0</v>
      </c>
      <c r="AY8" s="93">
        <v>0</v>
      </c>
      <c r="AZ8" s="93">
        <v>0</v>
      </c>
      <c r="BE8" s="166"/>
      <c r="BF8" s="166"/>
      <c r="BG8" s="166"/>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2">
        <v>3329</v>
      </c>
      <c r="Y9" s="172">
        <v>9886.0999999999985</v>
      </c>
      <c r="Z9" s="172">
        <v>3937</v>
      </c>
      <c r="AA9" s="172">
        <v>2720.9</v>
      </c>
      <c r="AB9" s="172">
        <v>267.3</v>
      </c>
      <c r="AC9" s="172">
        <v>1860.4999999999993</v>
      </c>
      <c r="AD9" s="172">
        <v>295.60000000000002</v>
      </c>
      <c r="AE9" s="172">
        <v>30.7</v>
      </c>
      <c r="AF9" s="172">
        <v>0</v>
      </c>
      <c r="AG9" s="172">
        <v>89</v>
      </c>
      <c r="AH9" s="172">
        <v>4079.6000000000013</v>
      </c>
      <c r="AI9" s="172">
        <v>0</v>
      </c>
      <c r="AJ9" s="172">
        <v>0</v>
      </c>
      <c r="AK9" s="172">
        <v>0</v>
      </c>
      <c r="AL9" s="172">
        <v>0</v>
      </c>
      <c r="AM9" s="172">
        <v>0</v>
      </c>
      <c r="AN9" s="378">
        <v>907.65806391110857</v>
      </c>
      <c r="AO9" s="93">
        <v>11563.425422054999</v>
      </c>
      <c r="AP9" s="93">
        <v>78.3</v>
      </c>
      <c r="AQ9" s="159">
        <v>68.319005066666662</v>
      </c>
      <c r="AR9" s="160">
        <v>0.25643741403026132</v>
      </c>
      <c r="AS9" s="93">
        <v>425</v>
      </c>
      <c r="AT9" s="93">
        <v>570.97628414597796</v>
      </c>
      <c r="AU9" s="93">
        <v>1764.7289801801519</v>
      </c>
      <c r="AV9" s="149">
        <v>0.1</v>
      </c>
      <c r="AW9" s="149">
        <v>0.15</v>
      </c>
      <c r="AX9" s="149">
        <v>0.15</v>
      </c>
      <c r="AY9" s="93">
        <v>0</v>
      </c>
      <c r="AZ9" s="93">
        <v>0</v>
      </c>
      <c r="BE9" s="166"/>
      <c r="BF9" s="166"/>
      <c r="BG9" s="166"/>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2">
        <v>5163.3999999999996</v>
      </c>
      <c r="Y10" s="172">
        <v>4609.8</v>
      </c>
      <c r="Z10" s="172">
        <v>1817.8</v>
      </c>
      <c r="AA10" s="172">
        <v>1265.8</v>
      </c>
      <c r="AB10" s="172">
        <v>0</v>
      </c>
      <c r="AC10" s="172">
        <v>102.2</v>
      </c>
      <c r="AD10" s="172">
        <v>0</v>
      </c>
      <c r="AE10" s="172">
        <v>16.800000000000008</v>
      </c>
      <c r="AF10" s="172">
        <v>0</v>
      </c>
      <c r="AG10" s="172">
        <v>9</v>
      </c>
      <c r="AH10" s="172">
        <v>1493.6</v>
      </c>
      <c r="AI10" s="172">
        <v>0</v>
      </c>
      <c r="AJ10" s="172">
        <v>0</v>
      </c>
      <c r="AK10" s="172">
        <v>0</v>
      </c>
      <c r="AL10" s="172">
        <v>0</v>
      </c>
      <c r="AM10" s="172">
        <v>0</v>
      </c>
      <c r="AN10" s="378">
        <v>443.26332163270365</v>
      </c>
      <c r="AO10" s="93">
        <v>5647.1071715549997</v>
      </c>
      <c r="AP10" s="93">
        <v>0</v>
      </c>
      <c r="AQ10" s="159">
        <v>106.98980336666666</v>
      </c>
      <c r="AR10" s="160">
        <v>0.56316247785484796</v>
      </c>
      <c r="AS10" s="93">
        <v>1823.047400528146</v>
      </c>
      <c r="AT10" s="93">
        <v>2449.2160719424592</v>
      </c>
      <c r="AU10" s="93">
        <v>7569.8460704802619</v>
      </c>
      <c r="AV10" s="148">
        <v>0</v>
      </c>
      <c r="AW10" s="148">
        <v>0</v>
      </c>
      <c r="AX10" s="148">
        <v>0</v>
      </c>
      <c r="AY10" s="93">
        <v>0</v>
      </c>
      <c r="AZ10" s="93">
        <v>0</v>
      </c>
      <c r="BE10" s="166"/>
      <c r="BF10" s="166"/>
      <c r="BG10" s="166"/>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2">
        <v>0</v>
      </c>
      <c r="Y11" s="172">
        <v>18862.7</v>
      </c>
      <c r="Z11" s="172">
        <v>2240</v>
      </c>
      <c r="AA11" s="172">
        <v>10216.399999999996</v>
      </c>
      <c r="AB11" s="172">
        <v>6135.9000000000005</v>
      </c>
      <c r="AC11" s="172">
        <v>11262.700000000003</v>
      </c>
      <c r="AD11" s="172">
        <v>1284</v>
      </c>
      <c r="AE11" s="172">
        <v>822.69999999999959</v>
      </c>
      <c r="AF11" s="172">
        <v>1836.1999999999996</v>
      </c>
      <c r="AG11" s="172">
        <v>291.29999999999995</v>
      </c>
      <c r="AH11" s="172">
        <v>15301.099999999993</v>
      </c>
      <c r="AI11" s="172">
        <v>0</v>
      </c>
      <c r="AJ11" s="172">
        <v>0</v>
      </c>
      <c r="AK11" s="172">
        <v>0</v>
      </c>
      <c r="AL11" s="172">
        <v>0</v>
      </c>
      <c r="AM11" s="172">
        <v>47.9</v>
      </c>
      <c r="AN11" s="378">
        <v>2573.9390787312468</v>
      </c>
      <c r="AO11" s="93">
        <v>32791.591637020494</v>
      </c>
      <c r="AP11" s="93">
        <v>444.98</v>
      </c>
      <c r="AQ11" s="159">
        <v>226.07316839999999</v>
      </c>
      <c r="AR11" s="160">
        <v>0.32716476594549587</v>
      </c>
      <c r="AS11" s="93">
        <v>2107.4</v>
      </c>
      <c r="AT11" s="93">
        <v>2831.236285198197</v>
      </c>
      <c r="AU11" s="93">
        <v>8750.5643596038863</v>
      </c>
      <c r="AV11" s="148">
        <v>0.29025288971966112</v>
      </c>
      <c r="AW11" s="148">
        <v>0.52773252676302018</v>
      </c>
      <c r="AX11" s="148">
        <v>0.87955421127170041</v>
      </c>
      <c r="AY11" s="93">
        <v>1</v>
      </c>
      <c r="AZ11" s="93">
        <v>2500</v>
      </c>
      <c r="BE11" s="166"/>
      <c r="BF11" s="166"/>
      <c r="BG11" s="166"/>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2">
        <v>4337</v>
      </c>
      <c r="Y12" s="172">
        <v>3218.5</v>
      </c>
      <c r="Z12" s="172">
        <v>0</v>
      </c>
      <c r="AA12" s="172">
        <v>680.29999999999961</v>
      </c>
      <c r="AB12" s="172">
        <v>3750.2999999999997</v>
      </c>
      <c r="AC12" s="172">
        <v>591.00000000000011</v>
      </c>
      <c r="AD12" s="172">
        <v>0</v>
      </c>
      <c r="AE12" s="172">
        <v>28.700000000000003</v>
      </c>
      <c r="AF12" s="172">
        <v>0</v>
      </c>
      <c r="AG12" s="172">
        <v>163.99999999999997</v>
      </c>
      <c r="AH12" s="172">
        <v>3171.7999999999993</v>
      </c>
      <c r="AI12" s="172">
        <v>0</v>
      </c>
      <c r="AJ12" s="172">
        <v>0</v>
      </c>
      <c r="AK12" s="172">
        <v>0</v>
      </c>
      <c r="AL12" s="172">
        <v>0</v>
      </c>
      <c r="AM12" s="172">
        <v>0</v>
      </c>
      <c r="AN12" s="378">
        <v>643.47705492620048</v>
      </c>
      <c r="AO12" s="93">
        <v>8197.7996244314982</v>
      </c>
      <c r="AP12" s="93">
        <v>1</v>
      </c>
      <c r="AQ12" s="159">
        <v>219.49468506666665</v>
      </c>
      <c r="AR12" s="160">
        <v>0.34428849256003979</v>
      </c>
      <c r="AS12" s="93">
        <v>499.7</v>
      </c>
      <c r="AT12" s="93">
        <v>671.33376279469462</v>
      </c>
      <c r="AU12" s="93">
        <v>2074.9060503435808</v>
      </c>
      <c r="AV12" s="150">
        <v>0.2349729033434573</v>
      </c>
      <c r="AW12" s="148">
        <v>0.33122435107308512</v>
      </c>
      <c r="AX12" s="149">
        <v>0.52372724653233993</v>
      </c>
      <c r="AY12" s="93">
        <v>1</v>
      </c>
      <c r="AZ12" s="93">
        <v>2400</v>
      </c>
      <c r="BE12" s="166"/>
      <c r="BF12" s="166"/>
      <c r="BG12" s="166"/>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2">
        <v>383.4</v>
      </c>
      <c r="Y13" s="172">
        <v>3918.4</v>
      </c>
      <c r="Z13" s="172">
        <v>2073.1</v>
      </c>
      <c r="AA13" s="172">
        <v>119.39999999999998</v>
      </c>
      <c r="AB13" s="172">
        <v>1</v>
      </c>
      <c r="AC13" s="172">
        <v>132.29999999999998</v>
      </c>
      <c r="AD13" s="172">
        <v>0</v>
      </c>
      <c r="AE13" s="172">
        <v>39.9</v>
      </c>
      <c r="AF13" s="172">
        <v>0</v>
      </c>
      <c r="AG13" s="172">
        <v>1051.5999999999999</v>
      </c>
      <c r="AH13" s="172">
        <v>1287.6999999999998</v>
      </c>
      <c r="AI13" s="172">
        <v>0</v>
      </c>
      <c r="AJ13" s="172">
        <v>0</v>
      </c>
      <c r="AK13" s="172">
        <v>0</v>
      </c>
      <c r="AL13" s="172">
        <v>0</v>
      </c>
      <c r="AM13" s="172">
        <v>160</v>
      </c>
      <c r="AN13" s="378">
        <v>82.643363333980716</v>
      </c>
      <c r="AO13" s="93">
        <v>1052.8638553845001</v>
      </c>
      <c r="AP13" s="93">
        <v>1.6</v>
      </c>
      <c r="AQ13" s="159">
        <v>3.4673275866666668</v>
      </c>
      <c r="AR13" s="160">
        <v>0.55243626976444016</v>
      </c>
      <c r="AS13" s="93">
        <v>84.7</v>
      </c>
      <c r="AT13" s="93">
        <v>113.792214746269</v>
      </c>
      <c r="AU13" s="93">
        <v>351.70010499119729</v>
      </c>
      <c r="AV13" s="149">
        <v>0.28999999999999998</v>
      </c>
      <c r="AW13" s="149">
        <v>0.48</v>
      </c>
      <c r="AX13" s="148">
        <v>0.28999999999999998</v>
      </c>
      <c r="AY13" s="93">
        <v>0</v>
      </c>
      <c r="AZ13" s="93">
        <v>1000</v>
      </c>
      <c r="BE13" s="166"/>
      <c r="BF13" s="166"/>
      <c r="BG13" s="166"/>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2">
        <v>410</v>
      </c>
      <c r="Y14" s="172">
        <v>1504</v>
      </c>
      <c r="Z14" s="172">
        <v>0</v>
      </c>
      <c r="AA14" s="172">
        <v>0</v>
      </c>
      <c r="AB14" s="172">
        <v>0</v>
      </c>
      <c r="AC14" s="172">
        <v>36.199999999999996</v>
      </c>
      <c r="AD14" s="172">
        <v>0</v>
      </c>
      <c r="AE14" s="172">
        <v>10</v>
      </c>
      <c r="AF14" s="172">
        <v>0</v>
      </c>
      <c r="AG14" s="172">
        <v>158.5</v>
      </c>
      <c r="AH14" s="172">
        <v>955.1</v>
      </c>
      <c r="AI14" s="172">
        <v>0</v>
      </c>
      <c r="AJ14" s="172">
        <v>0</v>
      </c>
      <c r="AK14" s="172">
        <v>0</v>
      </c>
      <c r="AL14" s="172">
        <v>0</v>
      </c>
      <c r="AM14" s="172">
        <v>0</v>
      </c>
      <c r="AN14" s="378">
        <v>155.21025775699076</v>
      </c>
      <c r="AO14" s="93">
        <v>1977.3550323314994</v>
      </c>
      <c r="AP14" s="93">
        <v>0</v>
      </c>
      <c r="AQ14" s="159">
        <v>3.0084827456666665</v>
      </c>
      <c r="AR14" s="160">
        <v>0.27265437048917401</v>
      </c>
      <c r="AS14" s="93">
        <v>289.557135946171</v>
      </c>
      <c r="AT14" s="93">
        <v>389.01237065999169</v>
      </c>
      <c r="AU14" s="93">
        <v>1202.329104052169</v>
      </c>
      <c r="AV14" s="149">
        <v>0.2</v>
      </c>
      <c r="AW14" s="148">
        <v>0.25</v>
      </c>
      <c r="AX14" s="148">
        <v>0.25</v>
      </c>
      <c r="AY14" s="93">
        <v>0</v>
      </c>
      <c r="AZ14" s="93">
        <v>2500</v>
      </c>
      <c r="BE14" s="166"/>
      <c r="BF14" s="166"/>
      <c r="BG14" s="166"/>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3">
        <v>0</v>
      </c>
      <c r="Y15" s="173">
        <v>0</v>
      </c>
      <c r="Z15" s="173">
        <v>0</v>
      </c>
      <c r="AA15" s="173">
        <v>0</v>
      </c>
      <c r="AB15" s="173">
        <v>0</v>
      </c>
      <c r="AC15" s="173">
        <v>6.9</v>
      </c>
      <c r="AD15" s="173">
        <v>0</v>
      </c>
      <c r="AE15" s="173">
        <v>0</v>
      </c>
      <c r="AF15" s="173">
        <v>0</v>
      </c>
      <c r="AG15" s="173">
        <v>0</v>
      </c>
      <c r="AH15" s="173">
        <v>0</v>
      </c>
      <c r="AI15" s="173">
        <v>0</v>
      </c>
      <c r="AJ15" s="173">
        <v>0</v>
      </c>
      <c r="AK15" s="173">
        <v>0</v>
      </c>
      <c r="AL15" s="173">
        <v>0</v>
      </c>
      <c r="AM15" s="173">
        <v>0</v>
      </c>
      <c r="AN15" s="380">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2">
        <v>7782</v>
      </c>
      <c r="Y16" s="172">
        <v>31717.19999999999</v>
      </c>
      <c r="Z16" s="172">
        <v>3626</v>
      </c>
      <c r="AA16" s="172">
        <v>43.5</v>
      </c>
      <c r="AB16" s="172">
        <v>0</v>
      </c>
      <c r="AC16" s="172">
        <v>2134.6</v>
      </c>
      <c r="AD16" s="172">
        <v>0</v>
      </c>
      <c r="AE16" s="172">
        <v>291.8000000000003</v>
      </c>
      <c r="AF16" s="172">
        <v>0</v>
      </c>
      <c r="AG16" s="172">
        <v>3296.6</v>
      </c>
      <c r="AH16" s="172">
        <v>10128.199999999999</v>
      </c>
      <c r="AI16" s="172">
        <v>0</v>
      </c>
      <c r="AJ16" s="172">
        <v>0</v>
      </c>
      <c r="AK16" s="172">
        <v>0</v>
      </c>
      <c r="AL16" s="172">
        <v>0</v>
      </c>
      <c r="AM16" s="172">
        <v>482.2</v>
      </c>
      <c r="AN16" s="378">
        <v>1556.1825007261668</v>
      </c>
      <c r="AO16" s="93">
        <v>19825.527922612499</v>
      </c>
      <c r="AP16" s="93">
        <v>1</v>
      </c>
      <c r="AQ16" s="159">
        <v>99.253471433333345</v>
      </c>
      <c r="AR16" s="160">
        <v>0.50689464975179266</v>
      </c>
      <c r="AS16" s="93">
        <v>3461.9</v>
      </c>
      <c r="AT16" s="93">
        <v>4650.9712896116725</v>
      </c>
      <c r="AU16" s="93">
        <v>14374.8594270251</v>
      </c>
      <c r="AV16" s="148">
        <v>7.624062566612755E-3</v>
      </c>
      <c r="AW16" s="148">
        <v>7.624062566612755E-3</v>
      </c>
      <c r="AX16" s="148">
        <v>7.624062566612755E-3</v>
      </c>
      <c r="AY16" s="93">
        <v>0</v>
      </c>
      <c r="AZ16" s="93">
        <v>0</v>
      </c>
      <c r="BE16" s="166"/>
      <c r="BF16" s="166"/>
      <c r="BG16" s="166"/>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2">
        <v>8416</v>
      </c>
      <c r="Y17" s="172">
        <v>8009.5000000000018</v>
      </c>
      <c r="Z17" s="172">
        <v>4061</v>
      </c>
      <c r="AA17" s="172">
        <v>2025.8999999999996</v>
      </c>
      <c r="AB17" s="172">
        <v>0</v>
      </c>
      <c r="AC17" s="172">
        <v>1510.2000000000003</v>
      </c>
      <c r="AD17" s="172">
        <v>0</v>
      </c>
      <c r="AE17" s="172">
        <v>288.70000000000027</v>
      </c>
      <c r="AF17" s="172">
        <v>0</v>
      </c>
      <c r="AG17" s="172">
        <v>852.2</v>
      </c>
      <c r="AH17" s="172">
        <v>8439.3000000000029</v>
      </c>
      <c r="AI17" s="172">
        <v>0</v>
      </c>
      <c r="AJ17" s="172">
        <v>0</v>
      </c>
      <c r="AK17" s="172">
        <v>0</v>
      </c>
      <c r="AL17" s="172">
        <v>0</v>
      </c>
      <c r="AM17" s="172">
        <v>0</v>
      </c>
      <c r="AN17" s="378">
        <v>0</v>
      </c>
      <c r="AO17" s="93">
        <v>0</v>
      </c>
      <c r="AP17" s="93">
        <v>0</v>
      </c>
      <c r="AQ17" s="159">
        <v>122.03566690000001</v>
      </c>
      <c r="AR17" s="160">
        <v>0.67287891548262657</v>
      </c>
      <c r="AS17" s="93">
        <v>772.9</v>
      </c>
      <c r="AT17" s="93">
        <v>1038.3707529798271</v>
      </c>
      <c r="AU17" s="93">
        <v>3209.3153618382098</v>
      </c>
      <c r="AV17" s="148">
        <v>0</v>
      </c>
      <c r="AW17" s="148">
        <v>0</v>
      </c>
      <c r="AX17" s="148">
        <v>0</v>
      </c>
      <c r="AY17" s="93">
        <v>0</v>
      </c>
      <c r="AZ17" s="93">
        <v>0</v>
      </c>
      <c r="BE17" s="166"/>
      <c r="BF17" s="166"/>
      <c r="BG17" s="166"/>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2">
        <v>180</v>
      </c>
      <c r="Y18" s="172">
        <v>0</v>
      </c>
      <c r="Z18" s="172">
        <v>0</v>
      </c>
      <c r="AA18" s="172">
        <v>13.9</v>
      </c>
      <c r="AB18" s="172">
        <v>205.6</v>
      </c>
      <c r="AC18" s="172">
        <v>267.70000000000005</v>
      </c>
      <c r="AD18" s="172">
        <v>0</v>
      </c>
      <c r="AE18" s="172">
        <v>67.899999999999991</v>
      </c>
      <c r="AF18" s="172">
        <v>43.000000000000007</v>
      </c>
      <c r="AG18" s="172">
        <v>1957.4999999999993</v>
      </c>
      <c r="AH18" s="172">
        <v>0</v>
      </c>
      <c r="AI18" s="172">
        <v>0</v>
      </c>
      <c r="AJ18" s="172">
        <v>0</v>
      </c>
      <c r="AK18" s="172">
        <v>0</v>
      </c>
      <c r="AL18" s="172">
        <v>0</v>
      </c>
      <c r="AM18" s="172">
        <v>0</v>
      </c>
      <c r="AN18" s="378">
        <v>1011.1791770933995</v>
      </c>
      <c r="AO18" s="93">
        <v>12882.268629081</v>
      </c>
      <c r="AP18" s="93">
        <v>3.09</v>
      </c>
      <c r="AQ18" s="159">
        <v>0</v>
      </c>
      <c r="AR18" s="160">
        <v>0.42530413625304142</v>
      </c>
      <c r="AS18" s="93">
        <v>34.4</v>
      </c>
      <c r="AT18" s="93">
        <v>46.21549217558033</v>
      </c>
      <c r="AU18" s="93">
        <v>142.83923980752289</v>
      </c>
      <c r="AV18" s="148">
        <v>0.3</v>
      </c>
      <c r="AW18" s="148">
        <v>0.4</v>
      </c>
      <c r="AX18" s="148">
        <v>1</v>
      </c>
      <c r="AY18" s="93">
        <v>1</v>
      </c>
      <c r="AZ18" s="93">
        <v>0</v>
      </c>
      <c r="BE18" s="166"/>
      <c r="BF18" s="166"/>
      <c r="BG18" s="166"/>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2">
        <v>0</v>
      </c>
      <c r="Y19" s="172">
        <v>547.69999999999993</v>
      </c>
      <c r="Z19" s="172">
        <v>0</v>
      </c>
      <c r="AA19" s="172">
        <v>2764.2000000000007</v>
      </c>
      <c r="AB19" s="172">
        <v>970.4</v>
      </c>
      <c r="AC19" s="172">
        <v>240</v>
      </c>
      <c r="AD19" s="172">
        <v>0</v>
      </c>
      <c r="AE19" s="172">
        <v>26.400000000000006</v>
      </c>
      <c r="AF19" s="172">
        <v>10</v>
      </c>
      <c r="AG19" s="172">
        <v>5.4</v>
      </c>
      <c r="AH19" s="172">
        <v>547.4</v>
      </c>
      <c r="AI19" s="172">
        <v>0</v>
      </c>
      <c r="AJ19" s="172">
        <v>0</v>
      </c>
      <c r="AK19" s="172">
        <v>0</v>
      </c>
      <c r="AL19" s="172">
        <v>0</v>
      </c>
      <c r="AM19" s="172">
        <v>0</v>
      </c>
      <c r="AN19" s="378">
        <v>1401.7883312677982</v>
      </c>
      <c r="AO19" s="93">
        <v>17858.569730846997</v>
      </c>
      <c r="AP19" s="93">
        <v>112.4</v>
      </c>
      <c r="AQ19" s="159">
        <v>199.70574806666664</v>
      </c>
      <c r="AR19" s="160">
        <v>0.405505558496559</v>
      </c>
      <c r="AS19" s="93">
        <v>601.4</v>
      </c>
      <c r="AT19" s="93">
        <v>807.96502890680267</v>
      </c>
      <c r="AU19" s="93">
        <v>2497.1953145419839</v>
      </c>
      <c r="AV19" s="148">
        <v>0</v>
      </c>
      <c r="AW19" s="148">
        <v>0</v>
      </c>
      <c r="AX19" s="148">
        <v>0</v>
      </c>
      <c r="AY19" s="93">
        <v>0</v>
      </c>
      <c r="AZ19" s="93">
        <v>0</v>
      </c>
      <c r="BE19" s="166"/>
      <c r="BF19" s="166"/>
      <c r="BG19" s="166"/>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2">
        <v>10173.5</v>
      </c>
      <c r="Y20" s="172">
        <v>3574</v>
      </c>
      <c r="Z20" s="172">
        <v>11582.4</v>
      </c>
      <c r="AA20" s="172">
        <v>32.9</v>
      </c>
      <c r="AB20" s="172">
        <v>5229.3000000000011</v>
      </c>
      <c r="AC20" s="172">
        <v>41.800000000000004</v>
      </c>
      <c r="AD20" s="172">
        <v>0</v>
      </c>
      <c r="AE20" s="172">
        <v>88.199999999999989</v>
      </c>
      <c r="AF20" s="172">
        <v>0</v>
      </c>
      <c r="AG20" s="172">
        <v>658.89999999999895</v>
      </c>
      <c r="AH20" s="172">
        <v>11891.499999999998</v>
      </c>
      <c r="AI20" s="172">
        <v>0</v>
      </c>
      <c r="AJ20" s="172">
        <v>0</v>
      </c>
      <c r="AK20" s="172">
        <v>0</v>
      </c>
      <c r="AL20" s="172">
        <v>0</v>
      </c>
      <c r="AM20" s="172">
        <v>0</v>
      </c>
      <c r="AN20" s="378">
        <v>1686.2356218380089</v>
      </c>
      <c r="AO20" s="93">
        <v>21482.384867618995</v>
      </c>
      <c r="AP20" s="93">
        <v>23</v>
      </c>
      <c r="AQ20" s="159">
        <v>68.672634866666669</v>
      </c>
      <c r="AR20" s="160">
        <v>0.1364403917595407</v>
      </c>
      <c r="AS20" s="93">
        <v>2230.8783440317002</v>
      </c>
      <c r="AT20" s="93">
        <v>2997.126181781065</v>
      </c>
      <c r="AU20" s="93">
        <v>9263.2839175742301</v>
      </c>
      <c r="AV20" s="148">
        <v>0.16</v>
      </c>
      <c r="AW20" s="148">
        <v>0.25</v>
      </c>
      <c r="AX20" s="148">
        <v>0.25</v>
      </c>
      <c r="AY20" s="93">
        <v>0</v>
      </c>
      <c r="AZ20" s="93">
        <v>0</v>
      </c>
      <c r="BE20" s="166"/>
      <c r="BF20" s="166"/>
      <c r="BG20" s="166"/>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2">
        <v>15229.300000000001</v>
      </c>
      <c r="Y21" s="172">
        <v>3866</v>
      </c>
      <c r="Z21" s="172">
        <v>0</v>
      </c>
      <c r="AA21" s="172">
        <v>66.199999999999989</v>
      </c>
      <c r="AB21" s="172">
        <v>2308.8000000000002</v>
      </c>
      <c r="AC21" s="172">
        <v>243.49999999999994</v>
      </c>
      <c r="AD21" s="172">
        <v>0</v>
      </c>
      <c r="AE21" s="172">
        <v>55.399999999999984</v>
      </c>
      <c r="AF21" s="172">
        <v>0</v>
      </c>
      <c r="AG21" s="172">
        <v>71.7</v>
      </c>
      <c r="AH21" s="172">
        <v>3867.2000000000012</v>
      </c>
      <c r="AI21" s="172">
        <v>0</v>
      </c>
      <c r="AJ21" s="172">
        <v>0</v>
      </c>
      <c r="AK21" s="172">
        <v>0</v>
      </c>
      <c r="AL21" s="172">
        <v>0</v>
      </c>
      <c r="AM21" s="172">
        <v>0</v>
      </c>
      <c r="AN21" s="378">
        <v>1230.6757025988381</v>
      </c>
      <c r="AO21" s="93">
        <v>15678.620916356998</v>
      </c>
      <c r="AP21" s="93">
        <v>0</v>
      </c>
      <c r="AQ21" s="159">
        <v>87.980974066666661</v>
      </c>
      <c r="AR21" s="160">
        <v>0.21065026821928559</v>
      </c>
      <c r="AS21" s="93">
        <v>2201.32843267719</v>
      </c>
      <c r="AT21" s="93">
        <v>2957.4266557056749</v>
      </c>
      <c r="AU21" s="93">
        <v>9140.5837177411522</v>
      </c>
      <c r="AV21" s="149">
        <v>7.5000000000000011E-2</v>
      </c>
      <c r="AW21" s="148">
        <v>0.1</v>
      </c>
      <c r="AX21" s="148">
        <v>0.1</v>
      </c>
      <c r="AY21" s="93">
        <v>0</v>
      </c>
      <c r="AZ21" s="93">
        <v>0</v>
      </c>
      <c r="BE21" s="166"/>
      <c r="BF21" s="166"/>
      <c r="BG21" s="166"/>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2">
        <v>4849.7000000000007</v>
      </c>
      <c r="Y22" s="172">
        <v>1781.0000000000002</v>
      </c>
      <c r="Z22" s="172">
        <v>601.4</v>
      </c>
      <c r="AA22" s="172">
        <v>146.39999999999998</v>
      </c>
      <c r="AB22" s="172">
        <v>9783.0000000000018</v>
      </c>
      <c r="AC22" s="172">
        <v>13.4</v>
      </c>
      <c r="AD22" s="172">
        <v>0</v>
      </c>
      <c r="AE22" s="172">
        <v>16.200000000000003</v>
      </c>
      <c r="AF22" s="172">
        <v>0</v>
      </c>
      <c r="AG22" s="172">
        <v>779.59999999999923</v>
      </c>
      <c r="AH22" s="172">
        <v>1683.6999999999998</v>
      </c>
      <c r="AI22" s="172">
        <v>0</v>
      </c>
      <c r="AJ22" s="172">
        <v>0</v>
      </c>
      <c r="AK22" s="172">
        <v>0</v>
      </c>
      <c r="AL22" s="172">
        <v>0</v>
      </c>
      <c r="AM22" s="172">
        <v>0</v>
      </c>
      <c r="AN22" s="378">
        <v>194.04156876222194</v>
      </c>
      <c r="AO22" s="93">
        <v>2472.0600172844997</v>
      </c>
      <c r="AP22" s="93">
        <v>0</v>
      </c>
      <c r="AQ22" s="159">
        <v>64.827355633333326</v>
      </c>
      <c r="AR22" s="160">
        <v>8.4310050630786879E-2</v>
      </c>
      <c r="AS22" s="93">
        <v>2073.2870382442111</v>
      </c>
      <c r="AT22" s="93">
        <v>2785.4064213287052</v>
      </c>
      <c r="AU22" s="93">
        <v>8608.9169896974909</v>
      </c>
      <c r="AV22" s="148">
        <v>0</v>
      </c>
      <c r="AW22" s="148">
        <v>0</v>
      </c>
      <c r="AX22" s="148">
        <v>0</v>
      </c>
      <c r="AY22" s="93">
        <v>0</v>
      </c>
      <c r="AZ22" s="93">
        <v>0</v>
      </c>
      <c r="BE22" s="166"/>
      <c r="BF22" s="166"/>
      <c r="BG22" s="166"/>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2">
        <v>4678.5</v>
      </c>
      <c r="Y23" s="172">
        <v>266</v>
      </c>
      <c r="Z23" s="172">
        <v>1225</v>
      </c>
      <c r="AA23" s="172">
        <v>7</v>
      </c>
      <c r="AB23" s="172">
        <v>6129.4000000000005</v>
      </c>
      <c r="AC23" s="172">
        <v>10.199999999999999</v>
      </c>
      <c r="AD23" s="172">
        <v>0</v>
      </c>
      <c r="AE23" s="172">
        <v>9</v>
      </c>
      <c r="AF23" s="172">
        <v>0</v>
      </c>
      <c r="AG23" s="172">
        <v>557.90000000000009</v>
      </c>
      <c r="AH23" s="172">
        <v>3278.9999999999982</v>
      </c>
      <c r="AI23" s="172">
        <v>0</v>
      </c>
      <c r="AJ23" s="172">
        <v>0</v>
      </c>
      <c r="AK23" s="172">
        <v>0</v>
      </c>
      <c r="AL23" s="172">
        <v>0</v>
      </c>
      <c r="AM23" s="172">
        <v>0</v>
      </c>
      <c r="AN23" s="378">
        <v>1330.5983597819095</v>
      </c>
      <c r="AO23" s="93">
        <v>16951.620342298498</v>
      </c>
      <c r="AP23" s="93">
        <v>0</v>
      </c>
      <c r="AQ23" s="159">
        <v>53.004201899999998</v>
      </c>
      <c r="AR23" s="160">
        <v>4.7815617475060197E-2</v>
      </c>
      <c r="AS23" s="93">
        <v>304.7</v>
      </c>
      <c r="AT23" s="93">
        <v>409.35640889242228</v>
      </c>
      <c r="AU23" s="93">
        <v>1265.2068712020989</v>
      </c>
      <c r="AV23" s="148">
        <v>0</v>
      </c>
      <c r="AW23" s="148">
        <v>0</v>
      </c>
      <c r="AX23" s="148">
        <v>0</v>
      </c>
      <c r="AY23" s="93">
        <v>0</v>
      </c>
      <c r="AZ23" s="93">
        <v>0</v>
      </c>
      <c r="BE23" s="166"/>
      <c r="BF23" s="166"/>
      <c r="BG23" s="166"/>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2">
        <v>11281.8</v>
      </c>
      <c r="Y24" s="172">
        <v>1763</v>
      </c>
      <c r="Z24" s="172">
        <v>0</v>
      </c>
      <c r="AA24" s="172">
        <v>1146.8999999999999</v>
      </c>
      <c r="AB24" s="172">
        <v>0</v>
      </c>
      <c r="AC24" s="172">
        <v>26.099999999999998</v>
      </c>
      <c r="AD24" s="172">
        <v>0</v>
      </c>
      <c r="AE24" s="172">
        <v>22.300000000000004</v>
      </c>
      <c r="AF24" s="172">
        <v>0</v>
      </c>
      <c r="AG24" s="172">
        <v>11.899999999999999</v>
      </c>
      <c r="AH24" s="172">
        <v>5168.1999999999989</v>
      </c>
      <c r="AI24" s="172">
        <v>0</v>
      </c>
      <c r="AJ24" s="172">
        <v>0</v>
      </c>
      <c r="AK24" s="172">
        <v>0</v>
      </c>
      <c r="AL24" s="172">
        <v>0</v>
      </c>
      <c r="AM24" s="172">
        <v>0</v>
      </c>
      <c r="AN24" s="378">
        <v>953.59202584536467</v>
      </c>
      <c r="AO24" s="93">
        <v>12148.617097516499</v>
      </c>
      <c r="AP24" s="93">
        <v>0.5</v>
      </c>
      <c r="AQ24" s="159">
        <v>103.26698133333333</v>
      </c>
      <c r="AR24" s="160">
        <v>0.49353013335443791</v>
      </c>
      <c r="AS24" s="93">
        <v>895.96876460989972</v>
      </c>
      <c r="AT24" s="93">
        <v>1203.7103904184071</v>
      </c>
      <c r="AU24" s="93">
        <v>3720.334221748938</v>
      </c>
      <c r="AV24" s="148">
        <v>0</v>
      </c>
      <c r="AW24" s="148">
        <v>0</v>
      </c>
      <c r="AX24" s="148">
        <v>0</v>
      </c>
      <c r="AY24" s="93">
        <v>0</v>
      </c>
      <c r="AZ24" s="93">
        <v>0</v>
      </c>
      <c r="BE24" s="166"/>
      <c r="BF24" s="166"/>
      <c r="BG24" s="166"/>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2">
        <v>2191.8000000000002</v>
      </c>
      <c r="Y25" s="172">
        <v>6052.9</v>
      </c>
      <c r="Z25" s="172">
        <v>2132.9</v>
      </c>
      <c r="AA25" s="172">
        <v>192</v>
      </c>
      <c r="AB25" s="172">
        <v>0</v>
      </c>
      <c r="AC25" s="172">
        <v>1.1000000000000001</v>
      </c>
      <c r="AD25" s="172">
        <v>0</v>
      </c>
      <c r="AE25" s="172">
        <v>11.1</v>
      </c>
      <c r="AF25" s="172">
        <v>0</v>
      </c>
      <c r="AG25" s="172">
        <v>854.7</v>
      </c>
      <c r="AH25" s="172">
        <v>7230.8000000000029</v>
      </c>
      <c r="AI25" s="172">
        <v>645.29999999999995</v>
      </c>
      <c r="AJ25" s="172">
        <v>0</v>
      </c>
      <c r="AK25" s="172">
        <v>0</v>
      </c>
      <c r="AL25" s="172">
        <v>0</v>
      </c>
      <c r="AM25" s="172">
        <v>0</v>
      </c>
      <c r="AN25" s="378">
        <v>19.415843565304563</v>
      </c>
      <c r="AO25" s="93">
        <v>247.35488836649998</v>
      </c>
      <c r="AP25" s="93">
        <v>16.2</v>
      </c>
      <c r="AQ25" s="159">
        <v>73.514234800000011</v>
      </c>
      <c r="AR25" s="160">
        <v>0.53207956600361661</v>
      </c>
      <c r="AS25" s="93">
        <v>1744.1873971857869</v>
      </c>
      <c r="AT25" s="93">
        <v>2343.2697385867891</v>
      </c>
      <c r="AU25" s="93">
        <v>7242.3954039499913</v>
      </c>
      <c r="AV25" s="148">
        <v>0</v>
      </c>
      <c r="AW25" s="148">
        <v>0</v>
      </c>
      <c r="AX25" s="148">
        <v>0</v>
      </c>
      <c r="AY25" s="93">
        <v>0</v>
      </c>
      <c r="AZ25" s="93">
        <v>2500</v>
      </c>
      <c r="BE25" s="166"/>
      <c r="BF25" s="166"/>
      <c r="BG25" s="166"/>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2">
        <v>0</v>
      </c>
      <c r="Y26" s="172">
        <v>1281.6000000000001</v>
      </c>
      <c r="Z26" s="172">
        <v>0</v>
      </c>
      <c r="AA26" s="172">
        <v>709.09999999999991</v>
      </c>
      <c r="AB26" s="172">
        <v>921.6</v>
      </c>
      <c r="AC26" s="172">
        <v>5.6</v>
      </c>
      <c r="AD26" s="172">
        <v>0</v>
      </c>
      <c r="AE26" s="172">
        <v>220.7</v>
      </c>
      <c r="AF26" s="172">
        <v>0</v>
      </c>
      <c r="AG26" s="172">
        <v>877.09999999999991</v>
      </c>
      <c r="AH26" s="172">
        <v>178</v>
      </c>
      <c r="AI26" s="172">
        <v>0</v>
      </c>
      <c r="AJ26" s="172">
        <v>0</v>
      </c>
      <c r="AK26" s="172">
        <v>0</v>
      </c>
      <c r="AL26" s="172">
        <v>0</v>
      </c>
      <c r="AM26" s="172">
        <v>11.5</v>
      </c>
      <c r="AN26" s="378">
        <v>1053.041757106957</v>
      </c>
      <c r="AO26" s="93">
        <v>13415.591519284495</v>
      </c>
      <c r="AP26" s="93">
        <v>13</v>
      </c>
      <c r="AQ26" s="159">
        <v>35.771111366666666</v>
      </c>
      <c r="AR26" s="160">
        <v>0.89467551547697455</v>
      </c>
      <c r="AS26" s="93">
        <v>252.6004650778172</v>
      </c>
      <c r="AT26" s="93">
        <v>339.3620586439481</v>
      </c>
      <c r="AU26" s="93">
        <v>1048.8737908936671</v>
      </c>
      <c r="AV26" s="148">
        <v>0.4</v>
      </c>
      <c r="AW26" s="148">
        <v>0.4</v>
      </c>
      <c r="AX26" s="148">
        <v>0.4</v>
      </c>
      <c r="AY26" s="93">
        <v>0</v>
      </c>
      <c r="AZ26" s="93">
        <v>2000</v>
      </c>
      <c r="BE26" s="166"/>
      <c r="BF26" s="166"/>
      <c r="BG26" s="166"/>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2">
        <v>4270</v>
      </c>
      <c r="Y27" s="172">
        <v>2684.6</v>
      </c>
      <c r="Z27" s="172">
        <v>1707.8</v>
      </c>
      <c r="AA27" s="172">
        <v>590</v>
      </c>
      <c r="AB27" s="172">
        <v>190</v>
      </c>
      <c r="AC27" s="172">
        <v>305.29999999999995</v>
      </c>
      <c r="AD27" s="172">
        <v>0</v>
      </c>
      <c r="AE27" s="172">
        <v>17.400000000000006</v>
      </c>
      <c r="AF27" s="172">
        <v>0</v>
      </c>
      <c r="AG27" s="172">
        <v>1161.3999999999996</v>
      </c>
      <c r="AH27" s="172">
        <v>3262.3</v>
      </c>
      <c r="AI27" s="172">
        <v>0</v>
      </c>
      <c r="AJ27" s="172">
        <v>0</v>
      </c>
      <c r="AK27" s="172">
        <v>0</v>
      </c>
      <c r="AL27" s="172">
        <v>0</v>
      </c>
      <c r="AM27" s="172">
        <v>115.3</v>
      </c>
      <c r="AN27" s="378">
        <v>395.7712117344646</v>
      </c>
      <c r="AO27" s="93">
        <v>5042.0649284684996</v>
      </c>
      <c r="AP27" s="93">
        <v>29.5</v>
      </c>
      <c r="AQ27" s="159">
        <v>19.532942066666667</v>
      </c>
      <c r="AR27" s="160">
        <v>0.39363403710812539</v>
      </c>
      <c r="AS27" s="93">
        <v>1557.5571146168129</v>
      </c>
      <c r="AT27" s="93">
        <v>2092.5368791742089</v>
      </c>
      <c r="AU27" s="93">
        <v>6467.4498316472182</v>
      </c>
      <c r="AV27" s="149">
        <v>0.25</v>
      </c>
      <c r="AW27" s="148">
        <v>0.5</v>
      </c>
      <c r="AX27" s="148">
        <v>0.5</v>
      </c>
      <c r="AY27" s="93">
        <v>0</v>
      </c>
      <c r="AZ27" s="93">
        <v>0</v>
      </c>
      <c r="BE27" s="166"/>
      <c r="BF27" s="166"/>
      <c r="BG27" s="166"/>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2">
        <v>0</v>
      </c>
      <c r="Y28" s="172">
        <v>5960.6000000000013</v>
      </c>
      <c r="Z28" s="172">
        <v>0</v>
      </c>
      <c r="AA28" s="172">
        <v>264.30000000000007</v>
      </c>
      <c r="AB28" s="172">
        <v>90.8</v>
      </c>
      <c r="AC28" s="172">
        <v>846.19999999999948</v>
      </c>
      <c r="AD28" s="172">
        <v>0</v>
      </c>
      <c r="AE28" s="172">
        <v>43.599999999999994</v>
      </c>
      <c r="AF28" s="172">
        <v>0</v>
      </c>
      <c r="AG28" s="172">
        <v>2385.8000000000006</v>
      </c>
      <c r="AH28" s="172">
        <v>884.50000000000023</v>
      </c>
      <c r="AI28" s="172">
        <v>0</v>
      </c>
      <c r="AJ28" s="172">
        <v>0</v>
      </c>
      <c r="AK28" s="172">
        <v>0</v>
      </c>
      <c r="AL28" s="172">
        <v>0</v>
      </c>
      <c r="AM28" s="172">
        <v>232.3</v>
      </c>
      <c r="AN28" s="378">
        <v>1298.8557712660281</v>
      </c>
      <c r="AO28" s="93">
        <v>16547.224601654998</v>
      </c>
      <c r="AP28" s="93">
        <v>1</v>
      </c>
      <c r="AQ28" s="159">
        <v>5.3797904366666662</v>
      </c>
      <c r="AR28" s="160">
        <v>0.60576923076923073</v>
      </c>
      <c r="AS28" s="93">
        <v>89.899999999999991</v>
      </c>
      <c r="AT28" s="93">
        <v>120.7782775169963</v>
      </c>
      <c r="AU28" s="93">
        <v>373.29208310163682</v>
      </c>
      <c r="AV28" s="150">
        <v>0.17</v>
      </c>
      <c r="AW28" s="150">
        <v>0.27000000000000007</v>
      </c>
      <c r="AX28" s="150">
        <v>0.47000000000000031</v>
      </c>
      <c r="AY28" s="93">
        <v>0</v>
      </c>
      <c r="AZ28" s="93">
        <v>0</v>
      </c>
      <c r="BE28" s="166"/>
      <c r="BF28" s="166"/>
      <c r="BG28" s="166"/>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2">
        <v>8584.5</v>
      </c>
      <c r="Y29" s="172">
        <v>4401.0999999999995</v>
      </c>
      <c r="Z29" s="172">
        <v>4089.6</v>
      </c>
      <c r="AA29" s="172">
        <v>271.5000000000004</v>
      </c>
      <c r="AB29" s="172">
        <v>2185.7000000000003</v>
      </c>
      <c r="AC29" s="172">
        <v>101</v>
      </c>
      <c r="AD29" s="172">
        <v>0</v>
      </c>
      <c r="AE29" s="172">
        <v>329.30000000000075</v>
      </c>
      <c r="AF29" s="172">
        <v>0</v>
      </c>
      <c r="AG29" s="172">
        <v>447.10000000000008</v>
      </c>
      <c r="AH29" s="172">
        <v>6078.5</v>
      </c>
      <c r="AI29" s="172">
        <v>0</v>
      </c>
      <c r="AJ29" s="172">
        <v>0</v>
      </c>
      <c r="AK29" s="172">
        <v>0</v>
      </c>
      <c r="AL29" s="172">
        <v>0</v>
      </c>
      <c r="AM29" s="172">
        <v>0</v>
      </c>
      <c r="AN29" s="378">
        <v>456.16536000539725</v>
      </c>
      <c r="AO29" s="93">
        <v>5811.4771743644988</v>
      </c>
      <c r="AP29" s="93">
        <v>1</v>
      </c>
      <c r="AQ29" s="159">
        <v>115.27370620000001</v>
      </c>
      <c r="AR29" s="160">
        <v>0.55622495509188885</v>
      </c>
      <c r="AS29" s="93">
        <v>2930.914469455734</v>
      </c>
      <c r="AT29" s="93">
        <v>3937.6062421635661</v>
      </c>
      <c r="AU29" s="93">
        <v>12170.04635924204</v>
      </c>
      <c r="AV29" s="149">
        <v>0.125</v>
      </c>
      <c r="AW29" s="148">
        <v>0.15</v>
      </c>
      <c r="AX29" s="148">
        <v>0.15</v>
      </c>
      <c r="AY29" s="93">
        <v>0</v>
      </c>
      <c r="AZ29" s="93">
        <v>0</v>
      </c>
      <c r="BE29" s="166"/>
      <c r="BF29" s="166"/>
      <c r="BG29" s="166"/>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2">
        <v>4042.8</v>
      </c>
      <c r="Y30" s="172">
        <v>2496</v>
      </c>
      <c r="Z30" s="172">
        <v>1657</v>
      </c>
      <c r="AA30" s="172">
        <v>188.09999999999994</v>
      </c>
      <c r="AB30" s="172">
        <v>3838.9</v>
      </c>
      <c r="AC30" s="172">
        <v>894.59999999999752</v>
      </c>
      <c r="AD30" s="172">
        <v>0</v>
      </c>
      <c r="AE30" s="172">
        <v>98.299999999999983</v>
      </c>
      <c r="AF30" s="172">
        <v>0</v>
      </c>
      <c r="AG30" s="172">
        <v>713.3000000000003</v>
      </c>
      <c r="AH30" s="172">
        <v>2918.4000000000015</v>
      </c>
      <c r="AI30" s="172">
        <v>0</v>
      </c>
      <c r="AJ30" s="172">
        <v>0</v>
      </c>
      <c r="AK30" s="172">
        <v>0</v>
      </c>
      <c r="AL30" s="172">
        <v>0</v>
      </c>
      <c r="AM30" s="172">
        <v>69.7</v>
      </c>
      <c r="AN30" s="378">
        <v>563.9790921746262</v>
      </c>
      <c r="AO30" s="93">
        <v>7185.0076931594995</v>
      </c>
      <c r="AP30" s="93">
        <v>0</v>
      </c>
      <c r="AQ30" s="159">
        <v>90.029208933333337</v>
      </c>
      <c r="AR30" s="160">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6"/>
      <c r="BF30" s="166"/>
      <c r="BG30" s="166"/>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2">
        <v>1444</v>
      </c>
      <c r="Y31" s="172">
        <v>7824.3</v>
      </c>
      <c r="Z31" s="172">
        <v>1401</v>
      </c>
      <c r="AA31" s="172">
        <v>0</v>
      </c>
      <c r="AB31" s="172">
        <v>0</v>
      </c>
      <c r="AC31" s="172">
        <v>218.1</v>
      </c>
      <c r="AD31" s="172">
        <v>0</v>
      </c>
      <c r="AE31" s="172">
        <v>1.6</v>
      </c>
      <c r="AF31" s="172">
        <v>0</v>
      </c>
      <c r="AG31" s="172">
        <v>9</v>
      </c>
      <c r="AH31" s="172">
        <v>3306</v>
      </c>
      <c r="AI31" s="172">
        <v>0</v>
      </c>
      <c r="AJ31" s="172">
        <v>0</v>
      </c>
      <c r="AK31" s="172">
        <v>0</v>
      </c>
      <c r="AL31" s="172">
        <v>0</v>
      </c>
      <c r="AM31" s="172">
        <v>0</v>
      </c>
      <c r="AN31" s="378">
        <v>1007.4959002972572</v>
      </c>
      <c r="AO31" s="93">
        <v>12835.344243968999</v>
      </c>
      <c r="AP31" s="93">
        <v>2.2000000000000002</v>
      </c>
      <c r="AQ31" s="159">
        <v>111.09152413333332</v>
      </c>
      <c r="AR31" s="160">
        <v>0.65072758149911758</v>
      </c>
      <c r="AS31" s="93">
        <v>1276.5498866500359</v>
      </c>
      <c r="AT31" s="93">
        <v>1715.0110842503691</v>
      </c>
      <c r="AU31" s="93">
        <v>5300.622540275308</v>
      </c>
      <c r="AV31" s="148">
        <v>0</v>
      </c>
      <c r="AW31" s="148">
        <v>0</v>
      </c>
      <c r="AX31" s="148">
        <v>0</v>
      </c>
      <c r="AY31" s="93">
        <v>0</v>
      </c>
      <c r="AZ31" s="93">
        <v>0</v>
      </c>
      <c r="BE31" s="166"/>
      <c r="BF31" s="166"/>
      <c r="BG31" s="166"/>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2">
        <v>10464.5</v>
      </c>
      <c r="Y32" s="172">
        <v>1794.9</v>
      </c>
      <c r="Z32" s="172">
        <v>1190</v>
      </c>
      <c r="AA32" s="172">
        <v>548.5</v>
      </c>
      <c r="AB32" s="172">
        <v>954.3</v>
      </c>
      <c r="AC32" s="172">
        <v>61.1</v>
      </c>
      <c r="AD32" s="172">
        <v>0</v>
      </c>
      <c r="AE32" s="172">
        <v>14.100000000000001</v>
      </c>
      <c r="AF32" s="172">
        <v>0</v>
      </c>
      <c r="AG32" s="172">
        <v>1082.7999999999981</v>
      </c>
      <c r="AH32" s="172">
        <v>4160.3</v>
      </c>
      <c r="AI32" s="172">
        <v>0</v>
      </c>
      <c r="AJ32" s="172">
        <v>0</v>
      </c>
      <c r="AK32" s="172">
        <v>0</v>
      </c>
      <c r="AL32" s="172">
        <v>0</v>
      </c>
      <c r="AM32" s="172">
        <v>0</v>
      </c>
      <c r="AN32" s="378">
        <v>333.9942684579799</v>
      </c>
      <c r="AO32" s="93">
        <v>4255.0360849169992</v>
      </c>
      <c r="AP32" s="93">
        <v>0</v>
      </c>
      <c r="AQ32" s="159">
        <v>121.01943696666667</v>
      </c>
      <c r="AR32" s="160">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6"/>
      <c r="BF32" s="166"/>
      <c r="BG32" s="166"/>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2">
        <v>2239</v>
      </c>
      <c r="Y33" s="172">
        <v>0</v>
      </c>
      <c r="Z33" s="172">
        <v>0</v>
      </c>
      <c r="AA33" s="172">
        <v>2782.7</v>
      </c>
      <c r="AB33" s="172">
        <v>791.30000000000007</v>
      </c>
      <c r="AC33" s="172">
        <v>17</v>
      </c>
      <c r="AD33" s="172">
        <v>0</v>
      </c>
      <c r="AE33" s="172">
        <v>0</v>
      </c>
      <c r="AF33" s="172">
        <v>0</v>
      </c>
      <c r="AG33" s="172">
        <v>52</v>
      </c>
      <c r="AH33" s="172">
        <v>388.00000000000006</v>
      </c>
      <c r="AI33" s="172">
        <v>53.1</v>
      </c>
      <c r="AJ33" s="172">
        <v>0</v>
      </c>
      <c r="AK33" s="172">
        <v>0</v>
      </c>
      <c r="AL33" s="172">
        <v>0</v>
      </c>
      <c r="AM33" s="172">
        <v>0</v>
      </c>
      <c r="AN33" s="378">
        <v>141.94100873281616</v>
      </c>
      <c r="AO33" s="93">
        <v>1808.3068217789996</v>
      </c>
      <c r="AP33" s="93">
        <v>0</v>
      </c>
      <c r="AQ33" s="159">
        <v>270.67854160000002</v>
      </c>
      <c r="AR33" s="160">
        <v>0.27453864239014908</v>
      </c>
      <c r="AS33" s="93">
        <v>57.598249511100583</v>
      </c>
      <c r="AT33" s="93">
        <v>77.381728186261412</v>
      </c>
      <c r="AU33" s="93">
        <v>239.1654120467916</v>
      </c>
      <c r="AV33" s="148">
        <v>0.15</v>
      </c>
      <c r="AW33" s="148">
        <v>0.15</v>
      </c>
      <c r="AX33" s="148">
        <v>0.15</v>
      </c>
      <c r="AY33" s="93">
        <v>0</v>
      </c>
      <c r="AZ33" s="93">
        <v>0</v>
      </c>
      <c r="BE33" s="166"/>
      <c r="BF33" s="166"/>
      <c r="BG33" s="166"/>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2">
        <v>3793.1000000000004</v>
      </c>
      <c r="Y34" s="172">
        <v>338.2</v>
      </c>
      <c r="Z34" s="172">
        <v>770</v>
      </c>
      <c r="AA34" s="172">
        <v>279.7</v>
      </c>
      <c r="AB34" s="172">
        <v>2180.8000000000002</v>
      </c>
      <c r="AC34" s="172">
        <v>23.3</v>
      </c>
      <c r="AD34" s="172">
        <v>0</v>
      </c>
      <c r="AE34" s="172">
        <v>11.200000000000003</v>
      </c>
      <c r="AF34" s="172">
        <v>0</v>
      </c>
      <c r="AG34" s="172">
        <v>320.99999999999983</v>
      </c>
      <c r="AH34" s="172">
        <v>1670.1000000000001</v>
      </c>
      <c r="AI34" s="172">
        <v>0</v>
      </c>
      <c r="AJ34" s="172">
        <v>0</v>
      </c>
      <c r="AK34" s="172">
        <v>0</v>
      </c>
      <c r="AL34" s="172">
        <v>0</v>
      </c>
      <c r="AM34" s="172">
        <v>0</v>
      </c>
      <c r="AN34" s="378">
        <v>380.23377895103334</v>
      </c>
      <c r="AO34" s="93">
        <v>4844.1204024569988</v>
      </c>
      <c r="AP34" s="93">
        <v>10</v>
      </c>
      <c r="AQ34" s="159">
        <v>60.527139266666673</v>
      </c>
      <c r="AR34" s="160">
        <v>3.2054019972745949E-2</v>
      </c>
      <c r="AS34" s="93">
        <v>922.8</v>
      </c>
      <c r="AT34" s="93">
        <v>1239.757447082138</v>
      </c>
      <c r="AU34" s="93">
        <v>3831.745653906456</v>
      </c>
      <c r="AV34" s="148">
        <v>0</v>
      </c>
      <c r="AW34" s="148">
        <v>0</v>
      </c>
      <c r="AX34" s="148">
        <v>0</v>
      </c>
      <c r="AY34" s="93">
        <v>0</v>
      </c>
      <c r="AZ34" s="93">
        <v>0</v>
      </c>
      <c r="BE34" s="166"/>
      <c r="BF34" s="166"/>
      <c r="BG34" s="166"/>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2">
        <v>740.4</v>
      </c>
      <c r="Y35" s="172">
        <v>5444.9999999999991</v>
      </c>
      <c r="Z35" s="172">
        <v>0</v>
      </c>
      <c r="AA35" s="172">
        <v>1051.3999999999999</v>
      </c>
      <c r="AB35" s="172">
        <v>150</v>
      </c>
      <c r="AC35" s="172">
        <v>2116.6999999999998</v>
      </c>
      <c r="AD35" s="172">
        <v>178.5</v>
      </c>
      <c r="AE35" s="172">
        <v>9.8000000000000007</v>
      </c>
      <c r="AF35" s="172">
        <v>518</v>
      </c>
      <c r="AG35" s="172">
        <v>6</v>
      </c>
      <c r="AH35" s="172">
        <v>1511.6</v>
      </c>
      <c r="AI35" s="172">
        <v>0</v>
      </c>
      <c r="AJ35" s="172">
        <v>0</v>
      </c>
      <c r="AK35" s="172">
        <v>0</v>
      </c>
      <c r="AL35" s="172">
        <v>0</v>
      </c>
      <c r="AM35" s="172">
        <v>0</v>
      </c>
      <c r="AN35" s="378">
        <v>76.786155272344018</v>
      </c>
      <c r="AO35" s="93">
        <v>978.24391722149983</v>
      </c>
      <c r="AP35" s="93">
        <v>0</v>
      </c>
      <c r="AQ35" s="159">
        <v>47.25235</v>
      </c>
      <c r="AR35" s="160">
        <v>0.1589666951323655</v>
      </c>
      <c r="AS35" s="93">
        <v>205.9</v>
      </c>
      <c r="AT35" s="93">
        <v>276.62121624860441</v>
      </c>
      <c r="AU35" s="93">
        <v>854.95928710374881</v>
      </c>
      <c r="AV35" s="149">
        <v>0.22</v>
      </c>
      <c r="AW35" s="149">
        <v>0.5</v>
      </c>
      <c r="AX35" s="149">
        <v>0.5</v>
      </c>
      <c r="AY35" s="93">
        <v>0</v>
      </c>
      <c r="AZ35" s="93">
        <v>0</v>
      </c>
      <c r="BE35" s="166"/>
      <c r="BF35" s="166"/>
      <c r="BG35" s="166"/>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2">
        <v>533.9</v>
      </c>
      <c r="Y36" s="172">
        <v>1258</v>
      </c>
      <c r="Z36" s="172">
        <v>1250.4000000000001</v>
      </c>
      <c r="AA36" s="172">
        <v>501.9000000000002</v>
      </c>
      <c r="AB36" s="172">
        <v>211.9</v>
      </c>
      <c r="AC36" s="172">
        <v>0</v>
      </c>
      <c r="AD36" s="172">
        <v>0</v>
      </c>
      <c r="AE36" s="172">
        <v>221.10000000000002</v>
      </c>
      <c r="AF36" s="172">
        <v>0</v>
      </c>
      <c r="AG36" s="172">
        <v>82.1</v>
      </c>
      <c r="AH36" s="172">
        <v>400.2</v>
      </c>
      <c r="AI36" s="172">
        <v>0</v>
      </c>
      <c r="AJ36" s="172">
        <v>0</v>
      </c>
      <c r="AK36" s="172">
        <v>0</v>
      </c>
      <c r="AL36" s="172">
        <v>0</v>
      </c>
      <c r="AM36" s="172">
        <v>12</v>
      </c>
      <c r="AN36" s="378">
        <v>235.48162351095189</v>
      </c>
      <c r="AO36" s="93">
        <v>2999.9999999999995</v>
      </c>
      <c r="AP36" s="93">
        <v>320.8</v>
      </c>
      <c r="AQ36" s="159">
        <v>9.5162785033333321</v>
      </c>
      <c r="AR36" s="160">
        <v>0.84328097731239093</v>
      </c>
      <c r="AS36" s="93">
        <v>40</v>
      </c>
      <c r="AT36" s="93">
        <v>53.738944390209689</v>
      </c>
      <c r="AU36" s="93">
        <v>166.09213931107311</v>
      </c>
      <c r="AV36" s="149">
        <v>0.192</v>
      </c>
      <c r="AW36" s="149">
        <v>0.23699999999999999</v>
      </c>
      <c r="AX36" s="149">
        <v>0.23699999999999999</v>
      </c>
      <c r="AY36" s="93">
        <v>0</v>
      </c>
      <c r="AZ36" s="93">
        <v>0</v>
      </c>
      <c r="BE36" s="166"/>
      <c r="BF36" s="166"/>
      <c r="BG36" s="166"/>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2">
        <v>463</v>
      </c>
      <c r="Y37" s="172">
        <v>8569.5</v>
      </c>
      <c r="Z37" s="172">
        <v>3467.1</v>
      </c>
      <c r="AA37" s="172">
        <v>12.3</v>
      </c>
      <c r="AB37" s="172">
        <v>7.6</v>
      </c>
      <c r="AC37" s="172">
        <v>745.5</v>
      </c>
      <c r="AD37" s="172">
        <v>0</v>
      </c>
      <c r="AE37" s="172">
        <v>63.399999999999991</v>
      </c>
      <c r="AF37" s="172">
        <v>0</v>
      </c>
      <c r="AG37" s="172">
        <v>226.00000000000003</v>
      </c>
      <c r="AH37" s="172">
        <v>2769.8</v>
      </c>
      <c r="AI37" s="172">
        <v>0</v>
      </c>
      <c r="AJ37" s="172">
        <v>0</v>
      </c>
      <c r="AK37" s="172">
        <v>0</v>
      </c>
      <c r="AL37" s="172">
        <v>0</v>
      </c>
      <c r="AM37" s="172">
        <v>105</v>
      </c>
      <c r="AN37" s="378">
        <v>451.64099798691859</v>
      </c>
      <c r="AO37" s="93">
        <v>5753.8374916874991</v>
      </c>
      <c r="AP37" s="93">
        <v>3.6</v>
      </c>
      <c r="AQ37" s="159">
        <v>6.8191451566666661</v>
      </c>
      <c r="AR37" s="160">
        <v>0.41725090291055872</v>
      </c>
      <c r="AS37" s="93">
        <v>869.99910425709322</v>
      </c>
      <c r="AT37" s="93">
        <v>1168.820837080104</v>
      </c>
      <c r="AU37" s="93">
        <v>3612.5003106194481</v>
      </c>
      <c r="AV37" s="149">
        <v>0.16028999999999999</v>
      </c>
      <c r="AW37" s="149">
        <v>0.5</v>
      </c>
      <c r="AX37" s="149">
        <v>0.5</v>
      </c>
      <c r="AY37" s="93">
        <v>0</v>
      </c>
      <c r="AZ37" s="93">
        <v>5000</v>
      </c>
      <c r="BE37" s="166"/>
      <c r="BF37" s="166"/>
      <c r="BG37" s="166"/>
    </row>
    <row r="38" spans="1:59" s="400" customFormat="1" ht="16" customHeight="1" x14ac:dyDescent="0.35">
      <c r="A38" s="396" t="s">
        <v>85</v>
      </c>
      <c r="B38" s="396">
        <v>364</v>
      </c>
      <c r="C38" s="397">
        <v>2099134</v>
      </c>
      <c r="D38" s="396">
        <f t="shared" si="3"/>
        <v>17.3404842187302</v>
      </c>
      <c r="E38" s="396">
        <v>0</v>
      </c>
      <c r="F38" s="398">
        <v>0.16759445248367563</v>
      </c>
      <c r="G38" s="399">
        <v>0.45508979277630746</v>
      </c>
      <c r="H38" s="398">
        <v>0.81089451624303943</v>
      </c>
      <c r="I38" s="396">
        <v>39073</v>
      </c>
      <c r="J38" s="400">
        <v>13046937</v>
      </c>
      <c r="K38" s="400">
        <v>4043</v>
      </c>
      <c r="L38" s="400">
        <v>7071638</v>
      </c>
      <c r="M38" s="400">
        <f t="shared" si="6"/>
        <v>-0.89652701353876074</v>
      </c>
      <c r="N38" s="400">
        <f t="shared" si="7"/>
        <v>-0.45798481283384751</v>
      </c>
      <c r="O38" s="396">
        <v>191.84308032737431</v>
      </c>
      <c r="P38" s="396">
        <v>91.759247546283035</v>
      </c>
      <c r="Q38" s="400">
        <v>2640</v>
      </c>
      <c r="R38" s="400">
        <v>0</v>
      </c>
      <c r="S38" s="400">
        <v>0</v>
      </c>
      <c r="T38" s="400">
        <v>0</v>
      </c>
      <c r="U38" s="400">
        <v>17</v>
      </c>
      <c r="V38" s="400">
        <v>737</v>
      </c>
      <c r="W38" s="400">
        <v>0</v>
      </c>
      <c r="X38" s="401">
        <v>2640</v>
      </c>
      <c r="Y38" s="401">
        <v>1415.5</v>
      </c>
      <c r="Z38" s="401">
        <v>0</v>
      </c>
      <c r="AA38" s="401">
        <v>82.9</v>
      </c>
      <c r="AB38" s="401">
        <v>2034.4000000000003</v>
      </c>
      <c r="AC38" s="401">
        <v>671.7</v>
      </c>
      <c r="AD38" s="401">
        <v>0</v>
      </c>
      <c r="AE38" s="401">
        <v>5.4</v>
      </c>
      <c r="AF38" s="401">
        <v>8.6000000000000014</v>
      </c>
      <c r="AG38" s="401">
        <v>19</v>
      </c>
      <c r="AH38" s="401">
        <v>1792.3</v>
      </c>
      <c r="AI38" s="401">
        <v>0</v>
      </c>
      <c r="AJ38" s="401">
        <v>0</v>
      </c>
      <c r="AK38" s="401">
        <v>0</v>
      </c>
      <c r="AL38" s="401">
        <v>0</v>
      </c>
      <c r="AM38" s="401">
        <v>0</v>
      </c>
      <c r="AN38" s="402">
        <v>452</v>
      </c>
      <c r="AO38" s="400">
        <v>6593</v>
      </c>
      <c r="AP38" s="400">
        <v>3.6</v>
      </c>
      <c r="AQ38" s="403">
        <v>131.73979323333333</v>
      </c>
      <c r="AR38" s="404">
        <v>0.31997526761216533</v>
      </c>
      <c r="AS38" s="400">
        <v>68.3</v>
      </c>
      <c r="AT38" s="400">
        <v>91.759247546283035</v>
      </c>
      <c r="AU38" s="400">
        <v>283.60232787365732</v>
      </c>
      <c r="AV38" s="405">
        <v>0.16759445248367563</v>
      </c>
      <c r="AW38" s="405">
        <v>0.45508979277630746</v>
      </c>
      <c r="AX38" s="405">
        <v>0.81089451624303943</v>
      </c>
      <c r="AY38" s="400">
        <v>1</v>
      </c>
      <c r="AZ38" s="400">
        <v>0</v>
      </c>
      <c r="BE38" s="400">
        <v>834</v>
      </c>
      <c r="BF38" s="400">
        <v>2366</v>
      </c>
      <c r="BG38" s="400">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2">
        <v>1204.4000000000001</v>
      </c>
      <c r="Y39" s="172">
        <v>8862.4999999999982</v>
      </c>
      <c r="Z39" s="172">
        <v>5396.2999999999993</v>
      </c>
      <c r="AA39" s="172">
        <v>4544.6000000000022</v>
      </c>
      <c r="AB39" s="172">
        <v>1979.6000000000001</v>
      </c>
      <c r="AC39" s="172">
        <v>470.2</v>
      </c>
      <c r="AD39" s="172">
        <v>0</v>
      </c>
      <c r="AE39" s="172">
        <v>174.29999999999976</v>
      </c>
      <c r="AF39" s="172">
        <v>0</v>
      </c>
      <c r="AG39" s="172">
        <v>2584.1999999999998</v>
      </c>
      <c r="AH39" s="172">
        <v>12715.800000000003</v>
      </c>
      <c r="AI39" s="172">
        <v>0</v>
      </c>
      <c r="AJ39" s="172">
        <v>0</v>
      </c>
      <c r="AK39" s="172">
        <v>0</v>
      </c>
      <c r="AL39" s="172">
        <v>0</v>
      </c>
      <c r="AM39" s="172">
        <v>194.8</v>
      </c>
      <c r="AN39" s="378">
        <v>2088.8974619505761</v>
      </c>
      <c r="AO39" s="93">
        <v>26612.235351605996</v>
      </c>
      <c r="AP39" s="93">
        <v>1</v>
      </c>
      <c r="AQ39" s="159">
        <v>65.139618299999995</v>
      </c>
      <c r="AR39" s="160">
        <v>0.62882530420078908</v>
      </c>
      <c r="AS39" s="93">
        <v>813.5</v>
      </c>
      <c r="AT39" s="93">
        <v>1092.915781535889</v>
      </c>
      <c r="AU39" s="93">
        <v>3377.8988832389491</v>
      </c>
      <c r="AV39" s="149">
        <v>0.42666666666666658</v>
      </c>
      <c r="AW39" s="148">
        <v>0.7</v>
      </c>
      <c r="AX39" s="148">
        <v>0.7</v>
      </c>
      <c r="AY39" s="93">
        <v>0</v>
      </c>
      <c r="AZ39" s="93">
        <v>2000</v>
      </c>
      <c r="BE39" s="166"/>
      <c r="BF39" s="166"/>
      <c r="BG39" s="166"/>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2">
        <v>10308</v>
      </c>
      <c r="Y40" s="172">
        <v>5373.2</v>
      </c>
      <c r="Z40" s="172">
        <v>5149.6000000000004</v>
      </c>
      <c r="AA40" s="172">
        <v>1999.3000000000009</v>
      </c>
      <c r="AB40" s="172">
        <v>208</v>
      </c>
      <c r="AC40" s="172">
        <v>4420.9000000000042</v>
      </c>
      <c r="AD40" s="172">
        <v>0</v>
      </c>
      <c r="AE40" s="172">
        <v>310.40000000000072</v>
      </c>
      <c r="AF40" s="172">
        <v>0</v>
      </c>
      <c r="AG40" s="172">
        <v>438.70000000000033</v>
      </c>
      <c r="AH40" s="172">
        <v>5987.2</v>
      </c>
      <c r="AI40" s="172">
        <v>0</v>
      </c>
      <c r="AJ40" s="172">
        <v>0</v>
      </c>
      <c r="AK40" s="172">
        <v>0</v>
      </c>
      <c r="AL40" s="172">
        <v>0</v>
      </c>
      <c r="AM40" s="172">
        <v>0</v>
      </c>
      <c r="AN40" s="378">
        <v>78.985659323150202</v>
      </c>
      <c r="AO40" s="93">
        <v>1006.2652636604998</v>
      </c>
      <c r="AP40" s="93">
        <v>0</v>
      </c>
      <c r="AQ40" s="159">
        <v>79.839766900000001</v>
      </c>
      <c r="AR40" s="160">
        <v>0.59739675397718139</v>
      </c>
      <c r="AS40" s="93">
        <v>1169.6751438371291</v>
      </c>
      <c r="AT40" s="93">
        <v>1571.42768773185</v>
      </c>
      <c r="AU40" s="93">
        <v>4856.8461734723987</v>
      </c>
      <c r="AV40" s="149">
        <v>0.11383661154747191</v>
      </c>
      <c r="AW40" s="149">
        <v>0.1207549173212078</v>
      </c>
      <c r="AX40" s="149">
        <v>0.1207549173212078</v>
      </c>
      <c r="AY40" s="93">
        <v>0</v>
      </c>
      <c r="AZ40" s="93">
        <v>0</v>
      </c>
      <c r="BE40" s="166">
        <v>13</v>
      </c>
      <c r="BF40" s="166">
        <v>9510</v>
      </c>
      <c r="BG40" s="166">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2">
        <v>3396.2</v>
      </c>
      <c r="Y41" s="172">
        <v>0</v>
      </c>
      <c r="Z41" s="172">
        <v>0</v>
      </c>
      <c r="AA41" s="172">
        <v>510</v>
      </c>
      <c r="AB41" s="172">
        <v>3527.7000000000003</v>
      </c>
      <c r="AC41" s="172">
        <v>0</v>
      </c>
      <c r="AD41" s="172">
        <v>0</v>
      </c>
      <c r="AE41" s="172">
        <v>0</v>
      </c>
      <c r="AF41" s="172">
        <v>0</v>
      </c>
      <c r="AG41" s="172">
        <v>59.699999999999996</v>
      </c>
      <c r="AH41" s="172">
        <v>580.99999999999977</v>
      </c>
      <c r="AI41" s="172">
        <v>533.29999999999995</v>
      </c>
      <c r="AJ41" s="172">
        <v>0</v>
      </c>
      <c r="AK41" s="172">
        <v>0</v>
      </c>
      <c r="AL41" s="172">
        <v>0</v>
      </c>
      <c r="AM41" s="172">
        <v>0</v>
      </c>
      <c r="AN41" s="378">
        <v>2037.8761861162782</v>
      </c>
      <c r="AO41" s="93">
        <v>25962.232072280996</v>
      </c>
      <c r="AP41" s="93">
        <v>53</v>
      </c>
      <c r="AQ41" s="159">
        <v>28.456966700000002</v>
      </c>
      <c r="AR41" s="160">
        <v>1.72097552138765E-2</v>
      </c>
      <c r="AS41" s="93">
        <v>1162.073923175298</v>
      </c>
      <c r="AT41" s="93">
        <v>1561.215648370754</v>
      </c>
      <c r="AU41" s="93">
        <v>4825.2835984449221</v>
      </c>
      <c r="AV41" s="148">
        <v>0</v>
      </c>
      <c r="AW41" s="148">
        <v>0</v>
      </c>
      <c r="AX41" s="148">
        <v>0</v>
      </c>
      <c r="AY41" s="93">
        <v>0</v>
      </c>
      <c r="AZ41" s="93">
        <v>0</v>
      </c>
      <c r="BE41" s="166"/>
      <c r="BF41" s="166"/>
      <c r="BG41" s="166"/>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2">
        <v>11488.5</v>
      </c>
      <c r="Y42" s="172">
        <v>6991.2999999999975</v>
      </c>
      <c r="Z42" s="172">
        <v>2134</v>
      </c>
      <c r="AA42" s="172">
        <v>101.89999999999998</v>
      </c>
      <c r="AB42" s="172">
        <v>688.89999999999986</v>
      </c>
      <c r="AC42" s="172">
        <v>103.9</v>
      </c>
      <c r="AD42" s="172">
        <v>0</v>
      </c>
      <c r="AE42" s="172">
        <v>96.899999999999935</v>
      </c>
      <c r="AF42" s="172">
        <v>0</v>
      </c>
      <c r="AG42" s="172">
        <v>662.39999999999793</v>
      </c>
      <c r="AH42" s="172">
        <v>5781.5999999999995</v>
      </c>
      <c r="AI42" s="172">
        <v>0</v>
      </c>
      <c r="AJ42" s="172">
        <v>0</v>
      </c>
      <c r="AK42" s="172">
        <v>0</v>
      </c>
      <c r="AL42" s="172">
        <v>0</v>
      </c>
      <c r="AM42" s="172">
        <v>0</v>
      </c>
      <c r="AN42" s="378">
        <v>621.52644475165141</v>
      </c>
      <c r="AO42" s="93">
        <v>7918.1521957199993</v>
      </c>
      <c r="AP42" s="93">
        <v>0</v>
      </c>
      <c r="AQ42" s="159">
        <v>105.18023873333333</v>
      </c>
      <c r="AR42" s="160">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6"/>
      <c r="BF42" s="166"/>
      <c r="BG42" s="166"/>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2">
        <v>3246</v>
      </c>
      <c r="Y43" s="172">
        <v>7321.2000000000007</v>
      </c>
      <c r="Z43" s="172">
        <v>0</v>
      </c>
      <c r="AA43" s="172">
        <v>863.6</v>
      </c>
      <c r="AB43" s="172">
        <v>8168.7000000000016</v>
      </c>
      <c r="AC43" s="172">
        <v>30.5</v>
      </c>
      <c r="AD43" s="172">
        <v>0</v>
      </c>
      <c r="AE43" s="172">
        <v>2.8</v>
      </c>
      <c r="AF43" s="172">
        <v>0</v>
      </c>
      <c r="AG43" s="172">
        <v>65.099999999999994</v>
      </c>
      <c r="AH43" s="172">
        <v>7248.8</v>
      </c>
      <c r="AI43" s="172">
        <v>0</v>
      </c>
      <c r="AJ43" s="172">
        <v>0</v>
      </c>
      <c r="AK43" s="172">
        <v>0</v>
      </c>
      <c r="AL43" s="172">
        <v>0</v>
      </c>
      <c r="AM43" s="172">
        <v>0</v>
      </c>
      <c r="AN43" s="378">
        <v>584.20005007259886</v>
      </c>
      <c r="AO43" s="93">
        <v>7442.6196154379995</v>
      </c>
      <c r="AP43" s="93">
        <v>30.14</v>
      </c>
      <c r="AQ43" s="159">
        <v>68.39936130000001</v>
      </c>
      <c r="AR43" s="160">
        <v>0.28805721965331088</v>
      </c>
      <c r="AS43" s="93">
        <v>369.4</v>
      </c>
      <c r="AT43" s="93">
        <v>496.2791514435865</v>
      </c>
      <c r="AU43" s="93">
        <v>1533.86090653776</v>
      </c>
      <c r="AV43" s="148">
        <v>0</v>
      </c>
      <c r="AW43" s="148">
        <v>0</v>
      </c>
      <c r="AX43" s="148">
        <v>0</v>
      </c>
      <c r="AY43" s="93">
        <v>0</v>
      </c>
      <c r="AZ43" s="93">
        <v>0</v>
      </c>
      <c r="BE43" s="166"/>
      <c r="BF43" s="166"/>
      <c r="BG43" s="166"/>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2">
        <v>585</v>
      </c>
      <c r="Y44" s="172">
        <v>3357.2999999999993</v>
      </c>
      <c r="Z44" s="172">
        <v>0</v>
      </c>
      <c r="AA44" s="172">
        <v>8316.9999999999964</v>
      </c>
      <c r="AB44" s="172">
        <v>3415.3</v>
      </c>
      <c r="AC44" s="172">
        <v>400.39999999999975</v>
      </c>
      <c r="AD44" s="172">
        <v>0</v>
      </c>
      <c r="AE44" s="172">
        <v>91.999999999999901</v>
      </c>
      <c r="AF44" s="172">
        <v>19.500000000000004</v>
      </c>
      <c r="AG44" s="172">
        <v>0</v>
      </c>
      <c r="AH44" s="172">
        <v>358.19999999999987</v>
      </c>
      <c r="AI44" s="172">
        <v>0</v>
      </c>
      <c r="AJ44" s="172">
        <v>0</v>
      </c>
      <c r="AK44" s="172">
        <v>0</v>
      </c>
      <c r="AL44" s="172">
        <v>0</v>
      </c>
      <c r="AM44" s="172">
        <v>11.5</v>
      </c>
      <c r="AN44" s="378">
        <v>734.79882317025078</v>
      </c>
      <c r="AO44" s="152">
        <v>9361.2250359239988</v>
      </c>
      <c r="AP44" s="93">
        <v>30.4</v>
      </c>
      <c r="AQ44" s="159">
        <v>144.55754870000001</v>
      </c>
      <c r="AR44" s="160">
        <v>0.48515431696835531</v>
      </c>
      <c r="AS44" s="93">
        <v>44.2</v>
      </c>
      <c r="AT44" s="93">
        <v>59.381533551181711</v>
      </c>
      <c r="AU44" s="93">
        <v>183.53181393873581</v>
      </c>
      <c r="AV44" s="149">
        <v>0.1299556177757871</v>
      </c>
      <c r="AW44" s="149">
        <v>0.26838830733865832</v>
      </c>
      <c r="AX44" s="149">
        <v>0.36585502067049858</v>
      </c>
      <c r="AY44" s="93">
        <v>0</v>
      </c>
      <c r="AZ44" s="93">
        <v>2500</v>
      </c>
      <c r="BE44" s="166">
        <v>14</v>
      </c>
      <c r="BF44" s="152">
        <v>4415</v>
      </c>
      <c r="BG44" s="166">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2">
        <v>9348.1</v>
      </c>
      <c r="Y45" s="172">
        <v>16907.299999999996</v>
      </c>
      <c r="Z45" s="172">
        <v>9093.1999999999989</v>
      </c>
      <c r="AA45" s="172">
        <v>899.6</v>
      </c>
      <c r="AB45" s="172">
        <v>1460.0000000000002</v>
      </c>
      <c r="AC45" s="172">
        <v>68.400000000000006</v>
      </c>
      <c r="AD45" s="172">
        <v>0</v>
      </c>
      <c r="AE45" s="172">
        <v>191.40000000000009</v>
      </c>
      <c r="AF45" s="172">
        <v>0</v>
      </c>
      <c r="AG45" s="172">
        <v>1548.4</v>
      </c>
      <c r="AH45" s="172">
        <v>5957.2999999999993</v>
      </c>
      <c r="AI45" s="172">
        <v>0</v>
      </c>
      <c r="AJ45" s="172">
        <v>0</v>
      </c>
      <c r="AK45" s="172">
        <v>0</v>
      </c>
      <c r="AL45" s="172">
        <v>0</v>
      </c>
      <c r="AM45" s="172">
        <v>196.9</v>
      </c>
      <c r="AN45" s="378">
        <v>93.879027867938987</v>
      </c>
      <c r="AO45" s="94">
        <v>1196.0045094165</v>
      </c>
      <c r="AP45" s="93">
        <v>0</v>
      </c>
      <c r="AQ45" s="159">
        <v>86.791760999999994</v>
      </c>
      <c r="AR45" s="160">
        <v>0.58606600314300683</v>
      </c>
      <c r="AS45" s="93">
        <v>2940.1036341622921</v>
      </c>
      <c r="AT45" s="93">
        <v>3949.9516424425201</v>
      </c>
      <c r="AU45" s="93">
        <v>12208.202559856891</v>
      </c>
      <c r="AV45" s="149">
        <v>0.157</v>
      </c>
      <c r="AW45" s="148">
        <v>0.18</v>
      </c>
      <c r="AX45" s="148">
        <v>0.18</v>
      </c>
      <c r="AY45" s="93">
        <v>0</v>
      </c>
      <c r="AZ45" s="93">
        <v>0</v>
      </c>
      <c r="BE45" s="166">
        <v>3480</v>
      </c>
      <c r="BF45" s="94">
        <v>13027</v>
      </c>
      <c r="BG45" s="166">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2">
        <v>0</v>
      </c>
      <c r="Y46" s="172">
        <v>1787.2000000000003</v>
      </c>
      <c r="Z46" s="172">
        <v>0</v>
      </c>
      <c r="AA46" s="172">
        <v>2.7</v>
      </c>
      <c r="AB46" s="172">
        <v>39</v>
      </c>
      <c r="AC46" s="172">
        <v>79.5</v>
      </c>
      <c r="AD46" s="172">
        <v>0</v>
      </c>
      <c r="AE46" s="172">
        <v>40.1</v>
      </c>
      <c r="AF46" s="172">
        <v>0</v>
      </c>
      <c r="AG46" s="172">
        <v>7.1</v>
      </c>
      <c r="AH46" s="172">
        <v>0</v>
      </c>
      <c r="AI46" s="172">
        <v>0</v>
      </c>
      <c r="AJ46" s="172">
        <v>29.3</v>
      </c>
      <c r="AK46" s="172">
        <v>0</v>
      </c>
      <c r="AL46" s="172">
        <v>0</v>
      </c>
      <c r="AM46" s="172">
        <v>0</v>
      </c>
      <c r="AN46" s="378">
        <v>1357.0293994415704</v>
      </c>
      <c r="AO46" s="93">
        <v>17288.347759906497</v>
      </c>
      <c r="AP46" s="93">
        <v>4</v>
      </c>
      <c r="AQ46" s="159">
        <v>0.9242509246666667</v>
      </c>
      <c r="AR46" s="160">
        <v>0.54380664652567978</v>
      </c>
      <c r="AS46" s="93">
        <v>105.5945488458278</v>
      </c>
      <c r="AT46" s="93">
        <v>141.8634897083806</v>
      </c>
      <c r="AU46" s="93">
        <v>438.46061293477868</v>
      </c>
      <c r="AV46" s="149">
        <v>0.16</v>
      </c>
      <c r="AW46" s="149">
        <v>0.31000000000000022</v>
      </c>
      <c r="AX46" s="149">
        <v>0.38500000000000018</v>
      </c>
      <c r="AY46" s="93">
        <v>0</v>
      </c>
      <c r="AZ46" s="93">
        <v>2500</v>
      </c>
      <c r="BE46" s="166"/>
      <c r="BF46" s="166"/>
      <c r="BG46" s="166"/>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2">
        <v>4769</v>
      </c>
      <c r="Y47" s="172">
        <v>3185</v>
      </c>
      <c r="Z47" s="172">
        <v>6576.2000000000007</v>
      </c>
      <c r="AA47" s="172">
        <v>1310.8999999999999</v>
      </c>
      <c r="AB47" s="172">
        <v>0</v>
      </c>
      <c r="AC47" s="172">
        <v>654.20000000000005</v>
      </c>
      <c r="AD47" s="172">
        <v>0</v>
      </c>
      <c r="AE47" s="172">
        <v>180.09999999999994</v>
      </c>
      <c r="AF47" s="172">
        <v>0</v>
      </c>
      <c r="AG47" s="172">
        <v>459.5</v>
      </c>
      <c r="AH47" s="172">
        <v>3697.5000000000005</v>
      </c>
      <c r="AI47" s="172">
        <v>0</v>
      </c>
      <c r="AJ47" s="172">
        <v>0</v>
      </c>
      <c r="AK47" s="172">
        <v>0</v>
      </c>
      <c r="AL47" s="172">
        <v>0</v>
      </c>
      <c r="AM47" s="172">
        <v>0</v>
      </c>
      <c r="AN47" s="378">
        <v>161.32636846030783</v>
      </c>
      <c r="AO47" s="93">
        <v>2055.2733506969994</v>
      </c>
      <c r="AP47" s="93">
        <v>0</v>
      </c>
      <c r="AQ47" s="159">
        <v>64.623770133333338</v>
      </c>
      <c r="AR47" s="160">
        <v>0.68194812620198553</v>
      </c>
      <c r="AS47" s="93">
        <v>1094.7</v>
      </c>
      <c r="AT47" s="93">
        <v>1470.7005605990639</v>
      </c>
      <c r="AU47" s="93">
        <v>4545.526622595793</v>
      </c>
      <c r="AV47" s="148">
        <v>0</v>
      </c>
      <c r="AW47" s="148">
        <v>0</v>
      </c>
      <c r="AX47" s="148">
        <v>0</v>
      </c>
      <c r="AY47" s="93">
        <v>0</v>
      </c>
      <c r="AZ47" s="93">
        <v>0</v>
      </c>
      <c r="BE47" s="166"/>
      <c r="BF47" s="166"/>
      <c r="BG47" s="166"/>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2">
        <v>474</v>
      </c>
      <c r="Y48" s="172">
        <v>295</v>
      </c>
      <c r="Z48" s="172">
        <v>0</v>
      </c>
      <c r="AA48" s="172">
        <v>1598</v>
      </c>
      <c r="AB48" s="172">
        <v>1375.8999999999999</v>
      </c>
      <c r="AC48" s="172">
        <v>1</v>
      </c>
      <c r="AD48" s="172">
        <v>0</v>
      </c>
      <c r="AE48" s="172">
        <v>0</v>
      </c>
      <c r="AF48" s="172">
        <v>0</v>
      </c>
      <c r="AG48" s="172">
        <v>213.4</v>
      </c>
      <c r="AH48" s="172">
        <v>713.4</v>
      </c>
      <c r="AI48" s="172">
        <v>0</v>
      </c>
      <c r="AJ48" s="172">
        <v>0</v>
      </c>
      <c r="AK48" s="172">
        <v>0</v>
      </c>
      <c r="AL48" s="172">
        <v>0</v>
      </c>
      <c r="AM48" s="172">
        <v>0</v>
      </c>
      <c r="AN48" s="378">
        <v>504.16433045196572</v>
      </c>
      <c r="AO48" s="93">
        <v>6422.9767435994991</v>
      </c>
      <c r="AP48" s="93">
        <v>0</v>
      </c>
      <c r="AQ48" s="159">
        <v>85.695248133333337</v>
      </c>
      <c r="AR48" s="160">
        <v>3.938663204105608E-2</v>
      </c>
      <c r="AS48" s="93">
        <v>288.87154542095283</v>
      </c>
      <c r="AT48" s="93">
        <v>388.09129788226289</v>
      </c>
      <c r="AU48" s="93">
        <v>1199.4823241265469</v>
      </c>
      <c r="AV48" s="148">
        <v>0</v>
      </c>
      <c r="AW48" s="148">
        <v>0</v>
      </c>
      <c r="AX48" s="148">
        <v>0</v>
      </c>
      <c r="AY48" s="93">
        <v>0</v>
      </c>
      <c r="AZ48" s="93">
        <v>0</v>
      </c>
      <c r="BE48" s="166"/>
      <c r="BF48" s="166"/>
      <c r="BG48" s="166"/>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2">
        <v>5714</v>
      </c>
      <c r="Y49" s="172">
        <v>2455.1</v>
      </c>
      <c r="Z49" s="172">
        <v>4522.7</v>
      </c>
      <c r="AA49" s="172">
        <v>2616.6</v>
      </c>
      <c r="AB49" s="172">
        <v>29.1</v>
      </c>
      <c r="AC49" s="172">
        <v>174.50000000000003</v>
      </c>
      <c r="AD49" s="172">
        <v>0</v>
      </c>
      <c r="AE49" s="172">
        <v>14.200000000000001</v>
      </c>
      <c r="AF49" s="172">
        <v>0</v>
      </c>
      <c r="AG49" s="172">
        <v>43.199999999999989</v>
      </c>
      <c r="AH49" s="172">
        <v>3752.7999999999984</v>
      </c>
      <c r="AI49" s="172">
        <v>0</v>
      </c>
      <c r="AJ49" s="172">
        <v>0</v>
      </c>
      <c r="AK49" s="172">
        <v>0</v>
      </c>
      <c r="AL49" s="172">
        <v>0</v>
      </c>
      <c r="AM49" s="172">
        <v>0</v>
      </c>
      <c r="AN49" s="378">
        <v>4414.0832227364426</v>
      </c>
      <c r="AO49" s="93">
        <v>56234.747623919997</v>
      </c>
      <c r="AP49" s="93">
        <v>105.2</v>
      </c>
      <c r="AQ49" s="159">
        <v>107.11427499999999</v>
      </c>
      <c r="AR49" s="160">
        <v>0.5283061765820386</v>
      </c>
      <c r="AS49" s="93">
        <v>829.30401255437891</v>
      </c>
      <c r="AT49" s="93">
        <v>1114.148055330938</v>
      </c>
      <c r="AU49" s="93">
        <v>3443.5219396103448</v>
      </c>
      <c r="AV49" s="148">
        <v>0</v>
      </c>
      <c r="AW49" s="148">
        <v>0</v>
      </c>
      <c r="AX49" s="148">
        <v>0</v>
      </c>
      <c r="AY49" s="93">
        <v>0</v>
      </c>
      <c r="AZ49" s="93">
        <v>0</v>
      </c>
      <c r="BE49" s="166"/>
      <c r="BF49" s="166"/>
      <c r="BG49" s="166"/>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2">
        <v>13381.6</v>
      </c>
      <c r="Y50" s="172">
        <v>37286.80000000001</v>
      </c>
      <c r="Z50" s="172">
        <v>4960</v>
      </c>
      <c r="AA50" s="172">
        <v>668.69999999999982</v>
      </c>
      <c r="AB50" s="172">
        <v>28041.500000000007</v>
      </c>
      <c r="AC50" s="172">
        <v>2444.9</v>
      </c>
      <c r="AD50" s="172">
        <v>0</v>
      </c>
      <c r="AE50" s="172">
        <v>214.09999999999991</v>
      </c>
      <c r="AF50" s="172">
        <v>0</v>
      </c>
      <c r="AG50" s="172">
        <v>23.299999999999997</v>
      </c>
      <c r="AH50" s="172">
        <v>25102.800000000025</v>
      </c>
      <c r="AI50" s="172">
        <v>5491</v>
      </c>
      <c r="AJ50" s="172">
        <v>0</v>
      </c>
      <c r="AK50" s="172">
        <v>0</v>
      </c>
      <c r="AL50" s="172">
        <v>0</v>
      </c>
      <c r="AM50" s="172">
        <v>0</v>
      </c>
      <c r="AN50" s="378">
        <v>123.63174256148407</v>
      </c>
      <c r="AO50" s="93">
        <v>1575.0495607874998</v>
      </c>
      <c r="AP50" s="93">
        <v>0</v>
      </c>
      <c r="AQ50" s="159">
        <v>178.69099886666666</v>
      </c>
      <c r="AR50" s="160">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6"/>
      <c r="BF50" s="166"/>
      <c r="BG50" s="166"/>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2">
        <v>4581</v>
      </c>
      <c r="Y51" s="172">
        <v>1830</v>
      </c>
      <c r="Z51" s="172">
        <v>0</v>
      </c>
      <c r="AA51" s="172">
        <v>259.60000000000002</v>
      </c>
      <c r="AB51" s="172">
        <v>388.2</v>
      </c>
      <c r="AC51" s="172">
        <v>916.69999999999993</v>
      </c>
      <c r="AD51" s="172">
        <v>0</v>
      </c>
      <c r="AE51" s="172">
        <v>10.6</v>
      </c>
      <c r="AF51" s="172">
        <v>70.7</v>
      </c>
      <c r="AG51" s="172">
        <v>27.800000000000004</v>
      </c>
      <c r="AH51" s="172">
        <v>780.49999999999955</v>
      </c>
      <c r="AI51" s="172">
        <v>0</v>
      </c>
      <c r="AJ51" s="172">
        <v>0</v>
      </c>
      <c r="AK51" s="172">
        <v>0</v>
      </c>
      <c r="AL51" s="172">
        <v>0</v>
      </c>
      <c r="AM51" s="172">
        <v>0</v>
      </c>
      <c r="AN51" s="378">
        <v>5.4582916538419699</v>
      </c>
      <c r="AO51" s="93">
        <v>69.537803915999987</v>
      </c>
      <c r="AP51" s="93">
        <v>2</v>
      </c>
      <c r="AQ51" s="159">
        <v>156.64116110000001</v>
      </c>
      <c r="AR51" s="160">
        <v>0.34484397877883199</v>
      </c>
      <c r="AS51" s="93">
        <v>265.8</v>
      </c>
      <c r="AT51" s="93">
        <v>357.09528547294337</v>
      </c>
      <c r="AU51" s="93">
        <v>1103.682265722081</v>
      </c>
      <c r="AV51" s="148">
        <v>0</v>
      </c>
      <c r="AW51" s="148">
        <v>0</v>
      </c>
      <c r="AX51" s="148">
        <v>0</v>
      </c>
      <c r="AY51" s="93">
        <v>0</v>
      </c>
      <c r="AZ51" s="93">
        <v>0</v>
      </c>
      <c r="BE51" s="166"/>
      <c r="BF51" s="166"/>
      <c r="BG51" s="166"/>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2">
        <v>0</v>
      </c>
      <c r="Y52" s="172">
        <v>0</v>
      </c>
      <c r="Z52" s="172">
        <v>0</v>
      </c>
      <c r="AA52" s="172">
        <v>331.19999999999976</v>
      </c>
      <c r="AB52" s="172">
        <v>150.19999999999999</v>
      </c>
      <c r="AC52" s="172">
        <v>121.50000000000001</v>
      </c>
      <c r="AD52" s="172">
        <v>0</v>
      </c>
      <c r="AE52" s="172">
        <v>81.099999999999994</v>
      </c>
      <c r="AF52" s="172">
        <v>0</v>
      </c>
      <c r="AG52" s="172">
        <v>110.6</v>
      </c>
      <c r="AH52" s="172">
        <v>0</v>
      </c>
      <c r="AI52" s="172">
        <v>0</v>
      </c>
      <c r="AJ52" s="172">
        <v>0</v>
      </c>
      <c r="AK52" s="172">
        <v>0</v>
      </c>
      <c r="AL52" s="172">
        <v>0</v>
      </c>
      <c r="AM52" s="172">
        <v>0</v>
      </c>
      <c r="AN52" s="378">
        <v>704.49340349121462</v>
      </c>
      <c r="AO52" s="93">
        <v>8975.1386072609985</v>
      </c>
      <c r="AP52" s="93">
        <v>0</v>
      </c>
      <c r="AQ52" s="159">
        <v>10.933231883333333</v>
      </c>
      <c r="AR52" s="160">
        <v>0.77826750296660452</v>
      </c>
      <c r="AS52" s="93">
        <v>30.6</v>
      </c>
      <c r="AT52" s="93">
        <v>41.110292458510408</v>
      </c>
      <c r="AU52" s="93">
        <v>127.0604865729709</v>
      </c>
      <c r="AV52" s="149">
        <v>0.59000000000000008</v>
      </c>
      <c r="AW52" s="149">
        <v>0.72333333333333338</v>
      </c>
      <c r="AX52" s="148">
        <v>0.75</v>
      </c>
      <c r="AY52" s="93">
        <v>0</v>
      </c>
      <c r="AZ52" s="93">
        <v>4000</v>
      </c>
      <c r="BE52" s="166"/>
      <c r="BF52" s="166"/>
      <c r="BG52" s="166"/>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2">
        <v>2835.9</v>
      </c>
      <c r="Y53" s="172">
        <v>8867.9999999999964</v>
      </c>
      <c r="Z53" s="172">
        <v>3568</v>
      </c>
      <c r="AA53" s="172">
        <v>863.49999999999932</v>
      </c>
      <c r="AB53" s="172">
        <v>0</v>
      </c>
      <c r="AC53" s="172">
        <v>554.79999999999995</v>
      </c>
      <c r="AD53" s="172">
        <v>0</v>
      </c>
      <c r="AE53" s="172">
        <v>329.70000000000357</v>
      </c>
      <c r="AF53" s="172">
        <v>0</v>
      </c>
      <c r="AG53" s="172">
        <v>2336.0000000000041</v>
      </c>
      <c r="AH53" s="172">
        <v>4707.3</v>
      </c>
      <c r="AI53" s="172">
        <v>0</v>
      </c>
      <c r="AJ53" s="172">
        <v>0</v>
      </c>
      <c r="AK53" s="172">
        <v>0</v>
      </c>
      <c r="AL53" s="172">
        <v>0</v>
      </c>
      <c r="AM53" s="172">
        <v>98</v>
      </c>
      <c r="AN53" s="378">
        <v>807.98096929123949</v>
      </c>
      <c r="AO53" s="93">
        <v>10293.554425748998</v>
      </c>
      <c r="AP53" s="93">
        <v>89.78</v>
      </c>
      <c r="AQ53" s="159">
        <v>70.816432199999994</v>
      </c>
      <c r="AR53" s="160">
        <v>0.6293819735696764</v>
      </c>
      <c r="AS53" s="93">
        <v>1645.796891448038</v>
      </c>
      <c r="AT53" s="93">
        <v>2211.084690677651</v>
      </c>
      <c r="AU53" s="93">
        <v>6833.8481643029618</v>
      </c>
      <c r="AV53" s="148">
        <v>1.9339941160733121E-2</v>
      </c>
      <c r="AW53" s="148">
        <v>0.24865638635228299</v>
      </c>
      <c r="AX53" s="148">
        <v>0.82885462117427677</v>
      </c>
      <c r="AY53" s="93">
        <v>1</v>
      </c>
      <c r="AZ53" s="93">
        <v>0</v>
      </c>
      <c r="BE53" s="166"/>
      <c r="BF53" s="166"/>
      <c r="BG53" s="166"/>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2">
        <v>1340</v>
      </c>
      <c r="Y54" s="172">
        <v>2635.5999999999995</v>
      </c>
      <c r="Z54" s="172">
        <v>1163</v>
      </c>
      <c r="AA54" s="172">
        <v>21225.100000000009</v>
      </c>
      <c r="AB54" s="172">
        <v>3073.1000000000004</v>
      </c>
      <c r="AC54" s="172">
        <v>19.7</v>
      </c>
      <c r="AD54" s="172">
        <v>0</v>
      </c>
      <c r="AE54" s="172">
        <v>96.399999999999949</v>
      </c>
      <c r="AF54" s="172">
        <v>0</v>
      </c>
      <c r="AG54" s="172">
        <v>2.5</v>
      </c>
      <c r="AH54" s="172">
        <v>623.80000000000018</v>
      </c>
      <c r="AI54" s="172">
        <v>0</v>
      </c>
      <c r="AJ54" s="172">
        <v>0</v>
      </c>
      <c r="AK54" s="172">
        <v>0</v>
      </c>
      <c r="AL54" s="172">
        <v>0</v>
      </c>
      <c r="AM54" s="172">
        <v>22.7</v>
      </c>
      <c r="AN54" s="378">
        <v>143.61119284707135</v>
      </c>
      <c r="AO54" s="93">
        <v>1829.5847128859996</v>
      </c>
      <c r="AP54" s="93">
        <v>65.5</v>
      </c>
      <c r="AQ54" s="159">
        <v>115.35850776666666</v>
      </c>
      <c r="AR54" s="160">
        <v>0.52748518762343644</v>
      </c>
      <c r="AS54" s="93">
        <v>1572.054009070948</v>
      </c>
      <c r="AT54" s="93">
        <v>2112.0130742967472</v>
      </c>
      <c r="AU54" s="93">
        <v>6527.6453369785704</v>
      </c>
      <c r="AV54" s="149">
        <v>0.1258432071119378</v>
      </c>
      <c r="AW54" s="148">
        <v>0.41108780989899679</v>
      </c>
      <c r="AX54" s="148">
        <v>0.83895471407958522</v>
      </c>
      <c r="AY54" s="93">
        <v>1</v>
      </c>
      <c r="AZ54" s="93">
        <v>0</v>
      </c>
      <c r="BE54" s="166"/>
      <c r="BF54" s="166"/>
      <c r="BG54" s="166"/>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2">
        <v>12568</v>
      </c>
      <c r="Y55" s="172">
        <v>0</v>
      </c>
      <c r="Z55" s="172">
        <v>0</v>
      </c>
      <c r="AA55" s="172">
        <v>237.8</v>
      </c>
      <c r="AB55" s="172">
        <v>686.30000000000007</v>
      </c>
      <c r="AC55" s="172">
        <v>0</v>
      </c>
      <c r="AD55" s="172">
        <v>0</v>
      </c>
      <c r="AE55" s="172">
        <v>3.2</v>
      </c>
      <c r="AF55" s="172">
        <v>0</v>
      </c>
      <c r="AG55" s="172">
        <v>11</v>
      </c>
      <c r="AH55" s="172">
        <v>1093.4000000000001</v>
      </c>
      <c r="AI55" s="172">
        <v>0</v>
      </c>
      <c r="AJ55" s="172">
        <v>0</v>
      </c>
      <c r="AK55" s="172">
        <v>0</v>
      </c>
      <c r="AL55" s="172">
        <v>0</v>
      </c>
      <c r="AM55" s="172">
        <v>0</v>
      </c>
      <c r="AN55" s="378">
        <v>824.57657320523526</v>
      </c>
      <c r="AO55" s="93">
        <v>10504.979890715998</v>
      </c>
      <c r="AP55" s="93">
        <v>0</v>
      </c>
      <c r="AQ55" s="159">
        <v>38.943556766666667</v>
      </c>
      <c r="AR55" s="160">
        <v>0.79010660426417056</v>
      </c>
      <c r="AS55" s="93">
        <v>834.35644269616114</v>
      </c>
      <c r="AT55" s="93">
        <v>1120.9358618915539</v>
      </c>
      <c r="AU55" s="93">
        <v>3464.5011628845541</v>
      </c>
      <c r="AV55" s="148">
        <v>0</v>
      </c>
      <c r="AW55" s="148">
        <v>0</v>
      </c>
      <c r="AX55" s="148">
        <v>0</v>
      </c>
      <c r="AY55" s="93">
        <v>0</v>
      </c>
      <c r="AZ55" s="93">
        <v>0</v>
      </c>
      <c r="BE55" s="166"/>
      <c r="BF55" s="166"/>
      <c r="BG55" s="166"/>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2">
        <v>5487.2000000000007</v>
      </c>
      <c r="Y56" s="172">
        <v>2726.5</v>
      </c>
      <c r="Z56" s="172">
        <v>1201.0999999999999</v>
      </c>
      <c r="AA56" s="172">
        <v>385.50000000000023</v>
      </c>
      <c r="AB56" s="172">
        <v>306.8</v>
      </c>
      <c r="AC56" s="172">
        <v>37.4</v>
      </c>
      <c r="AD56" s="172">
        <v>0</v>
      </c>
      <c r="AE56" s="172">
        <v>201.8000000000001</v>
      </c>
      <c r="AF56" s="172">
        <v>0</v>
      </c>
      <c r="AG56" s="172">
        <v>588.39999999999952</v>
      </c>
      <c r="AH56" s="172">
        <v>3830.3000000000006</v>
      </c>
      <c r="AI56" s="172">
        <v>0</v>
      </c>
      <c r="AJ56" s="172">
        <v>0</v>
      </c>
      <c r="AK56" s="172">
        <v>0</v>
      </c>
      <c r="AL56" s="172">
        <v>0</v>
      </c>
      <c r="AM56" s="172">
        <v>0</v>
      </c>
      <c r="AN56" s="378">
        <v>998.49274509153554</v>
      </c>
      <c r="AO56" s="152">
        <v>12720.645418581</v>
      </c>
      <c r="AP56" s="93">
        <v>0</v>
      </c>
      <c r="AQ56" s="159">
        <v>72.332651733333336</v>
      </c>
      <c r="AR56" s="160">
        <v>0.48988777011626899</v>
      </c>
      <c r="AS56" s="93">
        <v>2368.0137913281151</v>
      </c>
      <c r="AT56" s="93">
        <v>3181.3640361857802</v>
      </c>
      <c r="AU56" s="93">
        <v>9832.7119129952916</v>
      </c>
      <c r="AV56" s="148">
        <v>0.1</v>
      </c>
      <c r="AW56" s="148">
        <v>0.1</v>
      </c>
      <c r="AX56" s="148">
        <v>0.1</v>
      </c>
      <c r="AY56" s="93">
        <v>0</v>
      </c>
      <c r="AZ56" s="93">
        <v>0</v>
      </c>
      <c r="BE56" s="166">
        <v>13</v>
      </c>
      <c r="BF56" s="152">
        <v>4331</v>
      </c>
      <c r="BG56" s="166">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2">
        <v>6332</v>
      </c>
      <c r="Y57" s="172">
        <v>94</v>
      </c>
      <c r="Z57" s="172">
        <v>0</v>
      </c>
      <c r="AA57" s="172">
        <v>307.09999999999997</v>
      </c>
      <c r="AB57" s="172">
        <v>1485.9</v>
      </c>
      <c r="AC57" s="172">
        <v>92</v>
      </c>
      <c r="AD57" s="172">
        <v>0</v>
      </c>
      <c r="AE57" s="172">
        <v>0</v>
      </c>
      <c r="AF57" s="172">
        <v>0</v>
      </c>
      <c r="AG57" s="172">
        <v>4.7</v>
      </c>
      <c r="AH57" s="172">
        <v>150</v>
      </c>
      <c r="AI57" s="172">
        <v>0</v>
      </c>
      <c r="AJ57" s="172">
        <v>0</v>
      </c>
      <c r="AK57" s="172">
        <v>0</v>
      </c>
      <c r="AL57" s="172">
        <v>0</v>
      </c>
      <c r="AM57" s="172">
        <v>0</v>
      </c>
      <c r="AQ57" s="159">
        <v>138.5133596</v>
      </c>
      <c r="AR57" s="160">
        <v>0.18422915996137751</v>
      </c>
      <c r="AS57" s="93">
        <v>18.3</v>
      </c>
      <c r="AT57" s="93">
        <v>24.58556705852093</v>
      </c>
      <c r="AU57" s="93">
        <v>75.987153734815948</v>
      </c>
      <c r="AV57" s="148">
        <v>0</v>
      </c>
      <c r="AW57" s="148">
        <v>0</v>
      </c>
      <c r="AX57" s="148">
        <v>0</v>
      </c>
      <c r="AY57" s="93">
        <v>0</v>
      </c>
      <c r="AZ57" s="93">
        <v>0</v>
      </c>
      <c r="BE57" s="166"/>
      <c r="BF57" s="166"/>
      <c r="BG57" s="166"/>
    </row>
    <row r="58" spans="1:59" ht="16" customHeight="1" x14ac:dyDescent="0.35">
      <c r="A58" s="94"/>
      <c r="B58" s="94"/>
      <c r="D58" s="94"/>
      <c r="E58" s="94"/>
      <c r="I58" s="94"/>
      <c r="AQ58" s="159"/>
    </row>
    <row r="59" spans="1:59" ht="16" customHeight="1" x14ac:dyDescent="0.35">
      <c r="A59" s="94"/>
      <c r="B59" s="94"/>
      <c r="C59" s="94"/>
      <c r="D59" s="94"/>
      <c r="E59" s="94"/>
      <c r="F59" s="94"/>
      <c r="H59" s="94"/>
      <c r="I59" s="94"/>
      <c r="AQ59" s="159"/>
    </row>
    <row r="60" spans="1:59" ht="16" customHeight="1" x14ac:dyDescent="0.35">
      <c r="A60" s="94"/>
      <c r="B60" s="153"/>
      <c r="C60" s="153"/>
      <c r="D60" s="153"/>
      <c r="E60" s="153"/>
      <c r="F60" s="153"/>
      <c r="G60" s="153"/>
      <c r="H60" s="153"/>
      <c r="I60" s="153"/>
      <c r="J60" s="153"/>
      <c r="K60" s="153"/>
      <c r="L60" s="153"/>
      <c r="M60" s="153"/>
      <c r="N60" s="153"/>
      <c r="O60" s="153"/>
      <c r="P60" s="153"/>
      <c r="Q60" s="153"/>
      <c r="AQ60" s="161"/>
    </row>
    <row r="61" spans="1:59" ht="16" customHeight="1" x14ac:dyDescent="0.35">
      <c r="B61" s="406" t="s">
        <v>247</v>
      </c>
      <c r="C61" s="408"/>
      <c r="D61" s="408"/>
      <c r="E61" s="408"/>
      <c r="F61" s="408"/>
      <c r="G61" s="408"/>
      <c r="H61" s="408"/>
      <c r="I61" s="408"/>
      <c r="J61" s="407" t="s">
        <v>248</v>
      </c>
      <c r="K61" s="407"/>
      <c r="L61" s="407"/>
      <c r="M61" s="407"/>
      <c r="N61" s="407"/>
      <c r="O61" s="407"/>
      <c r="P61" s="407"/>
      <c r="Q61" s="407"/>
      <c r="R61" s="411" t="s">
        <v>249</v>
      </c>
      <c r="S61" s="408"/>
      <c r="T61" s="408"/>
      <c r="U61" s="408"/>
      <c r="V61" s="408"/>
      <c r="W61" s="408"/>
      <c r="X61" s="408"/>
      <c r="Y61" s="408"/>
      <c r="AH61" s="410"/>
      <c r="AI61" s="408"/>
      <c r="AJ61" s="408"/>
      <c r="AK61" s="408"/>
      <c r="AL61" s="408"/>
      <c r="AM61" s="408"/>
      <c r="AN61" s="408"/>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1"/>
    </row>
    <row r="63" spans="1:59" s="154" customFormat="1" ht="16" customHeight="1" x14ac:dyDescent="0.35">
      <c r="A63" s="154" t="str">
        <f>LOOKUP('Repeating Values'!C1,About!G1:H50,About!H1:H50)</f>
        <v>NM</v>
      </c>
      <c r="B63" s="154">
        <f>SUMIFS(B64:B72,$A$64:$A$72,$A$63)</f>
        <v>1588025185000000</v>
      </c>
      <c r="C63" s="154">
        <f t="shared" ref="C63:Y63" si="9">SUMIFS(C64:C72,$A$64:$A$72,$A$63)</f>
        <v>95212517899323</v>
      </c>
      <c r="D63" s="154">
        <f t="shared" si="9"/>
        <v>0</v>
      </c>
      <c r="E63" s="154">
        <f t="shared" si="9"/>
        <v>22994345525849.699</v>
      </c>
      <c r="F63" s="154">
        <f t="shared" si="9"/>
        <v>76218124532511.906</v>
      </c>
      <c r="G63" s="154">
        <f t="shared" si="9"/>
        <v>2368226927060370</v>
      </c>
      <c r="H63" s="154">
        <f t="shared" si="9"/>
        <v>0</v>
      </c>
      <c r="I63" s="154">
        <f t="shared" si="9"/>
        <v>0</v>
      </c>
      <c r="J63" s="154">
        <f t="shared" si="9"/>
        <v>1886272185000000</v>
      </c>
      <c r="K63" s="154">
        <f t="shared" si="9"/>
        <v>282536556929820</v>
      </c>
      <c r="L63" s="154">
        <f t="shared" si="9"/>
        <v>5196057068309.7305</v>
      </c>
      <c r="M63" s="154">
        <f t="shared" si="9"/>
        <v>27949429152170.199</v>
      </c>
      <c r="N63" s="154">
        <f t="shared" si="9"/>
        <v>83485654836822.703</v>
      </c>
      <c r="O63" s="154">
        <f t="shared" si="9"/>
        <v>1676991809000000</v>
      </c>
      <c r="P63" s="154">
        <f t="shared" si="9"/>
        <v>89219014055059.5</v>
      </c>
      <c r="Q63" s="154">
        <f t="shared" si="9"/>
        <v>61822435430462.102</v>
      </c>
      <c r="R63" s="154">
        <f t="shared" si="9"/>
        <v>84.188549119701932</v>
      </c>
      <c r="S63" s="155">
        <f t="shared" si="9"/>
        <v>33.699185313910753</v>
      </c>
      <c r="T63" s="155">
        <f t="shared" si="9"/>
        <v>0</v>
      </c>
      <c r="U63" s="155">
        <f t="shared" si="9"/>
        <v>82.271252842615752</v>
      </c>
      <c r="V63" s="155">
        <f t="shared" si="9"/>
        <v>91.294875366893166</v>
      </c>
      <c r="W63" s="155">
        <f t="shared" si="9"/>
        <v>141.21875338631244</v>
      </c>
      <c r="X63" s="155">
        <f t="shared" si="9"/>
        <v>0</v>
      </c>
      <c r="Y63" s="155">
        <f t="shared" si="9"/>
        <v>0</v>
      </c>
      <c r="AN63" s="382"/>
    </row>
    <row r="64" spans="1:59" x14ac:dyDescent="0.35">
      <c r="A64" s="156"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7">
        <f t="shared" ref="S64:S72" si="11">IFERROR(C64/K64,0)*100</f>
        <v>0</v>
      </c>
      <c r="T64" s="157">
        <f t="shared" ref="T64:T72" si="12">IFERROR(D64/L64,0)*100</f>
        <v>0</v>
      </c>
      <c r="U64" s="157">
        <f t="shared" ref="U64:U72" si="13">IFERROR(E64/M64,0)*100</f>
        <v>0</v>
      </c>
      <c r="V64" s="157">
        <f t="shared" ref="V64:V72" si="14">IFERROR(F64/N64,0)*100</f>
        <v>0</v>
      </c>
      <c r="W64" s="157">
        <f t="shared" ref="W64:W72" si="15">IFERROR(G64/O64,0)*100</f>
        <v>77.048513435110763</v>
      </c>
      <c r="X64" s="157">
        <f t="shared" ref="X64:X72" si="16">IFERROR(H64/P64,0)*100</f>
        <v>0</v>
      </c>
      <c r="Y64" s="157">
        <f t="shared" ref="Y64:Y72" si="17">IFERROR(I64/Q64,0)*100</f>
        <v>0</v>
      </c>
      <c r="AH64" s="158"/>
      <c r="AI64" s="158"/>
      <c r="AJ64" s="158"/>
      <c r="AK64" s="158"/>
      <c r="AL64" s="158"/>
      <c r="AM64" s="158"/>
      <c r="AN64" s="383"/>
    </row>
    <row r="65" spans="1:40" x14ac:dyDescent="0.35">
      <c r="A65" s="156"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7">
        <f t="shared" si="11"/>
        <v>0</v>
      </c>
      <c r="T65" s="157">
        <f t="shared" si="12"/>
        <v>99.097299028430115</v>
      </c>
      <c r="U65" s="157">
        <f t="shared" si="13"/>
        <v>0</v>
      </c>
      <c r="V65" s="157">
        <f t="shared" si="14"/>
        <v>30.030918981828968</v>
      </c>
      <c r="W65" s="157">
        <f t="shared" si="15"/>
        <v>0</v>
      </c>
      <c r="X65" s="157">
        <f t="shared" si="16"/>
        <v>22.597741451411007</v>
      </c>
      <c r="Y65" s="157">
        <f t="shared" si="17"/>
        <v>28.837525942358955</v>
      </c>
      <c r="AH65" s="158"/>
      <c r="AI65" s="158"/>
      <c r="AJ65" s="158"/>
      <c r="AK65" s="158"/>
      <c r="AL65" s="158"/>
      <c r="AM65" s="158"/>
      <c r="AN65" s="383"/>
    </row>
    <row r="66" spans="1:40" x14ac:dyDescent="0.35">
      <c r="A66" s="156"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7">
        <f t="shared" si="11"/>
        <v>0</v>
      </c>
      <c r="T66" s="157">
        <f t="shared" si="12"/>
        <v>0</v>
      </c>
      <c r="U66" s="157">
        <f t="shared" si="13"/>
        <v>0</v>
      </c>
      <c r="V66" s="157">
        <f t="shared" si="14"/>
        <v>0</v>
      </c>
      <c r="W66" s="157">
        <f t="shared" si="15"/>
        <v>0</v>
      </c>
      <c r="X66" s="157">
        <f t="shared" si="16"/>
        <v>0</v>
      </c>
      <c r="Y66" s="157">
        <f t="shared" si="17"/>
        <v>0</v>
      </c>
      <c r="AH66" s="158"/>
      <c r="AI66" s="158"/>
      <c r="AJ66" s="158"/>
      <c r="AK66" s="158"/>
      <c r="AL66" s="158"/>
      <c r="AM66" s="158"/>
      <c r="AN66" s="383"/>
    </row>
    <row r="67" spans="1:40" x14ac:dyDescent="0.35">
      <c r="A67" s="156" t="s">
        <v>86</v>
      </c>
      <c r="B67" s="395">
        <v>1588025185000000</v>
      </c>
      <c r="C67" s="395">
        <v>95212517899323</v>
      </c>
      <c r="D67" s="395">
        <v>0</v>
      </c>
      <c r="E67" s="395">
        <v>22994345525849.699</v>
      </c>
      <c r="F67" s="395">
        <v>76218124532511.906</v>
      </c>
      <c r="G67" s="395">
        <v>2368226927060370</v>
      </c>
      <c r="H67" s="395">
        <v>0</v>
      </c>
      <c r="I67" s="395">
        <v>0</v>
      </c>
      <c r="J67" s="395">
        <v>1886272185000000</v>
      </c>
      <c r="K67" s="395">
        <v>282536556929820</v>
      </c>
      <c r="L67" s="395">
        <v>5196057068309.7305</v>
      </c>
      <c r="M67" s="395">
        <v>27949429152170.199</v>
      </c>
      <c r="N67" s="395">
        <v>83485654836822.703</v>
      </c>
      <c r="O67" s="395">
        <v>1676991809000000</v>
      </c>
      <c r="P67" s="395">
        <v>89219014055059.5</v>
      </c>
      <c r="Q67" s="395">
        <v>61822435430462.102</v>
      </c>
      <c r="R67" s="94">
        <f t="shared" si="10"/>
        <v>84.188549119701932</v>
      </c>
      <c r="S67" s="157">
        <f t="shared" si="11"/>
        <v>33.699185313910753</v>
      </c>
      <c r="T67" s="157">
        <f t="shared" si="12"/>
        <v>0</v>
      </c>
      <c r="U67" s="157">
        <f t="shared" si="13"/>
        <v>82.271252842615752</v>
      </c>
      <c r="V67" s="157">
        <f t="shared" si="14"/>
        <v>91.294875366893166</v>
      </c>
      <c r="W67" s="157">
        <f t="shared" si="15"/>
        <v>141.21875338631244</v>
      </c>
      <c r="X67" s="157">
        <f t="shared" si="16"/>
        <v>0</v>
      </c>
      <c r="Y67" s="157">
        <f t="shared" si="17"/>
        <v>0</v>
      </c>
      <c r="AH67" s="158"/>
      <c r="AI67" s="158"/>
      <c r="AJ67" s="158"/>
      <c r="AK67" s="158"/>
      <c r="AL67" s="158"/>
      <c r="AM67" s="158"/>
      <c r="AN67" s="383"/>
    </row>
    <row r="68" spans="1:40" x14ac:dyDescent="0.35">
      <c r="A68" s="156"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7">
        <f t="shared" si="11"/>
        <v>0</v>
      </c>
      <c r="T68" s="157">
        <f>IFERROR(D68/L68,0)*100</f>
        <v>0</v>
      </c>
      <c r="U68" s="157">
        <f t="shared" si="13"/>
        <v>0</v>
      </c>
      <c r="V68" s="157">
        <f t="shared" si="14"/>
        <v>0</v>
      </c>
      <c r="W68" s="157">
        <f t="shared" si="15"/>
        <v>0</v>
      </c>
      <c r="X68" s="157">
        <f t="shared" si="16"/>
        <v>0</v>
      </c>
      <c r="Y68" s="157">
        <f t="shared" si="17"/>
        <v>0</v>
      </c>
      <c r="AH68" s="158"/>
      <c r="AI68" s="158"/>
      <c r="AJ68" s="158"/>
      <c r="AK68" s="158"/>
      <c r="AL68" s="158"/>
      <c r="AM68" s="158"/>
      <c r="AN68" s="383"/>
    </row>
    <row r="69" spans="1:40" x14ac:dyDescent="0.35">
      <c r="A69" s="156"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7">
        <f t="shared" si="11"/>
        <v>0</v>
      </c>
      <c r="T69" s="157">
        <f t="shared" si="12"/>
        <v>0</v>
      </c>
      <c r="U69" s="157">
        <f t="shared" si="13"/>
        <v>0</v>
      </c>
      <c r="V69" s="157">
        <f t="shared" si="14"/>
        <v>0</v>
      </c>
      <c r="W69" s="157">
        <f t="shared" si="15"/>
        <v>0</v>
      </c>
      <c r="X69" s="157">
        <f t="shared" si="16"/>
        <v>0</v>
      </c>
      <c r="Y69" s="157">
        <f t="shared" si="17"/>
        <v>0</v>
      </c>
      <c r="AH69" s="158"/>
      <c r="AI69" s="158"/>
      <c r="AJ69" s="158"/>
      <c r="AK69" s="158"/>
      <c r="AL69" s="158"/>
      <c r="AM69" s="158"/>
      <c r="AN69" s="383"/>
    </row>
    <row r="70" spans="1:40" x14ac:dyDescent="0.35">
      <c r="A70" s="156"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7">
        <f t="shared" si="11"/>
        <v>40.304961513969452</v>
      </c>
      <c r="T70" s="157">
        <f t="shared" si="12"/>
        <v>93.445006083325225</v>
      </c>
      <c r="U70" s="157">
        <f t="shared" si="13"/>
        <v>0</v>
      </c>
      <c r="V70" s="157">
        <f t="shared" si="14"/>
        <v>73.090641555026025</v>
      </c>
      <c r="W70" s="157">
        <f t="shared" si="15"/>
        <v>77.875661226326613</v>
      </c>
      <c r="X70" s="157">
        <f t="shared" si="16"/>
        <v>0</v>
      </c>
      <c r="Y70" s="157">
        <f t="shared" si="17"/>
        <v>73.211093335040715</v>
      </c>
      <c r="AH70" s="158"/>
      <c r="AI70" s="158"/>
      <c r="AJ70" s="158"/>
      <c r="AK70" s="158"/>
      <c r="AL70" s="158"/>
      <c r="AM70" s="158"/>
      <c r="AN70" s="383"/>
    </row>
    <row r="71" spans="1:40" x14ac:dyDescent="0.35">
      <c r="A71" s="156"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7">
        <f t="shared" si="11"/>
        <v>0</v>
      </c>
      <c r="T71" s="157">
        <f t="shared" si="12"/>
        <v>99.097299438520253</v>
      </c>
      <c r="U71" s="157">
        <f t="shared" si="13"/>
        <v>60.838708185958346</v>
      </c>
      <c r="V71" s="157">
        <f t="shared" si="14"/>
        <v>30.030969268956188</v>
      </c>
      <c r="W71" s="157">
        <f t="shared" si="15"/>
        <v>0</v>
      </c>
      <c r="X71" s="157">
        <f t="shared" si="16"/>
        <v>22.597744445191811</v>
      </c>
      <c r="Y71" s="157">
        <f t="shared" si="17"/>
        <v>28.837546927988928</v>
      </c>
      <c r="AH71" s="158"/>
      <c r="AI71" s="158"/>
      <c r="AJ71" s="158"/>
      <c r="AK71" s="158"/>
      <c r="AL71" s="158"/>
      <c r="AM71" s="158"/>
      <c r="AN71" s="383"/>
    </row>
    <row r="72" spans="1:40" x14ac:dyDescent="0.35">
      <c r="A72" s="156"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7">
        <f t="shared" si="11"/>
        <v>43.658621575614816</v>
      </c>
      <c r="T72" s="157">
        <f t="shared" si="12"/>
        <v>0</v>
      </c>
      <c r="U72" s="157">
        <f t="shared" si="13"/>
        <v>0</v>
      </c>
      <c r="V72" s="157">
        <f t="shared" si="14"/>
        <v>0</v>
      </c>
      <c r="W72" s="157">
        <f t="shared" si="15"/>
        <v>0</v>
      </c>
      <c r="X72" s="157">
        <f t="shared" si="16"/>
        <v>0</v>
      </c>
      <c r="Y72" s="157">
        <f t="shared" si="17"/>
        <v>0</v>
      </c>
      <c r="AH72" s="158"/>
      <c r="AI72" s="158"/>
      <c r="AJ72" s="158"/>
      <c r="AK72" s="158"/>
      <c r="AL72" s="158"/>
      <c r="AM72" s="158"/>
      <c r="AN72" s="383"/>
    </row>
    <row r="73" spans="1:40" x14ac:dyDescent="0.35">
      <c r="A73" s="156" t="s">
        <v>134</v>
      </c>
      <c r="B73" s="94">
        <v>0</v>
      </c>
      <c r="C73" s="94">
        <v>0</v>
      </c>
      <c r="D73" s="94">
        <v>0</v>
      </c>
      <c r="E73" s="94">
        <v>0</v>
      </c>
      <c r="F73" s="94">
        <v>0</v>
      </c>
      <c r="G73" s="94">
        <v>0</v>
      </c>
      <c r="H73" s="94">
        <v>0</v>
      </c>
      <c r="I73" s="94">
        <v>0</v>
      </c>
      <c r="J73" s="94">
        <v>0</v>
      </c>
      <c r="K73" s="156" t="s">
        <v>134</v>
      </c>
      <c r="L73" s="94">
        <v>0</v>
      </c>
      <c r="M73" s="94">
        <v>0</v>
      </c>
      <c r="N73" s="94">
        <v>780854425751.45801</v>
      </c>
      <c r="O73" s="94">
        <v>4304598371467.02</v>
      </c>
      <c r="P73" s="94">
        <v>5395588805087.4805</v>
      </c>
      <c r="Q73" s="94">
        <v>0</v>
      </c>
      <c r="R73" s="94">
        <v>18493107559443.699</v>
      </c>
      <c r="S73" s="94">
        <v>36557037999908.398</v>
      </c>
      <c r="T73" s="157">
        <f t="shared" ref="T73:Y73" si="18">IFERROR(D73/L73,0)*100</f>
        <v>0</v>
      </c>
      <c r="U73" s="157">
        <f t="shared" si="18"/>
        <v>0</v>
      </c>
      <c r="V73" s="157">
        <f t="shared" si="18"/>
        <v>0</v>
      </c>
      <c r="W73" s="157">
        <f t="shared" si="18"/>
        <v>0</v>
      </c>
      <c r="X73" s="157">
        <f t="shared" si="18"/>
        <v>0</v>
      </c>
      <c r="Y73" s="157">
        <f t="shared" si="18"/>
        <v>0</v>
      </c>
    </row>
    <row r="74" spans="1:40" x14ac:dyDescent="0.35">
      <c r="A74" s="94"/>
      <c r="B74" s="94"/>
      <c r="C74" s="94"/>
      <c r="D74" s="94"/>
      <c r="E74" s="94"/>
      <c r="F74" s="94"/>
      <c r="G74" s="94"/>
      <c r="H74" s="94"/>
      <c r="I74" s="94"/>
    </row>
    <row r="75" spans="1:40" x14ac:dyDescent="0.35">
      <c r="A75" s="94"/>
      <c r="B75" s="94"/>
      <c r="C75" s="93" t="s">
        <v>2052</v>
      </c>
      <c r="D75" s="94"/>
    </row>
    <row r="76" spans="1:40" ht="16" customHeight="1" x14ac:dyDescent="0.35">
      <c r="A76" s="94"/>
    </row>
    <row r="77" spans="1:40" ht="16" customHeight="1" x14ac:dyDescent="0.35">
      <c r="A77" s="94"/>
      <c r="C77" s="154" t="str">
        <f>LOOKUP('Repeating Values'!C1,About!G1:H50,About!H1:H50)</f>
        <v>NM</v>
      </c>
      <c r="D77" s="93">
        <v>2019</v>
      </c>
      <c r="E77" s="93">
        <v>2050</v>
      </c>
    </row>
    <row r="78" spans="1:40" ht="16" customHeight="1" x14ac:dyDescent="0.35">
      <c r="B78" s="93" t="s">
        <v>2048</v>
      </c>
      <c r="C78" s="93" t="s">
        <v>496</v>
      </c>
      <c r="D78" s="93" cm="1">
        <f t="array" ref="D78">ROUND(INDEX($B$95:$H$845,MATCH(1,($C78=$E$95:$E$845)*($B78=$F$95:$F$845)*($C$77=$B$95:$B$845),0),MATCH(D$77,$B$95:$H$95,0))*100,1)</f>
        <v>7.8</v>
      </c>
      <c r="E78" s="164" cm="1">
        <f t="array" ref="E78">ROUND(INDEX($B$95:$H$845,MATCH(1,($C78=$E$95:$E$845)*($B78=$F$95:$F$845)*($C$77=$B$95:$B$845),0),MATCH(E$77,$B$95:$H$95,0))*100,1)</f>
        <v>8.8000000000000007</v>
      </c>
    </row>
    <row r="79" spans="1:40" ht="16" customHeight="1" x14ac:dyDescent="0.35">
      <c r="B79" s="164" t="s">
        <v>2048</v>
      </c>
      <c r="C79" s="93" t="s">
        <v>2047</v>
      </c>
      <c r="D79" s="164" cm="1">
        <f t="array" ref="D79">ROUND(INDEX($B$95:$H$845,MATCH(1,($C79=$E$95:$E$845)*($B79=$F$95:$F$845)*($C$77=$B$95:$B$845),0),MATCH(D$77,$B$95:$H$95,0))*100,1)</f>
        <v>32.6</v>
      </c>
      <c r="E79" s="164" cm="1">
        <f t="array" ref="E79">ROUND(INDEX($B$95:$H$845,MATCH(1,($C79=$E$95:$E$845)*($B79=$F$95:$F$845)*($C$77=$B$95:$B$845),0),MATCH(E$77,$B$95:$H$95,0))*100,1)</f>
        <v>32.9</v>
      </c>
    </row>
    <row r="80" spans="1:40" ht="16" customHeight="1" x14ac:dyDescent="0.35">
      <c r="B80" s="164" t="s">
        <v>2048</v>
      </c>
      <c r="C80" s="93" t="s">
        <v>1866</v>
      </c>
      <c r="D80" s="164" cm="1">
        <f t="array" ref="D80">ROUND(INDEX($B$95:$H$845,MATCH(1,($C80=$E$95:$E$845)*($B80=$F$95:$F$845)*($C$77=$B$95:$B$845),0),MATCH(D$77,$B$95:$H$95,0))*100,1)</f>
        <v>100</v>
      </c>
      <c r="E80" s="164" cm="1">
        <f t="array" ref="E80">ROUND(INDEX($B$95:$H$845,MATCH(1,($C80=$E$95:$E$845)*($B80=$F$95:$F$845)*($C$77=$B$95:$B$845),0),MATCH(E$77,$B$95:$H$95,0))*100,1)</f>
        <v>100</v>
      </c>
    </row>
    <row r="81" spans="2:26" ht="16" customHeight="1" x14ac:dyDescent="0.35">
      <c r="B81" s="93" t="s">
        <v>2045</v>
      </c>
      <c r="C81" s="164" t="s">
        <v>496</v>
      </c>
      <c r="D81" s="164" cm="1">
        <f t="array" ref="D81">ROUND(INDEX($B$95:$H$845,MATCH(1,($C81=$E$95:$E$845)*($B81=$F$95:$F$845)*($C$77=$B$95:$B$845),0),MATCH(D$77,$B$95:$H$95,0))*100,1)</f>
        <v>5.6</v>
      </c>
      <c r="E81" s="164" cm="1">
        <f t="array" ref="E81">ROUND(INDEX($B$95:$H$845,MATCH(1,($C81=$E$95:$E$845)*($B81=$F$95:$F$845)*($C$77=$B$95:$B$845),0),MATCH(E$77,$B$95:$H$95,0))*100,1)</f>
        <v>10</v>
      </c>
    </row>
    <row r="82" spans="2:26" ht="16" customHeight="1" x14ac:dyDescent="0.35">
      <c r="B82" s="164" t="s">
        <v>2045</v>
      </c>
      <c r="C82" s="164" t="s">
        <v>2047</v>
      </c>
      <c r="D82" s="164" cm="1">
        <f t="array" ref="D82">ROUND(INDEX($B$95:$H$845,MATCH(1,($C82=$E$95:$E$845)*($B82=$F$95:$F$845)*($C$77=$B$95:$B$845),0),MATCH(D$77,$B$95:$H$95,0))*100,1)</f>
        <v>32.6</v>
      </c>
      <c r="E82" s="164" cm="1">
        <f t="array" ref="E82">ROUND(INDEX($B$95:$H$845,MATCH(1,($C82=$E$95:$E$845)*($B82=$F$95:$F$845)*($C$77=$B$95:$B$845),0),MATCH(E$77,$B$95:$H$95,0))*100,1)</f>
        <v>32.9</v>
      </c>
      <c r="M82" s="93" t="s">
        <v>2051</v>
      </c>
    </row>
    <row r="83" spans="2:26" ht="16" customHeight="1" x14ac:dyDescent="0.35">
      <c r="B83" s="164" t="s">
        <v>2045</v>
      </c>
      <c r="C83" s="164" t="s">
        <v>1866</v>
      </c>
      <c r="D83" s="164" cm="1">
        <f t="array" ref="D83">ROUND(INDEX($B$95:$H$845,MATCH(1,($C83=$E$95:$E$845)*($B83=$F$95:$F$845)*($C$77=$B$95:$B$845),0),MATCH(D$77,$B$95:$H$95,0))*100,1)</f>
        <v>100</v>
      </c>
      <c r="E83" s="164" cm="1">
        <f t="array" ref="E83">ROUND(INDEX($B$95:$H$845,MATCH(1,($C83=$E$95:$E$845)*($B83=$F$95:$F$845)*($C$77=$B$95:$B$845),0),MATCH(E$77,$B$95:$H$95,0))*100,1)</f>
        <v>100</v>
      </c>
      <c r="J83" s="154" t="str">
        <f>A63</f>
        <v>NM</v>
      </c>
    </row>
    <row r="84" spans="2:26" ht="16" customHeight="1" x14ac:dyDescent="0.35">
      <c r="B84" s="93" t="s">
        <v>2049</v>
      </c>
      <c r="C84" s="164" t="s">
        <v>496</v>
      </c>
      <c r="D84" s="164" cm="1">
        <f t="array" ref="D84">ROUND(INDEX($B$95:$H$845,MATCH(1,($C84=$E$95:$E$845)*($B84=$F$95:$F$845)*($C$77=$B$95:$B$845),0),MATCH(D$77,$B$95:$H$95,0))*100,1)</f>
        <v>4.8</v>
      </c>
      <c r="E84" s="164" cm="1">
        <f t="array" ref="E84">ROUND(INDEX($B$95:$H$845,MATCH(1,($C84=$E$95:$E$845)*($B84=$F$95:$F$845)*($C$77=$B$95:$B$845),0),MATCH(E$77,$B$95:$H$95,0))*100,1)</f>
        <v>4.8</v>
      </c>
    </row>
    <row r="85" spans="2:26" ht="16" customHeight="1" x14ac:dyDescent="0.35">
      <c r="B85" s="164" t="s">
        <v>2049</v>
      </c>
      <c r="C85" s="164" t="s">
        <v>2047</v>
      </c>
      <c r="D85" s="164" cm="1">
        <f t="array" ref="D85">ROUND(INDEX($B$95:$H$845,MATCH(1,($C85=$E$95:$E$845)*($B85=$F$95:$F$845)*($C$77=$B$95:$B$845),0),MATCH(D$77,$B$95:$H$95,0))*100,1)</f>
        <v>38.6</v>
      </c>
      <c r="E85" s="164" cm="1">
        <f t="array" ref="E85">ROUND(INDEX($B$95:$H$845,MATCH(1,($C85=$E$95:$E$845)*($B85=$F$95:$F$845)*($C$77=$B$95:$B$845),0),MATCH(E$77,$B$95:$H$95,0))*100,1)</f>
        <v>31.8</v>
      </c>
      <c r="K85" s="94" t="s">
        <v>250</v>
      </c>
      <c r="L85" s="94" t="s">
        <v>251</v>
      </c>
      <c r="M85" s="94" t="s">
        <v>252</v>
      </c>
      <c r="N85" s="94" t="s">
        <v>2037</v>
      </c>
      <c r="O85" s="94" t="s">
        <v>2035</v>
      </c>
      <c r="P85" s="94" t="s">
        <v>255</v>
      </c>
      <c r="Q85" s="94" t="s">
        <v>256</v>
      </c>
      <c r="R85" s="94" t="s">
        <v>257</v>
      </c>
    </row>
    <row r="86" spans="2:26" ht="16" customHeight="1" x14ac:dyDescent="0.35">
      <c r="B86" s="164" t="s">
        <v>2049</v>
      </c>
      <c r="C86" s="164" t="s">
        <v>1866</v>
      </c>
      <c r="D86" s="164" cm="1">
        <f t="array" ref="D86">ROUND(INDEX($B$95:$H$845,MATCH(1,($C86=$E$95:$E$845)*($B86=$F$95:$F$845)*($C$77=$B$95:$B$845),0),MATCH(D$77,$B$95:$H$95,0))*100,1)</f>
        <v>66.7</v>
      </c>
      <c r="E86" s="164" cm="1">
        <f t="array" ref="E86">ROUND(INDEX($B$95:$H$845,MATCH(1,($C86=$E$95:$E$845)*($B86=$F$95:$F$845)*($C$77=$B$95:$B$845),0),MATCH(E$77,$B$95:$H$95,0))*100,1)</f>
        <v>72.900000000000006</v>
      </c>
      <c r="J86" s="93" t="s">
        <v>2038</v>
      </c>
      <c r="K86" s="93" cm="1">
        <f t="array" ref="K86">INDEX($K$95:$Z$195,MATCH(1,($J86=$L$95:$L$195)*($J$83=$K$95:$K$195),0),MATCH(K$85,$K$95:$Z$95,0))</f>
        <v>1588025185000000</v>
      </c>
      <c r="L86" s="164" cm="1">
        <f t="array" ref="L86">INDEX($K$95:$Z$195,MATCH(1,($J86=$L$95:$L$195)*($J$83=$K$95:$K$195),0),MATCH(L$85,$K$95:$Z$95,0))</f>
        <v>95212517899323</v>
      </c>
      <c r="M86" s="164" cm="1">
        <f t="array" ref="M86">INDEX($K$95:$Z$195,MATCH(1,($J86=$L$95:$L$195)*($J$83=$K$95:$K$195),0),MATCH(M$85,$K$95:$Z$95,0))</f>
        <v>0</v>
      </c>
      <c r="N86" s="164" cm="1">
        <f t="array" ref="N86">INDEX($K$95:$Z$195,MATCH(1,($J86=$L$95:$L$195)*($J$83=$K$95:$K$195),0),MATCH(N$85,$K$95:$Z$95,0))</f>
        <v>0</v>
      </c>
      <c r="O86" s="164" cm="1">
        <f t="array" ref="O86">INDEX($K$95:$Z$195,MATCH(1,($J86=$L$95:$L$195)*($J$83=$K$95:$K$195),0),MATCH(O$85,$K$95:$Z$95,0))</f>
        <v>0</v>
      </c>
      <c r="P86" s="164" cm="1">
        <f t="array" ref="P86">INDEX($K$95:$Z$195,MATCH(1,($J86=$L$95:$L$195)*($J$83=$K$95:$K$195),0),MATCH(P$85,$K$95:$Z$95,0))</f>
        <v>2368226927060370</v>
      </c>
      <c r="Q86" s="164" cm="1">
        <f t="array" ref="Q86">INDEX($K$95:$Z$195,MATCH(1,($J86=$L$95:$L$195)*($J$83=$K$95:$K$195),0),MATCH(Q$85,$K$95:$Z$95,0))</f>
        <v>0</v>
      </c>
      <c r="R86" s="164" cm="1">
        <f t="array" ref="R86">INDEX($K$95:$Z$195,MATCH(1,($J86=$L$95:$L$195)*($J$83=$K$95:$K$195),0),MATCH(R$85,$K$95:$Z$95,0))</f>
        <v>0</v>
      </c>
    </row>
    <row r="87" spans="2:26" ht="16" customHeight="1" x14ac:dyDescent="0.35">
      <c r="B87" s="165" t="s">
        <v>2053</v>
      </c>
      <c r="J87" s="93" t="s">
        <v>281</v>
      </c>
      <c r="K87" s="164" cm="1">
        <f t="array" ref="K87">INDEX($K$95:$Z$195,MATCH(1,($J87=$L$95:$L$195)*($J$83=$K$95:$K$195),0),MATCH(K$85,$K$95:$Z$95,0))</f>
        <v>1886272185000000</v>
      </c>
      <c r="L87" s="164" cm="1">
        <f t="array" ref="L87">INDEX($K$95:$Z$195,MATCH(1,($J87=$L$95:$L$195)*($J$83=$K$95:$K$195),0),MATCH(L$85,$K$95:$Z$95,0))</f>
        <v>282536556929820</v>
      </c>
      <c r="M87" s="164" cm="1">
        <f t="array" ref="M87">INDEX($K$95:$Z$195,MATCH(1,($J87=$L$95:$L$195)*($J$83=$K$95:$K$195),0),MATCH(M$85,$K$95:$Z$95,0))</f>
        <v>5196057068309.7305</v>
      </c>
      <c r="N87" s="164" cm="1">
        <f t="array" ref="N87">INDEX($K$95:$Z$195,MATCH(1,($J87=$L$95:$L$195)*($J$83=$K$95:$K$195),0),MATCH(N$85,$K$95:$Z$95,0))</f>
        <v>0</v>
      </c>
      <c r="O87" s="164" cm="1">
        <f t="array" ref="O87">INDEX($K$95:$Z$195,MATCH(1,($J87=$L$95:$L$195)*($J$83=$K$95:$K$195),0),MATCH(O$85,$K$95:$Z$95,0))</f>
        <v>0</v>
      </c>
      <c r="P87" s="164" cm="1">
        <f t="array" ref="P87">INDEX($K$95:$Z$195,MATCH(1,($J87=$L$95:$L$195)*($J$83=$K$95:$K$195),0),MATCH(P$85,$K$95:$Z$95,0))</f>
        <v>1676991809000000</v>
      </c>
      <c r="Q87" s="164" cm="1">
        <f t="array" ref="Q87">INDEX($K$95:$Z$195,MATCH(1,($J87=$L$95:$L$195)*($J$83=$K$95:$K$195),0),MATCH(Q$85,$K$95:$Z$95,0))</f>
        <v>89219014055059.5</v>
      </c>
      <c r="R87" s="164" cm="1">
        <f t="array" ref="R87">INDEX($K$95:$Z$195,MATCH(1,($J87=$L$95:$L$195)*($J$83=$K$95:$K$195),0),MATCH(R$85,$K$95:$Z$95,0))</f>
        <v>61822435430462.102</v>
      </c>
    </row>
    <row r="88" spans="2:26" ht="16" customHeight="1" x14ac:dyDescent="0.35">
      <c r="J88" s="93" t="s">
        <v>2050</v>
      </c>
      <c r="K88" s="164">
        <f>IFERROR(K86/K87 *100,0)</f>
        <v>84.188549119701932</v>
      </c>
      <c r="L88" s="164">
        <f t="shared" ref="L88:R88" si="19">IFERROR(L86/L87 *100,0)</f>
        <v>33.699185313910753</v>
      </c>
      <c r="M88" s="164">
        <f t="shared" si="19"/>
        <v>0</v>
      </c>
      <c r="N88" s="263">
        <f>ROUND(IFERROR(N86/N87 *100,0),0)</f>
        <v>0</v>
      </c>
      <c r="O88" s="164">
        <f>ROUND(IFERROR(O86/O87 *100,0),0)</f>
        <v>0</v>
      </c>
      <c r="P88" s="164">
        <f t="shared" si="19"/>
        <v>141.21875338631244</v>
      </c>
      <c r="Q88" s="164">
        <f t="shared" si="19"/>
        <v>0</v>
      </c>
      <c r="R88" s="164">
        <f t="shared" si="19"/>
        <v>0</v>
      </c>
    </row>
    <row r="89" spans="2:26" ht="16" customHeight="1" x14ac:dyDescent="0.35"/>
    <row r="90" spans="2:26" ht="16" customHeight="1" x14ac:dyDescent="0.35"/>
    <row r="91" spans="2:26" ht="16" customHeight="1" x14ac:dyDescent="0.35"/>
    <row r="94" spans="2:26" ht="29" x14ac:dyDescent="0.35">
      <c r="B94" s="147" t="s">
        <v>2054</v>
      </c>
      <c r="C94" s="93" t="s">
        <v>2055</v>
      </c>
      <c r="J94" s="147" t="s">
        <v>2039</v>
      </c>
    </row>
    <row r="95" spans="2:26" x14ac:dyDescent="0.35">
      <c r="B95" s="29" t="s">
        <v>2033</v>
      </c>
      <c r="C95" s="29" t="s">
        <v>2040</v>
      </c>
      <c r="D95" s="29" t="s">
        <v>2041</v>
      </c>
      <c r="E95" s="29" t="s">
        <v>2042</v>
      </c>
      <c r="F95" s="29" t="s">
        <v>2043</v>
      </c>
      <c r="G95" s="29">
        <v>2019</v>
      </c>
      <c r="H95" s="29">
        <v>2050</v>
      </c>
      <c r="J95" s="163"/>
      <c r="K95" s="163" t="s">
        <v>2033</v>
      </c>
      <c r="L95" s="163" t="s">
        <v>2034</v>
      </c>
      <c r="M95" s="163" t="s">
        <v>251</v>
      </c>
      <c r="N95" s="163" t="s">
        <v>926</v>
      </c>
      <c r="O95" s="163" t="s">
        <v>255</v>
      </c>
      <c r="P95" s="163" t="s">
        <v>1035</v>
      </c>
      <c r="Q95" s="163" t="s">
        <v>1042</v>
      </c>
      <c r="R95" s="163" t="s">
        <v>1045</v>
      </c>
      <c r="S95" s="163" t="s">
        <v>1047</v>
      </c>
      <c r="T95" s="163" t="s">
        <v>250</v>
      </c>
      <c r="U95" s="163" t="s">
        <v>252</v>
      </c>
      <c r="V95" s="163" t="s">
        <v>2035</v>
      </c>
      <c r="W95" s="163" t="s">
        <v>2036</v>
      </c>
      <c r="X95" s="163" t="s">
        <v>257</v>
      </c>
      <c r="Y95" s="163" t="s">
        <v>256</v>
      </c>
      <c r="Z95" s="163" t="s">
        <v>2037</v>
      </c>
    </row>
    <row r="96" spans="2:26" x14ac:dyDescent="0.35">
      <c r="B96" s="163" t="s">
        <v>3</v>
      </c>
      <c r="C96" s="163" t="s">
        <v>1027</v>
      </c>
      <c r="D96" s="163" t="s">
        <v>2044</v>
      </c>
      <c r="E96" s="163" t="s">
        <v>496</v>
      </c>
      <c r="F96" s="163" t="s">
        <v>2045</v>
      </c>
      <c r="G96" s="163">
        <v>3.9998729637069498E-2</v>
      </c>
      <c r="H96" s="163">
        <v>4.0399940641462399E-2</v>
      </c>
      <c r="J96" s="163" t="s">
        <v>3</v>
      </c>
      <c r="K96" s="163" t="s">
        <v>3</v>
      </c>
      <c r="L96" s="163" t="s">
        <v>248</v>
      </c>
      <c r="M96" s="163">
        <v>0</v>
      </c>
      <c r="N96" s="163">
        <v>0</v>
      </c>
      <c r="O96" s="163">
        <v>0</v>
      </c>
      <c r="P96" s="163">
        <v>0</v>
      </c>
      <c r="Q96" s="163">
        <v>36770707477017.398</v>
      </c>
      <c r="R96" s="163">
        <v>0</v>
      </c>
      <c r="S96" s="163">
        <v>0</v>
      </c>
      <c r="T96" s="163">
        <v>0</v>
      </c>
      <c r="U96" s="163">
        <v>0</v>
      </c>
      <c r="V96" s="163">
        <v>0</v>
      </c>
      <c r="W96" s="163">
        <v>26072978763473.301</v>
      </c>
      <c r="X96" s="163">
        <v>0</v>
      </c>
      <c r="Y96" s="163">
        <v>0</v>
      </c>
      <c r="Z96" s="163">
        <v>0</v>
      </c>
    </row>
    <row r="97" spans="2:26" x14ac:dyDescent="0.35">
      <c r="B97" s="163" t="s">
        <v>3</v>
      </c>
      <c r="C97" s="163" t="s">
        <v>1027</v>
      </c>
      <c r="D97" s="163" t="s">
        <v>2044</v>
      </c>
      <c r="E97" s="163" t="s">
        <v>2046</v>
      </c>
      <c r="F97" s="163" t="s">
        <v>2045</v>
      </c>
      <c r="G97" s="163">
        <v>0.99963148385309297</v>
      </c>
      <c r="H97" s="163">
        <v>0.99920715825439799</v>
      </c>
      <c r="J97" s="163" t="s">
        <v>3</v>
      </c>
      <c r="K97" s="163" t="s">
        <v>3</v>
      </c>
      <c r="L97" s="163" t="s">
        <v>2038</v>
      </c>
      <c r="M97" s="163">
        <v>0</v>
      </c>
      <c r="N97" s="163">
        <v>0</v>
      </c>
      <c r="O97" s="163">
        <v>0</v>
      </c>
      <c r="P97" s="163">
        <v>0</v>
      </c>
      <c r="Q97" s="163">
        <v>0</v>
      </c>
      <c r="R97" s="163">
        <v>0</v>
      </c>
      <c r="S97" s="163">
        <v>0</v>
      </c>
      <c r="T97" s="163">
        <v>0</v>
      </c>
      <c r="U97" s="163">
        <v>0</v>
      </c>
      <c r="V97" s="163">
        <v>0</v>
      </c>
      <c r="W97" s="163">
        <v>0</v>
      </c>
      <c r="X97" s="163">
        <v>0</v>
      </c>
      <c r="Y97" s="163">
        <v>0</v>
      </c>
      <c r="Z97" s="163">
        <v>0</v>
      </c>
    </row>
    <row r="98" spans="2:26" x14ac:dyDescent="0.35">
      <c r="B98" s="163" t="s">
        <v>3</v>
      </c>
      <c r="C98" s="163" t="s">
        <v>1027</v>
      </c>
      <c r="D98" s="163" t="s">
        <v>2044</v>
      </c>
      <c r="E98" s="163" t="s">
        <v>504</v>
      </c>
      <c r="F98" s="163" t="s">
        <v>2045</v>
      </c>
      <c r="G98" s="163">
        <v>1</v>
      </c>
      <c r="H98" s="163">
        <v>1</v>
      </c>
      <c r="J98" s="163" t="s">
        <v>5</v>
      </c>
      <c r="K98" s="163" t="s">
        <v>5</v>
      </c>
      <c r="L98" s="163" t="s">
        <v>248</v>
      </c>
      <c r="M98" s="163">
        <v>0</v>
      </c>
      <c r="N98" s="163">
        <v>0</v>
      </c>
      <c r="O98" s="163">
        <v>0</v>
      </c>
      <c r="P98" s="163">
        <v>0</v>
      </c>
      <c r="Q98" s="163">
        <v>36770707477017.398</v>
      </c>
      <c r="R98" s="163">
        <v>0</v>
      </c>
      <c r="S98" s="163">
        <v>0</v>
      </c>
      <c r="T98" s="163">
        <v>0</v>
      </c>
      <c r="U98" s="163">
        <v>0</v>
      </c>
      <c r="V98" s="163">
        <v>0</v>
      </c>
      <c r="W98" s="163">
        <v>26072978763473.301</v>
      </c>
      <c r="X98" s="163">
        <v>0</v>
      </c>
      <c r="Y98" s="163">
        <v>0</v>
      </c>
      <c r="Z98" s="163">
        <v>0</v>
      </c>
    </row>
    <row r="99" spans="2:26" x14ac:dyDescent="0.35">
      <c r="B99" s="163" t="s">
        <v>3</v>
      </c>
      <c r="C99" s="163" t="s">
        <v>1027</v>
      </c>
      <c r="D99" s="163" t="s">
        <v>2044</v>
      </c>
      <c r="E99" s="163" t="s">
        <v>2047</v>
      </c>
      <c r="F99" s="163" t="s">
        <v>2045</v>
      </c>
      <c r="G99" s="163">
        <v>0.57516558823078101</v>
      </c>
      <c r="H99" s="163">
        <v>0.44472588335528701</v>
      </c>
      <c r="J99" s="163" t="s">
        <v>5</v>
      </c>
      <c r="K99" s="163" t="s">
        <v>5</v>
      </c>
      <c r="L99" s="163" t="s">
        <v>2038</v>
      </c>
      <c r="M99" s="163">
        <v>0</v>
      </c>
      <c r="N99" s="163">
        <v>0</v>
      </c>
      <c r="O99" s="163">
        <v>0</v>
      </c>
      <c r="P99" s="163">
        <v>0</v>
      </c>
      <c r="Q99" s="163">
        <v>28586707477017.398</v>
      </c>
      <c r="R99" s="163">
        <v>0</v>
      </c>
      <c r="S99" s="163">
        <v>0</v>
      </c>
      <c r="T99" s="163">
        <v>0</v>
      </c>
      <c r="U99" s="163">
        <v>0</v>
      </c>
      <c r="V99" s="163">
        <v>0</v>
      </c>
      <c r="W99" s="163">
        <v>22182132146230.398</v>
      </c>
      <c r="X99" s="163">
        <v>0</v>
      </c>
      <c r="Y99" s="163">
        <v>0</v>
      </c>
      <c r="Z99" s="163">
        <v>0</v>
      </c>
    </row>
    <row r="100" spans="2:26" x14ac:dyDescent="0.35">
      <c r="B100" s="163" t="s">
        <v>3</v>
      </c>
      <c r="C100" s="163" t="s">
        <v>1027</v>
      </c>
      <c r="D100" s="163" t="s">
        <v>2044</v>
      </c>
      <c r="E100" s="163" t="s">
        <v>1866</v>
      </c>
      <c r="F100" s="163" t="s">
        <v>2045</v>
      </c>
      <c r="G100" s="163">
        <v>1</v>
      </c>
      <c r="H100" s="163">
        <v>1</v>
      </c>
      <c r="J100" s="163" t="s">
        <v>8</v>
      </c>
      <c r="K100" s="163" t="s">
        <v>8</v>
      </c>
      <c r="L100" s="163" t="s">
        <v>248</v>
      </c>
      <c r="M100" s="163">
        <v>0</v>
      </c>
      <c r="N100" s="163">
        <v>0</v>
      </c>
      <c r="O100" s="163">
        <v>0</v>
      </c>
      <c r="P100" s="163">
        <v>0</v>
      </c>
      <c r="Q100" s="163">
        <v>36770707477017.398</v>
      </c>
      <c r="R100" s="163">
        <v>0</v>
      </c>
      <c r="S100" s="163">
        <v>0</v>
      </c>
      <c r="T100" s="163">
        <v>0</v>
      </c>
      <c r="U100" s="163">
        <v>0</v>
      </c>
      <c r="V100" s="163">
        <v>0</v>
      </c>
      <c r="W100" s="163">
        <v>26072978763473.301</v>
      </c>
      <c r="X100" s="163">
        <v>0</v>
      </c>
      <c r="Y100" s="163">
        <v>0</v>
      </c>
      <c r="Z100" s="163">
        <v>0</v>
      </c>
    </row>
    <row r="101" spans="2:26" x14ac:dyDescent="0.35">
      <c r="B101" s="163" t="s">
        <v>3</v>
      </c>
      <c r="C101" s="163" t="s">
        <v>1027</v>
      </c>
      <c r="D101" s="163" t="s">
        <v>2044</v>
      </c>
      <c r="E101" s="163" t="s">
        <v>496</v>
      </c>
      <c r="F101" s="163" t="s">
        <v>2048</v>
      </c>
      <c r="G101" s="163">
        <v>3.9998729637069498E-2</v>
      </c>
      <c r="H101" s="163">
        <v>4.0399940641462399E-2</v>
      </c>
      <c r="J101" s="163" t="s">
        <v>8</v>
      </c>
      <c r="K101" s="163" t="s">
        <v>8</v>
      </c>
      <c r="L101" s="163" t="s">
        <v>2038</v>
      </c>
      <c r="M101" s="163">
        <v>0</v>
      </c>
      <c r="N101" s="163">
        <v>0</v>
      </c>
      <c r="O101" s="163">
        <v>0</v>
      </c>
      <c r="P101" s="163">
        <v>0</v>
      </c>
      <c r="Q101" s="163">
        <v>0</v>
      </c>
      <c r="R101" s="163">
        <v>0</v>
      </c>
      <c r="S101" s="163">
        <v>0</v>
      </c>
      <c r="T101" s="163">
        <v>0</v>
      </c>
      <c r="U101" s="163">
        <v>0</v>
      </c>
      <c r="V101" s="163">
        <v>0</v>
      </c>
      <c r="W101" s="163">
        <v>21460798397941.5</v>
      </c>
      <c r="X101" s="163">
        <v>0</v>
      </c>
      <c r="Y101" s="163">
        <v>0</v>
      </c>
      <c r="Z101" s="163">
        <v>0</v>
      </c>
    </row>
    <row r="102" spans="2:26" x14ac:dyDescent="0.35">
      <c r="B102" s="163" t="s">
        <v>3</v>
      </c>
      <c r="C102" s="163" t="s">
        <v>1027</v>
      </c>
      <c r="D102" s="163" t="s">
        <v>2044</v>
      </c>
      <c r="E102" s="163" t="s">
        <v>2046</v>
      </c>
      <c r="F102" s="163" t="s">
        <v>2048</v>
      </c>
      <c r="G102" s="163">
        <v>0.99963148385309297</v>
      </c>
      <c r="H102" s="163">
        <v>0.99920715825439899</v>
      </c>
      <c r="J102" s="163" t="s">
        <v>11</v>
      </c>
      <c r="K102" s="163" t="s">
        <v>11</v>
      </c>
      <c r="L102" s="163" t="s">
        <v>248</v>
      </c>
      <c r="M102" s="163">
        <v>0</v>
      </c>
      <c r="N102" s="163">
        <v>0</v>
      </c>
      <c r="O102" s="163">
        <v>0</v>
      </c>
      <c r="P102" s="163">
        <v>0</v>
      </c>
      <c r="Q102" s="163">
        <v>36770707477017.398</v>
      </c>
      <c r="R102" s="163">
        <v>196203374770.67401</v>
      </c>
      <c r="S102" s="163">
        <v>294509047662.76099</v>
      </c>
      <c r="T102" s="163">
        <v>0</v>
      </c>
      <c r="U102" s="163">
        <v>2507238616605.71</v>
      </c>
      <c r="V102" s="163">
        <v>9708370297606.2402</v>
      </c>
      <c r="W102" s="163">
        <v>26072978763473.301</v>
      </c>
      <c r="X102" s="163">
        <v>29602745987570.102</v>
      </c>
      <c r="Y102" s="163">
        <v>42665550922989</v>
      </c>
      <c r="Z102" s="163">
        <v>13335461946655.301</v>
      </c>
    </row>
    <row r="103" spans="2:26" x14ac:dyDescent="0.35">
      <c r="B103" s="163" t="s">
        <v>3</v>
      </c>
      <c r="C103" s="163" t="s">
        <v>1027</v>
      </c>
      <c r="D103" s="163" t="s">
        <v>2044</v>
      </c>
      <c r="E103" s="163" t="s">
        <v>504</v>
      </c>
      <c r="F103" s="163" t="s">
        <v>2048</v>
      </c>
      <c r="G103" s="163">
        <v>1</v>
      </c>
      <c r="H103" s="163">
        <v>1</v>
      </c>
      <c r="J103" s="163" t="s">
        <v>11</v>
      </c>
      <c r="K103" s="163" t="s">
        <v>11</v>
      </c>
      <c r="L103" s="163" t="s">
        <v>2038</v>
      </c>
      <c r="M103" s="163">
        <v>0</v>
      </c>
      <c r="N103" s="163">
        <v>0</v>
      </c>
      <c r="O103" s="163">
        <v>0</v>
      </c>
      <c r="P103" s="163">
        <v>0</v>
      </c>
      <c r="Q103" s="163">
        <v>0</v>
      </c>
      <c r="R103" s="163">
        <v>0</v>
      </c>
      <c r="S103" s="163">
        <v>0</v>
      </c>
      <c r="T103" s="163">
        <v>0</v>
      </c>
      <c r="U103" s="163">
        <v>2507238616605.71</v>
      </c>
      <c r="V103" s="163">
        <v>1398370297606.24</v>
      </c>
      <c r="W103" s="163">
        <v>0</v>
      </c>
      <c r="X103" s="163">
        <v>0</v>
      </c>
      <c r="Y103" s="163">
        <v>0</v>
      </c>
      <c r="Z103" s="163">
        <v>7802461946655.2998</v>
      </c>
    </row>
    <row r="104" spans="2:26" x14ac:dyDescent="0.35">
      <c r="B104" s="163" t="s">
        <v>3</v>
      </c>
      <c r="C104" s="163" t="s">
        <v>1027</v>
      </c>
      <c r="D104" s="163" t="s">
        <v>2044</v>
      </c>
      <c r="E104" s="163" t="s">
        <v>2047</v>
      </c>
      <c r="F104" s="163" t="s">
        <v>2048</v>
      </c>
      <c r="G104" s="163">
        <v>0.57516558823078001</v>
      </c>
      <c r="H104" s="163">
        <v>0.44472588335528701</v>
      </c>
      <c r="J104" s="163" t="s">
        <v>14</v>
      </c>
      <c r="K104" s="163" t="s">
        <v>14</v>
      </c>
      <c r="L104" s="163" t="s">
        <v>248</v>
      </c>
      <c r="M104" s="163">
        <v>0</v>
      </c>
      <c r="N104" s="163">
        <v>0</v>
      </c>
      <c r="O104" s="163">
        <v>0</v>
      </c>
      <c r="P104" s="163">
        <v>0</v>
      </c>
      <c r="Q104" s="163">
        <v>36770707477017.398</v>
      </c>
      <c r="R104" s="163">
        <v>20133411780524.301</v>
      </c>
      <c r="S104" s="163">
        <v>14187107303794</v>
      </c>
      <c r="T104" s="163">
        <v>0</v>
      </c>
      <c r="U104" s="163">
        <v>214968565833874</v>
      </c>
      <c r="V104" s="163">
        <v>21566392925070.602</v>
      </c>
      <c r="W104" s="163">
        <v>26072978763473.301</v>
      </c>
      <c r="X104" s="163">
        <v>2408544045342420</v>
      </c>
      <c r="Y104" s="163">
        <v>1019287141182270</v>
      </c>
      <c r="Z104" s="163">
        <v>777844954553560</v>
      </c>
    </row>
    <row r="105" spans="2:26" x14ac:dyDescent="0.35">
      <c r="B105" s="163" t="s">
        <v>3</v>
      </c>
      <c r="C105" s="163" t="s">
        <v>1027</v>
      </c>
      <c r="D105" s="163" t="s">
        <v>2044</v>
      </c>
      <c r="E105" s="163" t="s">
        <v>1866</v>
      </c>
      <c r="F105" s="163" t="s">
        <v>2048</v>
      </c>
      <c r="G105" s="163">
        <v>1</v>
      </c>
      <c r="H105" s="163">
        <v>1</v>
      </c>
      <c r="J105" s="163" t="s">
        <v>14</v>
      </c>
      <c r="K105" s="163" t="s">
        <v>14</v>
      </c>
      <c r="L105" s="163" t="s">
        <v>2038</v>
      </c>
      <c r="M105" s="163">
        <v>0</v>
      </c>
      <c r="N105" s="163">
        <v>0</v>
      </c>
      <c r="O105" s="163">
        <v>0</v>
      </c>
      <c r="P105" s="163">
        <v>0</v>
      </c>
      <c r="Q105" s="163">
        <v>0</v>
      </c>
      <c r="R105" s="163">
        <v>0</v>
      </c>
      <c r="S105" s="163">
        <v>0</v>
      </c>
      <c r="T105" s="163">
        <v>0</v>
      </c>
      <c r="U105" s="163">
        <v>46066565833874.297</v>
      </c>
      <c r="V105" s="163">
        <v>0</v>
      </c>
      <c r="W105" s="163">
        <v>0</v>
      </c>
      <c r="X105" s="163">
        <v>588625045342425</v>
      </c>
      <c r="Y105" s="163">
        <v>443562141182276</v>
      </c>
      <c r="Z105" s="163">
        <v>175684954553560</v>
      </c>
    </row>
    <row r="106" spans="2:26" x14ac:dyDescent="0.35">
      <c r="B106" s="163" t="s">
        <v>3</v>
      </c>
      <c r="C106" s="163" t="s">
        <v>1027</v>
      </c>
      <c r="D106" s="163" t="s">
        <v>514</v>
      </c>
      <c r="E106" s="163" t="s">
        <v>496</v>
      </c>
      <c r="F106" s="163" t="s">
        <v>2049</v>
      </c>
      <c r="G106" s="163">
        <v>7.01306018613635E-3</v>
      </c>
      <c r="H106" s="163">
        <v>6.8877775581482302E-3</v>
      </c>
      <c r="J106" s="163" t="s">
        <v>17</v>
      </c>
      <c r="K106" s="163" t="s">
        <v>17</v>
      </c>
      <c r="L106" s="163" t="s">
        <v>248</v>
      </c>
      <c r="M106" s="163">
        <v>0</v>
      </c>
      <c r="N106" s="163">
        <v>0</v>
      </c>
      <c r="O106" s="163">
        <v>0</v>
      </c>
      <c r="P106" s="163">
        <v>0</v>
      </c>
      <c r="Q106" s="163">
        <v>36770707477017.398</v>
      </c>
      <c r="R106" s="163">
        <v>0</v>
      </c>
      <c r="S106" s="163">
        <v>0</v>
      </c>
      <c r="T106" s="163">
        <v>0</v>
      </c>
      <c r="U106" s="163">
        <v>0</v>
      </c>
      <c r="V106" s="163">
        <v>0</v>
      </c>
      <c r="W106" s="163">
        <v>26072978763473.301</v>
      </c>
      <c r="X106" s="163">
        <v>0</v>
      </c>
      <c r="Y106" s="163">
        <v>0</v>
      </c>
      <c r="Z106" s="163">
        <v>0</v>
      </c>
    </row>
    <row r="107" spans="2:26" x14ac:dyDescent="0.35">
      <c r="B107" s="163" t="s">
        <v>3</v>
      </c>
      <c r="C107" s="163" t="s">
        <v>1027</v>
      </c>
      <c r="D107" s="163" t="s">
        <v>514</v>
      </c>
      <c r="E107" s="163" t="s">
        <v>2046</v>
      </c>
      <c r="F107" s="163" t="s">
        <v>2049</v>
      </c>
      <c r="G107" s="163">
        <v>0.99937619603415895</v>
      </c>
      <c r="H107" s="163">
        <v>0.99985422739603103</v>
      </c>
      <c r="J107" s="163" t="s">
        <v>17</v>
      </c>
      <c r="K107" s="163" t="s">
        <v>17</v>
      </c>
      <c r="L107" s="163" t="s">
        <v>2038</v>
      </c>
      <c r="M107" s="163">
        <v>0</v>
      </c>
      <c r="N107" s="163">
        <v>0</v>
      </c>
      <c r="O107" s="163">
        <v>0</v>
      </c>
      <c r="P107" s="163">
        <v>0</v>
      </c>
      <c r="Q107" s="163">
        <v>0</v>
      </c>
      <c r="R107" s="163">
        <v>0</v>
      </c>
      <c r="S107" s="163">
        <v>0</v>
      </c>
      <c r="T107" s="163">
        <v>0</v>
      </c>
      <c r="U107" s="163">
        <v>0</v>
      </c>
      <c r="V107" s="163">
        <v>0</v>
      </c>
      <c r="W107" s="163">
        <v>17804199338132.699</v>
      </c>
      <c r="X107" s="163">
        <v>0</v>
      </c>
      <c r="Y107" s="163">
        <v>0</v>
      </c>
      <c r="Z107" s="163">
        <v>0</v>
      </c>
    </row>
    <row r="108" spans="2:26" x14ac:dyDescent="0.35">
      <c r="B108" s="163" t="s">
        <v>3</v>
      </c>
      <c r="C108" s="163" t="s">
        <v>1027</v>
      </c>
      <c r="D108" s="163" t="s">
        <v>514</v>
      </c>
      <c r="E108" s="163" t="s">
        <v>504</v>
      </c>
      <c r="F108" s="163" t="s">
        <v>2049</v>
      </c>
      <c r="G108" s="163">
        <v>1</v>
      </c>
      <c r="H108" s="163">
        <v>1</v>
      </c>
      <c r="J108" s="163" t="s">
        <v>19</v>
      </c>
      <c r="K108" s="163" t="s">
        <v>19</v>
      </c>
      <c r="L108" s="163" t="s">
        <v>248</v>
      </c>
      <c r="M108" s="163">
        <v>0</v>
      </c>
      <c r="N108" s="163">
        <v>0</v>
      </c>
      <c r="O108" s="163">
        <v>0</v>
      </c>
      <c r="P108" s="163">
        <v>0</v>
      </c>
      <c r="Q108" s="163">
        <v>36770707477017.398</v>
      </c>
      <c r="R108" s="163">
        <v>0</v>
      </c>
      <c r="S108" s="163">
        <v>0</v>
      </c>
      <c r="T108" s="163">
        <v>0</v>
      </c>
      <c r="U108" s="163">
        <v>0</v>
      </c>
      <c r="V108" s="163">
        <v>0</v>
      </c>
      <c r="W108" s="163">
        <v>26072978763473.301</v>
      </c>
      <c r="X108" s="163">
        <v>0</v>
      </c>
      <c r="Y108" s="163">
        <v>0</v>
      </c>
      <c r="Z108" s="163">
        <v>0</v>
      </c>
    </row>
    <row r="109" spans="2:26" x14ac:dyDescent="0.35">
      <c r="B109" s="163" t="s">
        <v>3</v>
      </c>
      <c r="C109" s="163" t="s">
        <v>1027</v>
      </c>
      <c r="D109" s="163" t="s">
        <v>514</v>
      </c>
      <c r="E109" s="163" t="s">
        <v>2047</v>
      </c>
      <c r="F109" s="163" t="s">
        <v>2049</v>
      </c>
      <c r="G109" s="163">
        <v>0.44908583278976999</v>
      </c>
      <c r="H109" s="163">
        <v>0.26862976122403998</v>
      </c>
      <c r="J109" s="163" t="s">
        <v>19</v>
      </c>
      <c r="K109" s="163" t="s">
        <v>19</v>
      </c>
      <c r="L109" s="163" t="s">
        <v>2038</v>
      </c>
      <c r="M109" s="163">
        <v>0</v>
      </c>
      <c r="N109" s="163">
        <v>0</v>
      </c>
      <c r="O109" s="163">
        <v>0</v>
      </c>
      <c r="P109" s="163">
        <v>0</v>
      </c>
      <c r="Q109" s="163">
        <v>0</v>
      </c>
      <c r="R109" s="163">
        <v>0</v>
      </c>
      <c r="S109" s="163">
        <v>0</v>
      </c>
      <c r="T109" s="163">
        <v>0</v>
      </c>
      <c r="U109" s="163">
        <v>0</v>
      </c>
      <c r="V109" s="163">
        <v>0</v>
      </c>
      <c r="W109" s="163">
        <v>13178739632610.301</v>
      </c>
      <c r="X109" s="163">
        <v>0</v>
      </c>
      <c r="Y109" s="163">
        <v>0</v>
      </c>
      <c r="Z109" s="163">
        <v>0</v>
      </c>
    </row>
    <row r="110" spans="2:26" x14ac:dyDescent="0.35">
      <c r="B110" s="163" t="s">
        <v>3</v>
      </c>
      <c r="C110" s="163" t="s">
        <v>1027</v>
      </c>
      <c r="D110" s="163" t="s">
        <v>514</v>
      </c>
      <c r="E110" s="163" t="s">
        <v>1866</v>
      </c>
      <c r="F110" s="163" t="s">
        <v>2049</v>
      </c>
      <c r="G110" s="163">
        <v>0.66022825495453197</v>
      </c>
      <c r="H110" s="163">
        <v>0.802091929896664</v>
      </c>
      <c r="J110" s="163" t="s">
        <v>22</v>
      </c>
      <c r="K110" s="163" t="s">
        <v>22</v>
      </c>
      <c r="L110" s="163" t="s">
        <v>248</v>
      </c>
      <c r="M110" s="163">
        <v>0</v>
      </c>
      <c r="N110" s="163">
        <v>0</v>
      </c>
      <c r="O110" s="163">
        <v>0</v>
      </c>
      <c r="P110" s="163">
        <v>0</v>
      </c>
      <c r="Q110" s="163">
        <v>36770707477017.398</v>
      </c>
      <c r="R110" s="163">
        <v>6315576237002.8096</v>
      </c>
      <c r="S110" s="163">
        <v>1983107177155.8201</v>
      </c>
      <c r="T110" s="163">
        <v>0</v>
      </c>
      <c r="U110" s="163">
        <v>13516842572186.5</v>
      </c>
      <c r="V110" s="163">
        <v>63043243523214.797</v>
      </c>
      <c r="W110" s="163">
        <v>26072978763473.301</v>
      </c>
      <c r="X110" s="163">
        <v>1064701579278750</v>
      </c>
      <c r="Y110" s="163">
        <v>104390709226051</v>
      </c>
      <c r="Z110" s="163">
        <v>35698274318868.398</v>
      </c>
    </row>
    <row r="111" spans="2:26" x14ac:dyDescent="0.35">
      <c r="B111" s="163" t="s">
        <v>5</v>
      </c>
      <c r="C111" s="163" t="s">
        <v>1027</v>
      </c>
      <c r="D111" s="163" t="s">
        <v>2044</v>
      </c>
      <c r="E111" s="163" t="s">
        <v>496</v>
      </c>
      <c r="F111" s="163" t="s">
        <v>2045</v>
      </c>
      <c r="G111" s="163">
        <v>0.163579767718085</v>
      </c>
      <c r="H111" s="163">
        <v>0.28795521475715702</v>
      </c>
      <c r="J111" s="163" t="s">
        <v>22</v>
      </c>
      <c r="K111" s="163" t="s">
        <v>22</v>
      </c>
      <c r="L111" s="163" t="s">
        <v>2038</v>
      </c>
      <c r="M111" s="163">
        <v>0</v>
      </c>
      <c r="N111" s="163">
        <v>0</v>
      </c>
      <c r="O111" s="163">
        <v>0</v>
      </c>
      <c r="P111" s="163">
        <v>0</v>
      </c>
      <c r="Q111" s="163">
        <v>30693707477017.398</v>
      </c>
      <c r="R111" s="163">
        <v>1652576237002.8101</v>
      </c>
      <c r="S111" s="163">
        <v>1744107177155.8201</v>
      </c>
      <c r="T111" s="163">
        <v>0</v>
      </c>
      <c r="U111" s="163">
        <v>12717842572186.5</v>
      </c>
      <c r="V111" s="163">
        <v>58129243523214.797</v>
      </c>
      <c r="W111" s="163">
        <v>25321899293605.5</v>
      </c>
      <c r="X111" s="163">
        <v>998855579278759</v>
      </c>
      <c r="Y111" s="163">
        <v>87004709226051.797</v>
      </c>
      <c r="Z111" s="163">
        <v>27591274318868.398</v>
      </c>
    </row>
    <row r="112" spans="2:26" x14ac:dyDescent="0.35">
      <c r="B112" s="163" t="s">
        <v>5</v>
      </c>
      <c r="C112" s="163" t="s">
        <v>1027</v>
      </c>
      <c r="D112" s="163" t="s">
        <v>2044</v>
      </c>
      <c r="E112" s="163" t="s">
        <v>2046</v>
      </c>
      <c r="F112" s="163" t="s">
        <v>2045</v>
      </c>
      <c r="G112" s="163">
        <v>1</v>
      </c>
      <c r="H112" s="163">
        <v>1</v>
      </c>
      <c r="J112" s="163" t="s">
        <v>25</v>
      </c>
      <c r="K112" s="163" t="s">
        <v>25</v>
      </c>
      <c r="L112" s="163" t="s">
        <v>248</v>
      </c>
      <c r="M112" s="163">
        <v>0</v>
      </c>
      <c r="N112" s="163">
        <v>0</v>
      </c>
      <c r="O112" s="163">
        <v>0</v>
      </c>
      <c r="P112" s="163">
        <v>0</v>
      </c>
      <c r="Q112" s="163">
        <v>36770707477017.398</v>
      </c>
      <c r="R112" s="163">
        <v>0</v>
      </c>
      <c r="S112" s="163">
        <v>0</v>
      </c>
      <c r="T112" s="163">
        <v>0</v>
      </c>
      <c r="U112" s="163">
        <v>0</v>
      </c>
      <c r="V112" s="163">
        <v>0</v>
      </c>
      <c r="W112" s="163">
        <v>26072978763473.301</v>
      </c>
      <c r="X112" s="163">
        <v>0</v>
      </c>
      <c r="Y112" s="163">
        <v>0</v>
      </c>
      <c r="Z112" s="163">
        <v>0</v>
      </c>
    </row>
    <row r="113" spans="2:26" x14ac:dyDescent="0.35">
      <c r="B113" s="163" t="s">
        <v>5</v>
      </c>
      <c r="C113" s="163" t="s">
        <v>1027</v>
      </c>
      <c r="D113" s="163" t="s">
        <v>2044</v>
      </c>
      <c r="E113" s="163" t="s">
        <v>504</v>
      </c>
      <c r="F113" s="163" t="s">
        <v>2045</v>
      </c>
      <c r="G113" s="163">
        <v>1</v>
      </c>
      <c r="H113" s="163">
        <v>1</v>
      </c>
      <c r="J113" s="163" t="s">
        <v>25</v>
      </c>
      <c r="K113" s="163" t="s">
        <v>25</v>
      </c>
      <c r="L113" s="163" t="s">
        <v>2038</v>
      </c>
      <c r="M113" s="163">
        <v>0</v>
      </c>
      <c r="N113" s="163">
        <v>0</v>
      </c>
      <c r="O113" s="163">
        <v>0</v>
      </c>
      <c r="P113" s="163">
        <v>0</v>
      </c>
      <c r="Q113" s="163">
        <v>0</v>
      </c>
      <c r="R113" s="163">
        <v>0</v>
      </c>
      <c r="S113" s="163">
        <v>0</v>
      </c>
      <c r="T113" s="163">
        <v>0</v>
      </c>
      <c r="U113" s="163">
        <v>0</v>
      </c>
      <c r="V113" s="163">
        <v>0</v>
      </c>
      <c r="W113" s="163">
        <v>0</v>
      </c>
      <c r="X113" s="163">
        <v>0</v>
      </c>
      <c r="Y113" s="163">
        <v>0</v>
      </c>
      <c r="Z113" s="163">
        <v>0</v>
      </c>
    </row>
    <row r="114" spans="2:26" x14ac:dyDescent="0.35">
      <c r="B114" s="163" t="s">
        <v>5</v>
      </c>
      <c r="C114" s="163" t="s">
        <v>1027</v>
      </c>
      <c r="D114" s="163" t="s">
        <v>2044</v>
      </c>
      <c r="E114" s="163" t="s">
        <v>2047</v>
      </c>
      <c r="F114" s="163" t="s">
        <v>2045</v>
      </c>
      <c r="G114" s="163">
        <v>0.78230644320604803</v>
      </c>
      <c r="H114" s="163">
        <v>0.804056755069393</v>
      </c>
      <c r="J114" s="163" t="s">
        <v>28</v>
      </c>
      <c r="K114" s="163" t="s">
        <v>28</v>
      </c>
      <c r="L114" s="163" t="s">
        <v>248</v>
      </c>
      <c r="M114" s="163">
        <v>0</v>
      </c>
      <c r="N114" s="163">
        <v>0</v>
      </c>
      <c r="O114" s="163">
        <v>0</v>
      </c>
      <c r="P114" s="163">
        <v>0</v>
      </c>
      <c r="Q114" s="163">
        <v>36770707477017.398</v>
      </c>
      <c r="R114" s="163">
        <v>0</v>
      </c>
      <c r="S114" s="163">
        <v>0</v>
      </c>
      <c r="T114" s="163">
        <v>0</v>
      </c>
      <c r="U114" s="163">
        <v>0</v>
      </c>
      <c r="V114" s="163">
        <v>0</v>
      </c>
      <c r="W114" s="163">
        <v>26072978763473.301</v>
      </c>
      <c r="X114" s="163">
        <v>0</v>
      </c>
      <c r="Y114" s="163">
        <v>0</v>
      </c>
      <c r="Z114" s="163">
        <v>0</v>
      </c>
    </row>
    <row r="115" spans="2:26" x14ac:dyDescent="0.35">
      <c r="B115" s="163" t="s">
        <v>5</v>
      </c>
      <c r="C115" s="163" t="s">
        <v>1027</v>
      </c>
      <c r="D115" s="163" t="s">
        <v>2044</v>
      </c>
      <c r="E115" s="163" t="s">
        <v>1866</v>
      </c>
      <c r="F115" s="163" t="s">
        <v>2045</v>
      </c>
      <c r="G115" s="163">
        <v>1</v>
      </c>
      <c r="H115" s="163">
        <v>1</v>
      </c>
      <c r="J115" s="163" t="s">
        <v>28</v>
      </c>
      <c r="K115" s="163" t="s">
        <v>28</v>
      </c>
      <c r="L115" s="163" t="s">
        <v>2038</v>
      </c>
      <c r="M115" s="163">
        <v>0</v>
      </c>
      <c r="N115" s="163">
        <v>0</v>
      </c>
      <c r="O115" s="163">
        <v>0</v>
      </c>
      <c r="P115" s="163">
        <v>0</v>
      </c>
      <c r="Q115" s="163">
        <v>0</v>
      </c>
      <c r="R115" s="163">
        <v>0</v>
      </c>
      <c r="S115" s="163">
        <v>0</v>
      </c>
      <c r="T115" s="163">
        <v>0</v>
      </c>
      <c r="U115" s="163">
        <v>0</v>
      </c>
      <c r="V115" s="163">
        <v>0</v>
      </c>
      <c r="W115" s="163">
        <v>0</v>
      </c>
      <c r="X115" s="163">
        <v>0</v>
      </c>
      <c r="Y115" s="163">
        <v>0</v>
      </c>
      <c r="Z115" s="163">
        <v>0</v>
      </c>
    </row>
    <row r="116" spans="2:26" x14ac:dyDescent="0.35">
      <c r="B116" s="163" t="s">
        <v>5</v>
      </c>
      <c r="C116" s="163" t="s">
        <v>1027</v>
      </c>
      <c r="D116" s="163" t="s">
        <v>2044</v>
      </c>
      <c r="E116" s="163" t="s">
        <v>496</v>
      </c>
      <c r="F116" s="163" t="s">
        <v>2048</v>
      </c>
      <c r="G116" s="163">
        <v>0.163579767718085</v>
      </c>
      <c r="H116" s="163">
        <v>0.28795521475715702</v>
      </c>
      <c r="J116" s="163" t="s">
        <v>30</v>
      </c>
      <c r="K116" s="163" t="s">
        <v>30</v>
      </c>
      <c r="L116" s="163" t="s">
        <v>248</v>
      </c>
      <c r="M116" s="163">
        <v>0</v>
      </c>
      <c r="N116" s="163">
        <v>0</v>
      </c>
      <c r="O116" s="163">
        <v>0</v>
      </c>
      <c r="P116" s="163">
        <v>0</v>
      </c>
      <c r="Q116" s="163">
        <v>36770707477017.398</v>
      </c>
      <c r="R116" s="163">
        <v>0</v>
      </c>
      <c r="S116" s="163">
        <v>0</v>
      </c>
      <c r="T116" s="163">
        <v>0</v>
      </c>
      <c r="U116" s="163">
        <v>0</v>
      </c>
      <c r="V116" s="163">
        <v>0</v>
      </c>
      <c r="W116" s="163">
        <v>26072978763473.301</v>
      </c>
      <c r="X116" s="163">
        <v>0</v>
      </c>
      <c r="Y116" s="163">
        <v>0</v>
      </c>
      <c r="Z116" s="163">
        <v>0</v>
      </c>
    </row>
    <row r="117" spans="2:26" x14ac:dyDescent="0.35">
      <c r="B117" s="163" t="s">
        <v>5</v>
      </c>
      <c r="C117" s="163" t="s">
        <v>1027</v>
      </c>
      <c r="D117" s="163" t="s">
        <v>2044</v>
      </c>
      <c r="E117" s="163" t="s">
        <v>2046</v>
      </c>
      <c r="F117" s="163" t="s">
        <v>2048</v>
      </c>
      <c r="G117" s="163">
        <v>1</v>
      </c>
      <c r="H117" s="163">
        <v>1</v>
      </c>
      <c r="J117" s="163" t="s">
        <v>30</v>
      </c>
      <c r="K117" s="163" t="s">
        <v>30</v>
      </c>
      <c r="L117" s="163" t="s">
        <v>2038</v>
      </c>
      <c r="M117" s="163">
        <v>0</v>
      </c>
      <c r="N117" s="163">
        <v>0</v>
      </c>
      <c r="O117" s="163">
        <v>0</v>
      </c>
      <c r="P117" s="163">
        <v>0</v>
      </c>
      <c r="Q117" s="163">
        <v>26113707477017.398</v>
      </c>
      <c r="R117" s="163">
        <v>0</v>
      </c>
      <c r="S117" s="163">
        <v>0</v>
      </c>
      <c r="T117" s="163">
        <v>0</v>
      </c>
      <c r="U117" s="163">
        <v>0</v>
      </c>
      <c r="V117" s="163">
        <v>0</v>
      </c>
      <c r="W117" s="163">
        <v>23254040470270.801</v>
      </c>
      <c r="X117" s="163">
        <v>0</v>
      </c>
      <c r="Y117" s="163">
        <v>0</v>
      </c>
      <c r="Z117" s="163">
        <v>0</v>
      </c>
    </row>
    <row r="118" spans="2:26" x14ac:dyDescent="0.35">
      <c r="B118" s="163" t="s">
        <v>5</v>
      </c>
      <c r="C118" s="163" t="s">
        <v>1027</v>
      </c>
      <c r="D118" s="163" t="s">
        <v>2044</v>
      </c>
      <c r="E118" s="163" t="s">
        <v>504</v>
      </c>
      <c r="F118" s="163" t="s">
        <v>2048</v>
      </c>
      <c r="G118" s="163">
        <v>1</v>
      </c>
      <c r="H118" s="163">
        <v>1</v>
      </c>
      <c r="J118" s="163" t="s">
        <v>33</v>
      </c>
      <c r="K118" s="163" t="s">
        <v>33</v>
      </c>
      <c r="L118" s="163" t="s">
        <v>248</v>
      </c>
      <c r="M118" s="163">
        <v>0</v>
      </c>
      <c r="N118" s="163">
        <v>0</v>
      </c>
      <c r="O118" s="163">
        <v>0</v>
      </c>
      <c r="P118" s="163">
        <v>0</v>
      </c>
      <c r="Q118" s="163">
        <v>36770707477017.398</v>
      </c>
      <c r="R118" s="163">
        <v>0</v>
      </c>
      <c r="S118" s="163">
        <v>0</v>
      </c>
      <c r="T118" s="163">
        <v>0</v>
      </c>
      <c r="U118" s="163">
        <v>0</v>
      </c>
      <c r="V118" s="163">
        <v>0</v>
      </c>
      <c r="W118" s="163">
        <v>26072978763473.301</v>
      </c>
      <c r="X118" s="163">
        <v>0</v>
      </c>
      <c r="Y118" s="163">
        <v>0</v>
      </c>
      <c r="Z118" s="163">
        <v>0</v>
      </c>
    </row>
    <row r="119" spans="2:26" x14ac:dyDescent="0.35">
      <c r="B119" s="163" t="s">
        <v>5</v>
      </c>
      <c r="C119" s="163" t="s">
        <v>1027</v>
      </c>
      <c r="D119" s="163" t="s">
        <v>2044</v>
      </c>
      <c r="E119" s="163" t="s">
        <v>2047</v>
      </c>
      <c r="F119" s="163" t="s">
        <v>2048</v>
      </c>
      <c r="G119" s="163">
        <v>0.78230644320604803</v>
      </c>
      <c r="H119" s="163">
        <v>0.804056755069393</v>
      </c>
      <c r="J119" s="163" t="s">
        <v>33</v>
      </c>
      <c r="K119" s="163" t="s">
        <v>33</v>
      </c>
      <c r="L119" s="163" t="s">
        <v>2038</v>
      </c>
      <c r="M119" s="163">
        <v>0</v>
      </c>
      <c r="N119" s="163">
        <v>0</v>
      </c>
      <c r="O119" s="163">
        <v>0</v>
      </c>
      <c r="P119" s="163">
        <v>0</v>
      </c>
      <c r="Q119" s="163">
        <v>0</v>
      </c>
      <c r="R119" s="163">
        <v>0</v>
      </c>
      <c r="S119" s="163">
        <v>0</v>
      </c>
      <c r="T119" s="163">
        <v>0</v>
      </c>
      <c r="U119" s="163">
        <v>0</v>
      </c>
      <c r="V119" s="163">
        <v>0</v>
      </c>
      <c r="W119" s="163">
        <v>6653271961234.4102</v>
      </c>
      <c r="X119" s="163">
        <v>0</v>
      </c>
      <c r="Y119" s="163">
        <v>0</v>
      </c>
      <c r="Z119" s="163">
        <v>0</v>
      </c>
    </row>
    <row r="120" spans="2:26" x14ac:dyDescent="0.35">
      <c r="B120" s="163" t="s">
        <v>5</v>
      </c>
      <c r="C120" s="163" t="s">
        <v>1027</v>
      </c>
      <c r="D120" s="163" t="s">
        <v>2044</v>
      </c>
      <c r="E120" s="163" t="s">
        <v>1866</v>
      </c>
      <c r="F120" s="163" t="s">
        <v>2048</v>
      </c>
      <c r="G120" s="163">
        <v>1</v>
      </c>
      <c r="H120" s="163">
        <v>1</v>
      </c>
      <c r="J120" s="163" t="s">
        <v>36</v>
      </c>
      <c r="K120" s="163" t="s">
        <v>36</v>
      </c>
      <c r="L120" s="163" t="s">
        <v>248</v>
      </c>
      <c r="M120" s="163">
        <v>0</v>
      </c>
      <c r="N120" s="163">
        <v>0</v>
      </c>
      <c r="O120" s="163">
        <v>0</v>
      </c>
      <c r="P120" s="163">
        <v>0</v>
      </c>
      <c r="Q120" s="163">
        <v>36770707477017.398</v>
      </c>
      <c r="R120" s="163">
        <v>476125310465113</v>
      </c>
      <c r="S120" s="163">
        <v>50815655131500.797</v>
      </c>
      <c r="T120" s="163">
        <v>0</v>
      </c>
      <c r="U120" s="163">
        <v>34985010433063</v>
      </c>
      <c r="V120" s="163">
        <v>241741257286011</v>
      </c>
      <c r="W120" s="163">
        <v>26072978763473.301</v>
      </c>
      <c r="X120" s="163">
        <v>1637883213119880</v>
      </c>
      <c r="Y120" s="163">
        <v>828555924856634</v>
      </c>
      <c r="Z120" s="163">
        <v>192861068554478</v>
      </c>
    </row>
    <row r="121" spans="2:26" x14ac:dyDescent="0.35">
      <c r="B121" s="163" t="s">
        <v>5</v>
      </c>
      <c r="C121" s="163" t="s">
        <v>1027</v>
      </c>
      <c r="D121" s="163" t="s">
        <v>514</v>
      </c>
      <c r="E121" s="163" t="s">
        <v>496</v>
      </c>
      <c r="F121" s="163" t="s">
        <v>2049</v>
      </c>
      <c r="G121" s="163">
        <v>8.1887857763477997E-2</v>
      </c>
      <c r="H121" s="163">
        <v>3.6271895481627202E-2</v>
      </c>
      <c r="J121" s="163" t="s">
        <v>36</v>
      </c>
      <c r="K121" s="163" t="s">
        <v>36</v>
      </c>
      <c r="L121" s="163" t="s">
        <v>2038</v>
      </c>
      <c r="M121" s="163">
        <v>0</v>
      </c>
      <c r="N121" s="163">
        <v>0</v>
      </c>
      <c r="O121" s="163">
        <v>0</v>
      </c>
      <c r="P121" s="163">
        <v>0</v>
      </c>
      <c r="Q121" s="163">
        <v>0</v>
      </c>
      <c r="R121" s="163">
        <v>324903310465113</v>
      </c>
      <c r="S121" s="163">
        <v>27531655131500.801</v>
      </c>
      <c r="T121" s="163">
        <v>0</v>
      </c>
      <c r="U121" s="163">
        <v>34100010433063</v>
      </c>
      <c r="V121" s="163">
        <v>198837257286011</v>
      </c>
      <c r="W121" s="163">
        <v>15942967045051.6</v>
      </c>
      <c r="X121" s="163">
        <v>1080179213119880</v>
      </c>
      <c r="Y121" s="163">
        <v>515776924856634</v>
      </c>
      <c r="Z121" s="163">
        <v>3817068554478.9302</v>
      </c>
    </row>
    <row r="122" spans="2:26" x14ac:dyDescent="0.35">
      <c r="B122" s="163" t="s">
        <v>5</v>
      </c>
      <c r="C122" s="163" t="s">
        <v>1027</v>
      </c>
      <c r="D122" s="163" t="s">
        <v>514</v>
      </c>
      <c r="E122" s="163" t="s">
        <v>2046</v>
      </c>
      <c r="F122" s="163" t="s">
        <v>2049</v>
      </c>
      <c r="G122" s="163">
        <v>1</v>
      </c>
      <c r="H122" s="163">
        <v>1</v>
      </c>
      <c r="J122" s="163" t="s">
        <v>39</v>
      </c>
      <c r="K122" s="163" t="s">
        <v>39</v>
      </c>
      <c r="L122" s="163" t="s">
        <v>248</v>
      </c>
      <c r="M122" s="163">
        <v>0</v>
      </c>
      <c r="N122" s="163">
        <v>0</v>
      </c>
      <c r="O122" s="163">
        <v>0</v>
      </c>
      <c r="P122" s="163">
        <v>0</v>
      </c>
      <c r="Q122" s="163">
        <v>36770707477017.398</v>
      </c>
      <c r="R122" s="163">
        <v>188466268725774</v>
      </c>
      <c r="S122" s="163">
        <v>20114530156219.102</v>
      </c>
      <c r="T122" s="163">
        <v>0</v>
      </c>
      <c r="U122" s="163">
        <v>13848233296420.801</v>
      </c>
      <c r="V122" s="163">
        <v>95689247675712.797</v>
      </c>
      <c r="W122" s="163">
        <v>26072978763473.301</v>
      </c>
      <c r="X122" s="163">
        <v>648328771859954</v>
      </c>
      <c r="Y122" s="163">
        <v>327970053589084</v>
      </c>
      <c r="Z122" s="163">
        <v>76340839636147.906</v>
      </c>
    </row>
    <row r="123" spans="2:26" x14ac:dyDescent="0.35">
      <c r="B123" s="163" t="s">
        <v>5</v>
      </c>
      <c r="C123" s="163" t="s">
        <v>1027</v>
      </c>
      <c r="D123" s="163" t="s">
        <v>514</v>
      </c>
      <c r="E123" s="163" t="s">
        <v>504</v>
      </c>
      <c r="F123" s="163" t="s">
        <v>2049</v>
      </c>
      <c r="G123" s="163">
        <v>1</v>
      </c>
      <c r="H123" s="163">
        <v>1</v>
      </c>
      <c r="J123" s="163" t="s">
        <v>39</v>
      </c>
      <c r="K123" s="163" t="s">
        <v>39</v>
      </c>
      <c r="L123" s="163" t="s">
        <v>2038</v>
      </c>
      <c r="M123" s="163">
        <v>0</v>
      </c>
      <c r="N123" s="163">
        <v>0</v>
      </c>
      <c r="O123" s="163">
        <v>0</v>
      </c>
      <c r="P123" s="163">
        <v>0</v>
      </c>
      <c r="Q123" s="163">
        <v>0</v>
      </c>
      <c r="R123" s="163">
        <v>97814268725774.094</v>
      </c>
      <c r="S123" s="163">
        <v>14791530156219.1</v>
      </c>
      <c r="T123" s="163">
        <v>0</v>
      </c>
      <c r="U123" s="163">
        <v>12383233296420.801</v>
      </c>
      <c r="V123" s="163">
        <v>74390247675712.797</v>
      </c>
      <c r="W123" s="163">
        <v>7283775023987.6201</v>
      </c>
      <c r="X123" s="163">
        <v>283148771859954</v>
      </c>
      <c r="Y123" s="163">
        <v>112443053589084</v>
      </c>
      <c r="Z123" s="163">
        <v>49902839636147.898</v>
      </c>
    </row>
    <row r="124" spans="2:26" x14ac:dyDescent="0.35">
      <c r="B124" s="163" t="s">
        <v>5</v>
      </c>
      <c r="C124" s="163" t="s">
        <v>1027</v>
      </c>
      <c r="D124" s="163" t="s">
        <v>514</v>
      </c>
      <c r="E124" s="163" t="s">
        <v>2047</v>
      </c>
      <c r="F124" s="163" t="s">
        <v>2049</v>
      </c>
      <c r="G124" s="163">
        <v>0.61783497147322497</v>
      </c>
      <c r="H124" s="163">
        <v>0.38261151406011101</v>
      </c>
      <c r="J124" s="163" t="s">
        <v>41</v>
      </c>
      <c r="K124" s="163" t="s">
        <v>41</v>
      </c>
      <c r="L124" s="163" t="s">
        <v>248</v>
      </c>
      <c r="M124" s="163">
        <v>0</v>
      </c>
      <c r="N124" s="163">
        <v>0</v>
      </c>
      <c r="O124" s="163">
        <v>0</v>
      </c>
      <c r="P124" s="163">
        <v>0</v>
      </c>
      <c r="Q124" s="163">
        <v>36770707477017.398</v>
      </c>
      <c r="R124" s="163">
        <v>0</v>
      </c>
      <c r="S124" s="163">
        <v>0</v>
      </c>
      <c r="T124" s="163">
        <v>0</v>
      </c>
      <c r="U124" s="163">
        <v>0</v>
      </c>
      <c r="V124" s="163">
        <v>0</v>
      </c>
      <c r="W124" s="163">
        <v>26072978763473.301</v>
      </c>
      <c r="X124" s="163">
        <v>0</v>
      </c>
      <c r="Y124" s="163">
        <v>0</v>
      </c>
      <c r="Z124" s="163">
        <v>0</v>
      </c>
    </row>
    <row r="125" spans="2:26" x14ac:dyDescent="0.35">
      <c r="B125" s="163" t="s">
        <v>5</v>
      </c>
      <c r="C125" s="163" t="s">
        <v>1027</v>
      </c>
      <c r="D125" s="163" t="s">
        <v>514</v>
      </c>
      <c r="E125" s="163" t="s">
        <v>1866</v>
      </c>
      <c r="F125" s="163" t="s">
        <v>2049</v>
      </c>
      <c r="G125" s="163">
        <v>0.68581963010232505</v>
      </c>
      <c r="H125" s="163">
        <v>0.84369397132716795</v>
      </c>
      <c r="J125" s="163" t="s">
        <v>41</v>
      </c>
      <c r="K125" s="163" t="s">
        <v>41</v>
      </c>
      <c r="L125" s="163" t="s">
        <v>2038</v>
      </c>
      <c r="M125" s="163">
        <v>0</v>
      </c>
      <c r="N125" s="163">
        <v>0</v>
      </c>
      <c r="O125" s="163">
        <v>0</v>
      </c>
      <c r="P125" s="163">
        <v>0</v>
      </c>
      <c r="Q125" s="163">
        <v>0</v>
      </c>
      <c r="R125" s="163">
        <v>0</v>
      </c>
      <c r="S125" s="163">
        <v>0</v>
      </c>
      <c r="T125" s="163">
        <v>0</v>
      </c>
      <c r="U125" s="163">
        <v>0</v>
      </c>
      <c r="V125" s="163">
        <v>0</v>
      </c>
      <c r="W125" s="163">
        <v>15045283661687.699</v>
      </c>
      <c r="X125" s="163">
        <v>0</v>
      </c>
      <c r="Y125" s="163">
        <v>0</v>
      </c>
      <c r="Z125" s="163">
        <v>0</v>
      </c>
    </row>
    <row r="126" spans="2:26" x14ac:dyDescent="0.35">
      <c r="B126" s="163" t="s">
        <v>8</v>
      </c>
      <c r="C126" s="163" t="s">
        <v>1027</v>
      </c>
      <c r="D126" s="163" t="s">
        <v>2044</v>
      </c>
      <c r="E126" s="163" t="s">
        <v>496</v>
      </c>
      <c r="F126" s="163" t="s">
        <v>2045</v>
      </c>
      <c r="G126" s="163">
        <v>3.0752265786294801E-2</v>
      </c>
      <c r="H126" s="163">
        <v>6.7755972695367497E-2</v>
      </c>
      <c r="J126" s="163" t="s">
        <v>44</v>
      </c>
      <c r="K126" s="163" t="s">
        <v>44</v>
      </c>
      <c r="L126" s="163" t="s">
        <v>248</v>
      </c>
      <c r="M126" s="163">
        <v>0</v>
      </c>
      <c r="N126" s="163">
        <v>0</v>
      </c>
      <c r="O126" s="163">
        <v>0</v>
      </c>
      <c r="P126" s="163">
        <v>0</v>
      </c>
      <c r="Q126" s="163">
        <v>36770707477017.398</v>
      </c>
      <c r="R126" s="163">
        <v>185159842958655</v>
      </c>
      <c r="S126" s="163">
        <v>19761643662250.301</v>
      </c>
      <c r="T126" s="163">
        <v>0</v>
      </c>
      <c r="U126" s="163">
        <v>13605281835080</v>
      </c>
      <c r="V126" s="163">
        <v>94010488944560</v>
      </c>
      <c r="W126" s="163">
        <v>26072978763473.301</v>
      </c>
      <c r="X126" s="163">
        <v>636954582879955</v>
      </c>
      <c r="Y126" s="163">
        <v>322216192999802</v>
      </c>
      <c r="Z126" s="163">
        <v>75001526660075.094</v>
      </c>
    </row>
    <row r="127" spans="2:26" x14ac:dyDescent="0.35">
      <c r="B127" s="163" t="s">
        <v>8</v>
      </c>
      <c r="C127" s="163" t="s">
        <v>1027</v>
      </c>
      <c r="D127" s="163" t="s">
        <v>2044</v>
      </c>
      <c r="E127" s="163" t="s">
        <v>2046</v>
      </c>
      <c r="F127" s="163" t="s">
        <v>2045</v>
      </c>
      <c r="G127" s="163">
        <v>0.99972747176746102</v>
      </c>
      <c r="H127" s="163">
        <v>0.99968961585000404</v>
      </c>
      <c r="J127" s="163" t="s">
        <v>44</v>
      </c>
      <c r="K127" s="163" t="s">
        <v>44</v>
      </c>
      <c r="L127" s="163" t="s">
        <v>2038</v>
      </c>
      <c r="M127" s="163">
        <v>0</v>
      </c>
      <c r="N127" s="163">
        <v>0</v>
      </c>
      <c r="O127" s="163">
        <v>0</v>
      </c>
      <c r="P127" s="163">
        <v>0</v>
      </c>
      <c r="Q127" s="163">
        <v>0</v>
      </c>
      <c r="R127" s="163">
        <v>146504842958655</v>
      </c>
      <c r="S127" s="163">
        <v>16561643662250.301</v>
      </c>
      <c r="T127" s="163">
        <v>0</v>
      </c>
      <c r="U127" s="163">
        <v>11356281835080</v>
      </c>
      <c r="V127" s="163">
        <v>82671488944560</v>
      </c>
      <c r="W127" s="163">
        <v>21831557570478.801</v>
      </c>
      <c r="X127" s="163">
        <v>474244582879955</v>
      </c>
      <c r="Y127" s="163">
        <v>192651192999802</v>
      </c>
      <c r="Z127" s="163">
        <v>70116526660075.102</v>
      </c>
    </row>
    <row r="128" spans="2:26" x14ac:dyDescent="0.35">
      <c r="B128" s="163" t="s">
        <v>8</v>
      </c>
      <c r="C128" s="163" t="s">
        <v>1027</v>
      </c>
      <c r="D128" s="163" t="s">
        <v>2044</v>
      </c>
      <c r="E128" s="163" t="s">
        <v>504</v>
      </c>
      <c r="F128" s="163" t="s">
        <v>2045</v>
      </c>
      <c r="G128" s="163">
        <v>1</v>
      </c>
      <c r="H128" s="163">
        <v>1</v>
      </c>
      <c r="J128" s="163" t="s">
        <v>47</v>
      </c>
      <c r="K128" s="163" t="s">
        <v>47</v>
      </c>
      <c r="L128" s="163" t="s">
        <v>248</v>
      </c>
      <c r="M128" s="163">
        <v>0</v>
      </c>
      <c r="N128" s="163">
        <v>0</v>
      </c>
      <c r="O128" s="163">
        <v>0</v>
      </c>
      <c r="P128" s="163">
        <v>0</v>
      </c>
      <c r="Q128" s="163">
        <v>36770707477017.398</v>
      </c>
      <c r="R128" s="163">
        <v>118480256655091</v>
      </c>
      <c r="S128" s="163">
        <v>12645099367213.699</v>
      </c>
      <c r="T128" s="163">
        <v>0</v>
      </c>
      <c r="U128" s="163">
        <v>8705760698042.3096</v>
      </c>
      <c r="V128" s="163">
        <v>60155521199644</v>
      </c>
      <c r="W128" s="163">
        <v>26072978763473.301</v>
      </c>
      <c r="X128" s="163">
        <v>407575105116638</v>
      </c>
      <c r="Y128" s="163">
        <v>206180004449278</v>
      </c>
      <c r="Z128" s="163">
        <v>47992048309274.203</v>
      </c>
    </row>
    <row r="129" spans="1:26" x14ac:dyDescent="0.35">
      <c r="A129" s="94"/>
      <c r="B129" s="163" t="s">
        <v>8</v>
      </c>
      <c r="C129" s="163" t="s">
        <v>1027</v>
      </c>
      <c r="D129" s="163" t="s">
        <v>2044</v>
      </c>
      <c r="E129" s="163" t="s">
        <v>2047</v>
      </c>
      <c r="F129" s="163" t="s">
        <v>2045</v>
      </c>
      <c r="G129" s="163">
        <v>0.322640956272359</v>
      </c>
      <c r="H129" s="163">
        <v>0.39079126217530002</v>
      </c>
      <c r="J129" s="163" t="s">
        <v>47</v>
      </c>
      <c r="K129" s="163" t="s">
        <v>47</v>
      </c>
      <c r="L129" s="163" t="s">
        <v>2038</v>
      </c>
      <c r="M129" s="163">
        <v>0</v>
      </c>
      <c r="N129" s="163">
        <v>0</v>
      </c>
      <c r="O129" s="163">
        <v>0</v>
      </c>
      <c r="P129" s="163">
        <v>0</v>
      </c>
      <c r="Q129" s="163">
        <v>0</v>
      </c>
      <c r="R129" s="163">
        <v>94723256655091.906</v>
      </c>
      <c r="S129" s="163">
        <v>8650099367213.7598</v>
      </c>
      <c r="T129" s="163">
        <v>0</v>
      </c>
      <c r="U129" s="163">
        <v>8622760698042.3096</v>
      </c>
      <c r="V129" s="163">
        <v>50507521199644</v>
      </c>
      <c r="W129" s="163">
        <v>7672062925312.4805</v>
      </c>
      <c r="X129" s="163">
        <v>140185105116638</v>
      </c>
      <c r="Y129" s="163">
        <v>44414004449278.203</v>
      </c>
      <c r="Z129" s="163">
        <v>0</v>
      </c>
    </row>
    <row r="130" spans="1:26" x14ac:dyDescent="0.35">
      <c r="A130" s="94"/>
      <c r="B130" s="163" t="s">
        <v>8</v>
      </c>
      <c r="C130" s="163" t="s">
        <v>1027</v>
      </c>
      <c r="D130" s="163" t="s">
        <v>2044</v>
      </c>
      <c r="E130" s="163" t="s">
        <v>1866</v>
      </c>
      <c r="F130" s="163" t="s">
        <v>2045</v>
      </c>
      <c r="G130" s="163">
        <v>1</v>
      </c>
      <c r="H130" s="163">
        <v>1</v>
      </c>
      <c r="J130" s="163" t="s">
        <v>50</v>
      </c>
      <c r="K130" s="163" t="s">
        <v>50</v>
      </c>
      <c r="L130" s="163" t="s">
        <v>248</v>
      </c>
      <c r="M130" s="163">
        <v>0</v>
      </c>
      <c r="N130" s="163">
        <v>0</v>
      </c>
      <c r="O130" s="163">
        <v>0</v>
      </c>
      <c r="P130" s="163">
        <v>0</v>
      </c>
      <c r="Q130" s="163">
        <v>36770707477017.398</v>
      </c>
      <c r="R130" s="163">
        <v>9610041296267.6191</v>
      </c>
      <c r="S130" s="163">
        <v>14425053154522</v>
      </c>
      <c r="T130" s="163">
        <v>0</v>
      </c>
      <c r="U130" s="163">
        <v>122804547441348</v>
      </c>
      <c r="V130" s="163">
        <v>475515977176753</v>
      </c>
      <c r="W130" s="163">
        <v>26072978763473.301</v>
      </c>
      <c r="X130" s="163">
        <v>1449942498471180</v>
      </c>
      <c r="Y130" s="163">
        <v>2089758684208000</v>
      </c>
      <c r="Z130" s="163">
        <v>653170926147176</v>
      </c>
    </row>
    <row r="131" spans="1:26" x14ac:dyDescent="0.35">
      <c r="A131" s="94"/>
      <c r="B131" s="163" t="s">
        <v>8</v>
      </c>
      <c r="C131" s="163" t="s">
        <v>1027</v>
      </c>
      <c r="D131" s="163" t="s">
        <v>2044</v>
      </c>
      <c r="E131" s="163" t="s">
        <v>496</v>
      </c>
      <c r="F131" s="163" t="s">
        <v>2048</v>
      </c>
      <c r="G131" s="163">
        <v>3.0752265786294801E-2</v>
      </c>
      <c r="H131" s="163">
        <v>6.7755972695367594E-2</v>
      </c>
      <c r="J131" s="163" t="s">
        <v>50</v>
      </c>
      <c r="K131" s="163" t="s">
        <v>50</v>
      </c>
      <c r="L131" s="163" t="s">
        <v>2038</v>
      </c>
      <c r="M131" s="163">
        <v>0</v>
      </c>
      <c r="N131" s="163">
        <v>0</v>
      </c>
      <c r="O131" s="163">
        <v>0</v>
      </c>
      <c r="P131" s="163">
        <v>0</v>
      </c>
      <c r="Q131" s="163">
        <v>0</v>
      </c>
      <c r="R131" s="163">
        <v>0</v>
      </c>
      <c r="S131" s="163">
        <v>7776053154522.04</v>
      </c>
      <c r="T131" s="163">
        <v>0</v>
      </c>
      <c r="U131" s="163">
        <v>97021547441348.094</v>
      </c>
      <c r="V131" s="163">
        <v>385106977176753</v>
      </c>
      <c r="W131" s="163">
        <v>0</v>
      </c>
      <c r="X131" s="163">
        <v>1183996498471180</v>
      </c>
      <c r="Y131" s="163">
        <v>1909999684208000</v>
      </c>
      <c r="Z131" s="163">
        <v>633036926147176</v>
      </c>
    </row>
    <row r="132" spans="1:26" x14ac:dyDescent="0.35">
      <c r="A132" s="94"/>
      <c r="B132" s="163" t="s">
        <v>8</v>
      </c>
      <c r="C132" s="163" t="s">
        <v>1027</v>
      </c>
      <c r="D132" s="163" t="s">
        <v>2044</v>
      </c>
      <c r="E132" s="163" t="s">
        <v>2046</v>
      </c>
      <c r="F132" s="163" t="s">
        <v>2048</v>
      </c>
      <c r="G132" s="163">
        <v>0.99972747176746102</v>
      </c>
      <c r="H132" s="163">
        <v>0.99968961585000404</v>
      </c>
      <c r="J132" s="163" t="s">
        <v>53</v>
      </c>
      <c r="K132" s="163" t="s">
        <v>53</v>
      </c>
      <c r="L132" s="163" t="s">
        <v>248</v>
      </c>
      <c r="M132" s="163">
        <v>0</v>
      </c>
      <c r="N132" s="163">
        <v>0</v>
      </c>
      <c r="O132" s="163">
        <v>0</v>
      </c>
      <c r="P132" s="163">
        <v>0</v>
      </c>
      <c r="Q132" s="163">
        <v>36770707477017.398</v>
      </c>
      <c r="R132" s="163">
        <v>0</v>
      </c>
      <c r="S132" s="163">
        <v>0</v>
      </c>
      <c r="T132" s="163">
        <v>0</v>
      </c>
      <c r="U132" s="163">
        <v>0</v>
      </c>
      <c r="V132" s="163">
        <v>0</v>
      </c>
      <c r="W132" s="163">
        <v>26072978763473.301</v>
      </c>
      <c r="X132" s="163">
        <v>0</v>
      </c>
      <c r="Y132" s="163">
        <v>0</v>
      </c>
      <c r="Z132" s="163">
        <v>0</v>
      </c>
    </row>
    <row r="133" spans="1:26" x14ac:dyDescent="0.35">
      <c r="A133" s="94"/>
      <c r="B133" s="163" t="s">
        <v>8</v>
      </c>
      <c r="C133" s="163" t="s">
        <v>1027</v>
      </c>
      <c r="D133" s="163" t="s">
        <v>2044</v>
      </c>
      <c r="E133" s="163" t="s">
        <v>504</v>
      </c>
      <c r="F133" s="163" t="s">
        <v>2048</v>
      </c>
      <c r="G133" s="163">
        <v>1</v>
      </c>
      <c r="H133" s="163">
        <v>1</v>
      </c>
      <c r="J133" s="163" t="s">
        <v>53</v>
      </c>
      <c r="K133" s="163" t="s">
        <v>53</v>
      </c>
      <c r="L133" s="163" t="s">
        <v>2038</v>
      </c>
      <c r="M133" s="163">
        <v>0</v>
      </c>
      <c r="N133" s="163">
        <v>0</v>
      </c>
      <c r="O133" s="163">
        <v>0</v>
      </c>
      <c r="P133" s="163">
        <v>0</v>
      </c>
      <c r="Q133" s="163">
        <v>0</v>
      </c>
      <c r="R133" s="163">
        <v>0</v>
      </c>
      <c r="S133" s="163">
        <v>0</v>
      </c>
      <c r="T133" s="163">
        <v>0</v>
      </c>
      <c r="U133" s="163">
        <v>0</v>
      </c>
      <c r="V133" s="163">
        <v>0</v>
      </c>
      <c r="W133" s="163">
        <v>0</v>
      </c>
      <c r="X133" s="163">
        <v>0</v>
      </c>
      <c r="Y133" s="163">
        <v>0</v>
      </c>
      <c r="Z133" s="163">
        <v>0</v>
      </c>
    </row>
    <row r="134" spans="1:26" x14ac:dyDescent="0.35">
      <c r="A134" s="94"/>
      <c r="B134" s="163" t="s">
        <v>8</v>
      </c>
      <c r="C134" s="163" t="s">
        <v>1027</v>
      </c>
      <c r="D134" s="163" t="s">
        <v>2044</v>
      </c>
      <c r="E134" s="163" t="s">
        <v>2047</v>
      </c>
      <c r="F134" s="163" t="s">
        <v>2048</v>
      </c>
      <c r="G134" s="163">
        <v>0.32264095627236</v>
      </c>
      <c r="H134" s="163">
        <v>0.39079126217530002</v>
      </c>
      <c r="J134" s="163" t="s">
        <v>55</v>
      </c>
      <c r="K134" s="163" t="s">
        <v>55</v>
      </c>
      <c r="L134" s="163" t="s">
        <v>248</v>
      </c>
      <c r="M134" s="163">
        <v>0</v>
      </c>
      <c r="N134" s="163">
        <v>0</v>
      </c>
      <c r="O134" s="163">
        <v>0</v>
      </c>
      <c r="P134" s="163">
        <v>0</v>
      </c>
      <c r="Q134" s="163">
        <v>36770707477017.398</v>
      </c>
      <c r="R134" s="163">
        <v>0</v>
      </c>
      <c r="S134" s="163">
        <v>0</v>
      </c>
      <c r="T134" s="163">
        <v>0</v>
      </c>
      <c r="U134" s="163">
        <v>0</v>
      </c>
      <c r="V134" s="163">
        <v>0</v>
      </c>
      <c r="W134" s="163">
        <v>26072978763473.301</v>
      </c>
      <c r="X134" s="163">
        <v>0</v>
      </c>
      <c r="Y134" s="163">
        <v>0</v>
      </c>
      <c r="Z134" s="163">
        <v>0</v>
      </c>
    </row>
    <row r="135" spans="1:26" x14ac:dyDescent="0.35">
      <c r="A135" s="94"/>
      <c r="B135" s="163" t="s">
        <v>8</v>
      </c>
      <c r="C135" s="163" t="s">
        <v>1027</v>
      </c>
      <c r="D135" s="163" t="s">
        <v>2044</v>
      </c>
      <c r="E135" s="163" t="s">
        <v>1866</v>
      </c>
      <c r="F135" s="163" t="s">
        <v>2048</v>
      </c>
      <c r="G135" s="163">
        <v>1</v>
      </c>
      <c r="H135" s="163">
        <v>1</v>
      </c>
      <c r="J135" s="163" t="s">
        <v>55</v>
      </c>
      <c r="K135" s="163" t="s">
        <v>55</v>
      </c>
      <c r="L135" s="163" t="s">
        <v>2038</v>
      </c>
      <c r="M135" s="163">
        <v>0</v>
      </c>
      <c r="N135" s="163">
        <v>0</v>
      </c>
      <c r="O135" s="163">
        <v>0</v>
      </c>
      <c r="P135" s="163">
        <v>0</v>
      </c>
      <c r="Q135" s="163">
        <v>0</v>
      </c>
      <c r="R135" s="163">
        <v>0</v>
      </c>
      <c r="S135" s="163">
        <v>0</v>
      </c>
      <c r="T135" s="163">
        <v>0</v>
      </c>
      <c r="U135" s="163">
        <v>0</v>
      </c>
      <c r="V135" s="163">
        <v>0</v>
      </c>
      <c r="W135" s="163">
        <v>13882013478512</v>
      </c>
      <c r="X135" s="163">
        <v>0</v>
      </c>
      <c r="Y135" s="163">
        <v>0</v>
      </c>
      <c r="Z135" s="163">
        <v>0</v>
      </c>
    </row>
    <row r="136" spans="1:26" x14ac:dyDescent="0.35">
      <c r="A136" s="94"/>
      <c r="B136" s="163" t="s">
        <v>8</v>
      </c>
      <c r="C136" s="163" t="s">
        <v>1027</v>
      </c>
      <c r="D136" s="163" t="s">
        <v>514</v>
      </c>
      <c r="E136" s="163" t="s">
        <v>496</v>
      </c>
      <c r="F136" s="163" t="s">
        <v>2049</v>
      </c>
      <c r="G136" s="163">
        <v>2.2621868203252398E-3</v>
      </c>
      <c r="H136" s="163">
        <v>3.2360972945333398E-3</v>
      </c>
      <c r="J136" s="163" t="s">
        <v>58</v>
      </c>
      <c r="K136" s="163" t="s">
        <v>58</v>
      </c>
      <c r="L136" s="163" t="s">
        <v>248</v>
      </c>
      <c r="M136" s="163">
        <v>0</v>
      </c>
      <c r="N136" s="163">
        <v>0</v>
      </c>
      <c r="O136" s="163">
        <v>0</v>
      </c>
      <c r="P136" s="163">
        <v>0</v>
      </c>
      <c r="Q136" s="163">
        <v>36770707477017.398</v>
      </c>
      <c r="R136" s="163">
        <v>0</v>
      </c>
      <c r="S136" s="163">
        <v>0</v>
      </c>
      <c r="T136" s="163">
        <v>0</v>
      </c>
      <c r="U136" s="163">
        <v>0</v>
      </c>
      <c r="V136" s="163">
        <v>0</v>
      </c>
      <c r="W136" s="163">
        <v>26072978763473.301</v>
      </c>
      <c r="X136" s="163">
        <v>0</v>
      </c>
      <c r="Y136" s="163">
        <v>0</v>
      </c>
      <c r="Z136" s="163">
        <v>0</v>
      </c>
    </row>
    <row r="137" spans="1:26" x14ac:dyDescent="0.35">
      <c r="A137" s="94"/>
      <c r="B137" s="163" t="s">
        <v>8</v>
      </c>
      <c r="C137" s="163" t="s">
        <v>1027</v>
      </c>
      <c r="D137" s="163" t="s">
        <v>514</v>
      </c>
      <c r="E137" s="163" t="s">
        <v>2046</v>
      </c>
      <c r="F137" s="163" t="s">
        <v>2049</v>
      </c>
      <c r="G137" s="163">
        <v>0.999666313480437</v>
      </c>
      <c r="H137" s="163">
        <v>0.99965017930966604</v>
      </c>
      <c r="J137" s="163" t="s">
        <v>58</v>
      </c>
      <c r="K137" s="163" t="s">
        <v>58</v>
      </c>
      <c r="L137" s="163" t="s">
        <v>2038</v>
      </c>
      <c r="M137" s="163">
        <v>0</v>
      </c>
      <c r="N137" s="163">
        <v>0</v>
      </c>
      <c r="O137" s="163">
        <v>0</v>
      </c>
      <c r="P137" s="163">
        <v>0</v>
      </c>
      <c r="Q137" s="163">
        <v>0</v>
      </c>
      <c r="R137" s="163">
        <v>0</v>
      </c>
      <c r="S137" s="163">
        <v>0</v>
      </c>
      <c r="T137" s="163">
        <v>0</v>
      </c>
      <c r="U137" s="163">
        <v>0</v>
      </c>
      <c r="V137" s="163">
        <v>0</v>
      </c>
      <c r="W137" s="163">
        <v>6021706551281.9404</v>
      </c>
      <c r="X137" s="163">
        <v>0</v>
      </c>
      <c r="Y137" s="163">
        <v>0</v>
      </c>
      <c r="Z137" s="163">
        <v>0</v>
      </c>
    </row>
    <row r="138" spans="1:26" x14ac:dyDescent="0.35">
      <c r="A138" s="94"/>
      <c r="B138" s="163" t="s">
        <v>8</v>
      </c>
      <c r="C138" s="163" t="s">
        <v>1027</v>
      </c>
      <c r="D138" s="163" t="s">
        <v>514</v>
      </c>
      <c r="E138" s="163" t="s">
        <v>504</v>
      </c>
      <c r="F138" s="163" t="s">
        <v>2049</v>
      </c>
      <c r="G138" s="163">
        <v>1</v>
      </c>
      <c r="H138" s="163">
        <v>1</v>
      </c>
      <c r="J138" s="163" t="s">
        <v>61</v>
      </c>
      <c r="K138" s="163" t="s">
        <v>61</v>
      </c>
      <c r="L138" s="163" t="s">
        <v>248</v>
      </c>
      <c r="M138" s="163">
        <v>0</v>
      </c>
      <c r="N138" s="163">
        <v>0</v>
      </c>
      <c r="O138" s="163">
        <v>0</v>
      </c>
      <c r="P138" s="163">
        <v>0</v>
      </c>
      <c r="Q138" s="163">
        <v>36770707477017.398</v>
      </c>
      <c r="R138" s="163">
        <v>41330322088985.5</v>
      </c>
      <c r="S138" s="163">
        <v>4411081174609.4502</v>
      </c>
      <c r="T138" s="163">
        <v>0</v>
      </c>
      <c r="U138" s="163">
        <v>3036893266758.9399</v>
      </c>
      <c r="V138" s="163">
        <v>20984484139410.699</v>
      </c>
      <c r="W138" s="163">
        <v>26072978763473.301</v>
      </c>
      <c r="X138" s="163">
        <v>142177362249990</v>
      </c>
      <c r="Y138" s="163">
        <v>71923257366027.297</v>
      </c>
      <c r="Z138" s="163">
        <v>16741412200909.6</v>
      </c>
    </row>
    <row r="139" spans="1:26" x14ac:dyDescent="0.35">
      <c r="A139" s="94"/>
      <c r="B139" s="163" t="s">
        <v>8</v>
      </c>
      <c r="C139" s="163" t="s">
        <v>1027</v>
      </c>
      <c r="D139" s="163" t="s">
        <v>514</v>
      </c>
      <c r="E139" s="163" t="s">
        <v>2047</v>
      </c>
      <c r="F139" s="163" t="s">
        <v>2049</v>
      </c>
      <c r="G139" s="163">
        <v>0.24949287458917099</v>
      </c>
      <c r="H139" s="163">
        <v>0.14847776214359501</v>
      </c>
      <c r="J139" s="163" t="s">
        <v>61</v>
      </c>
      <c r="K139" s="163" t="s">
        <v>61</v>
      </c>
      <c r="L139" s="163" t="s">
        <v>2038</v>
      </c>
      <c r="M139" s="163">
        <v>0</v>
      </c>
      <c r="N139" s="163">
        <v>0</v>
      </c>
      <c r="O139" s="163">
        <v>0</v>
      </c>
      <c r="P139" s="163">
        <v>0</v>
      </c>
      <c r="Q139" s="163">
        <v>0</v>
      </c>
      <c r="R139" s="163">
        <v>0</v>
      </c>
      <c r="S139" s="163">
        <v>0</v>
      </c>
      <c r="T139" s="163">
        <v>0</v>
      </c>
      <c r="U139" s="163">
        <v>0</v>
      </c>
      <c r="V139" s="163">
        <v>0</v>
      </c>
      <c r="W139" s="163">
        <v>0</v>
      </c>
      <c r="X139" s="163">
        <v>0</v>
      </c>
      <c r="Y139" s="163">
        <v>0</v>
      </c>
      <c r="Z139" s="163">
        <v>0</v>
      </c>
    </row>
    <row r="140" spans="1:26" x14ac:dyDescent="0.35">
      <c r="A140" s="94"/>
      <c r="B140" s="163" t="s">
        <v>8</v>
      </c>
      <c r="C140" s="163" t="s">
        <v>1027</v>
      </c>
      <c r="D140" s="163" t="s">
        <v>514</v>
      </c>
      <c r="E140" s="163" t="s">
        <v>1866</v>
      </c>
      <c r="F140" s="163" t="s">
        <v>2049</v>
      </c>
      <c r="G140" s="163">
        <v>0.64678343980347197</v>
      </c>
      <c r="H140" s="163">
        <v>0.82568442100121398</v>
      </c>
      <c r="J140" s="163" t="s">
        <v>64</v>
      </c>
      <c r="K140" s="163" t="s">
        <v>64</v>
      </c>
      <c r="L140" s="163" t="s">
        <v>248</v>
      </c>
      <c r="M140" s="163">
        <v>0</v>
      </c>
      <c r="N140" s="163">
        <v>0</v>
      </c>
      <c r="O140" s="163">
        <v>0</v>
      </c>
      <c r="P140" s="163">
        <v>0</v>
      </c>
      <c r="Q140" s="163">
        <v>36770707477017.398</v>
      </c>
      <c r="R140" s="163">
        <v>112969547043227</v>
      </c>
      <c r="S140" s="163">
        <v>12056955210599.1</v>
      </c>
      <c r="T140" s="163">
        <v>0</v>
      </c>
      <c r="U140" s="163">
        <v>8300841595807.79</v>
      </c>
      <c r="V140" s="163">
        <v>57357589981055.898</v>
      </c>
      <c r="W140" s="163">
        <v>26072978763473.301</v>
      </c>
      <c r="X140" s="163">
        <v>388618123483306</v>
      </c>
      <c r="Y140" s="163">
        <v>196590236800474</v>
      </c>
      <c r="Z140" s="163">
        <v>45759860015819.602</v>
      </c>
    </row>
    <row r="141" spans="1:26" x14ac:dyDescent="0.35">
      <c r="A141" s="94"/>
      <c r="B141" s="163" t="s">
        <v>11</v>
      </c>
      <c r="C141" s="163" t="s">
        <v>1027</v>
      </c>
      <c r="D141" s="163" t="s">
        <v>2044</v>
      </c>
      <c r="E141" s="163" t="s">
        <v>496</v>
      </c>
      <c r="F141" s="163" t="s">
        <v>2045</v>
      </c>
      <c r="G141" s="163">
        <v>6.5953928091628505E-2</v>
      </c>
      <c r="H141" s="163">
        <v>8.5217338913260804E-2</v>
      </c>
      <c r="J141" s="163" t="s">
        <v>64</v>
      </c>
      <c r="K141" s="163" t="s">
        <v>64</v>
      </c>
      <c r="L141" s="163" t="s">
        <v>2038</v>
      </c>
      <c r="M141" s="163">
        <v>0</v>
      </c>
      <c r="N141" s="163">
        <v>0</v>
      </c>
      <c r="O141" s="163">
        <v>0</v>
      </c>
      <c r="P141" s="163">
        <v>0</v>
      </c>
      <c r="Q141" s="163">
        <v>0</v>
      </c>
      <c r="R141" s="163">
        <v>7751547043227.2002</v>
      </c>
      <c r="S141" s="163">
        <v>0</v>
      </c>
      <c r="T141" s="163">
        <v>0</v>
      </c>
      <c r="U141" s="163">
        <v>8215841595807.79</v>
      </c>
      <c r="V141" s="163">
        <v>11832589981055.9</v>
      </c>
      <c r="W141" s="163">
        <v>0</v>
      </c>
      <c r="X141" s="163">
        <v>76602123483306.297</v>
      </c>
      <c r="Y141" s="163">
        <v>23979236800474.5</v>
      </c>
      <c r="Z141" s="163">
        <v>0</v>
      </c>
    </row>
    <row r="142" spans="1:26" x14ac:dyDescent="0.35">
      <c r="A142" s="94"/>
      <c r="B142" s="163" t="s">
        <v>11</v>
      </c>
      <c r="C142" s="163" t="s">
        <v>1027</v>
      </c>
      <c r="D142" s="163" t="s">
        <v>2044</v>
      </c>
      <c r="E142" s="163" t="s">
        <v>2046</v>
      </c>
      <c r="F142" s="163" t="s">
        <v>2045</v>
      </c>
      <c r="G142" s="163">
        <v>0.99998751787595297</v>
      </c>
      <c r="H142" s="163">
        <v>0.99996350359678599</v>
      </c>
      <c r="J142" s="163" t="s">
        <v>67</v>
      </c>
      <c r="K142" s="163" t="s">
        <v>67</v>
      </c>
      <c r="L142" s="163" t="s">
        <v>248</v>
      </c>
      <c r="M142" s="163">
        <v>0</v>
      </c>
      <c r="N142" s="163">
        <v>0</v>
      </c>
      <c r="O142" s="163">
        <v>0</v>
      </c>
      <c r="P142" s="163">
        <v>0</v>
      </c>
      <c r="Q142" s="163">
        <v>36770707477017.398</v>
      </c>
      <c r="R142" s="163">
        <v>843674511513.89905</v>
      </c>
      <c r="S142" s="163">
        <v>1266388904949.8701</v>
      </c>
      <c r="T142" s="163">
        <v>0</v>
      </c>
      <c r="U142" s="163">
        <v>10781126051404.5</v>
      </c>
      <c r="V142" s="163">
        <v>41745992279706.797</v>
      </c>
      <c r="W142" s="163">
        <v>26072978763473.301</v>
      </c>
      <c r="X142" s="163">
        <v>127291807746551</v>
      </c>
      <c r="Y142" s="163">
        <v>183461868968852</v>
      </c>
      <c r="Z142" s="163">
        <v>57342486370617.797</v>
      </c>
    </row>
    <row r="143" spans="1:26" x14ac:dyDescent="0.35">
      <c r="A143" s="94"/>
      <c r="B143" s="163" t="s">
        <v>11</v>
      </c>
      <c r="C143" s="163" t="s">
        <v>1027</v>
      </c>
      <c r="D143" s="163" t="s">
        <v>2044</v>
      </c>
      <c r="E143" s="163" t="s">
        <v>504</v>
      </c>
      <c r="F143" s="163" t="s">
        <v>2045</v>
      </c>
      <c r="G143" s="163">
        <v>1</v>
      </c>
      <c r="H143" s="163">
        <v>1</v>
      </c>
      <c r="J143" s="163" t="s">
        <v>67</v>
      </c>
      <c r="K143" s="163" t="s">
        <v>67</v>
      </c>
      <c r="L143" s="163" t="s">
        <v>2038</v>
      </c>
      <c r="M143" s="163">
        <v>0</v>
      </c>
      <c r="N143" s="163">
        <v>0</v>
      </c>
      <c r="O143" s="163">
        <v>0</v>
      </c>
      <c r="P143" s="163">
        <v>0</v>
      </c>
      <c r="Q143" s="163">
        <v>0</v>
      </c>
      <c r="R143" s="163">
        <v>0</v>
      </c>
      <c r="S143" s="163">
        <v>0</v>
      </c>
      <c r="T143" s="163">
        <v>0</v>
      </c>
      <c r="U143" s="163">
        <v>9435126051404.5898</v>
      </c>
      <c r="V143" s="163">
        <v>31728992279706.801</v>
      </c>
      <c r="W143" s="163">
        <v>0</v>
      </c>
      <c r="X143" s="163">
        <v>0</v>
      </c>
      <c r="Y143" s="163">
        <v>57782868968852.797</v>
      </c>
      <c r="Z143" s="163">
        <v>54262486370617.797</v>
      </c>
    </row>
    <row r="144" spans="1:26" x14ac:dyDescent="0.35">
      <c r="A144" s="94"/>
      <c r="B144" s="163" t="s">
        <v>11</v>
      </c>
      <c r="C144" s="163" t="s">
        <v>1027</v>
      </c>
      <c r="D144" s="163" t="s">
        <v>2044</v>
      </c>
      <c r="E144" s="163" t="s">
        <v>2047</v>
      </c>
      <c r="F144" s="163" t="s">
        <v>2045</v>
      </c>
      <c r="G144" s="163">
        <v>0.46000051524485103</v>
      </c>
      <c r="H144" s="163">
        <v>0.32038330120049202</v>
      </c>
      <c r="J144" s="163" t="s">
        <v>70</v>
      </c>
      <c r="K144" s="163" t="s">
        <v>70</v>
      </c>
      <c r="L144" s="163" t="s">
        <v>248</v>
      </c>
      <c r="M144" s="163">
        <v>0</v>
      </c>
      <c r="N144" s="163">
        <v>0</v>
      </c>
      <c r="O144" s="163">
        <v>0</v>
      </c>
      <c r="P144" s="163">
        <v>0</v>
      </c>
      <c r="Q144" s="163">
        <v>36770707477017.398</v>
      </c>
      <c r="R144" s="163">
        <v>0</v>
      </c>
      <c r="S144" s="163">
        <v>0</v>
      </c>
      <c r="T144" s="163">
        <v>0</v>
      </c>
      <c r="U144" s="163">
        <v>0</v>
      </c>
      <c r="V144" s="163">
        <v>0</v>
      </c>
      <c r="W144" s="163">
        <v>26072978763473.301</v>
      </c>
      <c r="X144" s="163">
        <v>0</v>
      </c>
      <c r="Y144" s="163">
        <v>0</v>
      </c>
      <c r="Z144" s="163">
        <v>0</v>
      </c>
    </row>
    <row r="145" spans="1:26" x14ac:dyDescent="0.35">
      <c r="A145" s="94"/>
      <c r="B145" s="163" t="s">
        <v>11</v>
      </c>
      <c r="C145" s="163" t="s">
        <v>1027</v>
      </c>
      <c r="D145" s="163" t="s">
        <v>2044</v>
      </c>
      <c r="E145" s="163" t="s">
        <v>1866</v>
      </c>
      <c r="F145" s="163" t="s">
        <v>2045</v>
      </c>
      <c r="G145" s="163">
        <v>1</v>
      </c>
      <c r="H145" s="163">
        <v>1</v>
      </c>
      <c r="J145" s="163" t="s">
        <v>70</v>
      </c>
      <c r="K145" s="163" t="s">
        <v>70</v>
      </c>
      <c r="L145" s="163" t="s">
        <v>2038</v>
      </c>
      <c r="M145" s="163">
        <v>0</v>
      </c>
      <c r="N145" s="163">
        <v>0</v>
      </c>
      <c r="O145" s="163">
        <v>0</v>
      </c>
      <c r="P145" s="163">
        <v>0</v>
      </c>
      <c r="Q145" s="163">
        <v>0</v>
      </c>
      <c r="R145" s="163">
        <v>0</v>
      </c>
      <c r="S145" s="163">
        <v>0</v>
      </c>
      <c r="T145" s="163">
        <v>0</v>
      </c>
      <c r="U145" s="163">
        <v>0</v>
      </c>
      <c r="V145" s="163">
        <v>0</v>
      </c>
      <c r="W145" s="163">
        <v>11330786679519.801</v>
      </c>
      <c r="X145" s="163">
        <v>0</v>
      </c>
      <c r="Y145" s="163">
        <v>0</v>
      </c>
      <c r="Z145" s="163">
        <v>0</v>
      </c>
    </row>
    <row r="146" spans="1:26" x14ac:dyDescent="0.35">
      <c r="A146" s="94"/>
      <c r="B146" s="163" t="s">
        <v>11</v>
      </c>
      <c r="C146" s="163" t="s">
        <v>1027</v>
      </c>
      <c r="D146" s="163" t="s">
        <v>2044</v>
      </c>
      <c r="E146" s="163" t="s">
        <v>496</v>
      </c>
      <c r="F146" s="163" t="s">
        <v>2048</v>
      </c>
      <c r="G146" s="163">
        <v>6.5953928091628505E-2</v>
      </c>
      <c r="H146" s="163">
        <v>8.5217338913260804E-2</v>
      </c>
      <c r="J146" s="163" t="s">
        <v>73</v>
      </c>
      <c r="K146" s="163" t="s">
        <v>73</v>
      </c>
      <c r="L146" s="163" t="s">
        <v>248</v>
      </c>
      <c r="M146" s="163">
        <v>0</v>
      </c>
      <c r="N146" s="163">
        <v>0</v>
      </c>
      <c r="O146" s="163">
        <v>0</v>
      </c>
      <c r="P146" s="163">
        <v>0</v>
      </c>
      <c r="Q146" s="163">
        <v>36770707477017.398</v>
      </c>
      <c r="R146" s="163">
        <v>6775731131922.6797</v>
      </c>
      <c r="S146" s="163">
        <v>0</v>
      </c>
      <c r="T146" s="163">
        <v>0</v>
      </c>
      <c r="U146" s="163">
        <v>9924454815869.7793</v>
      </c>
      <c r="V146" s="163">
        <v>109923019944354</v>
      </c>
      <c r="W146" s="163">
        <v>26072978763473.301</v>
      </c>
      <c r="X146" s="163">
        <v>200315028655106</v>
      </c>
      <c r="Y146" s="163">
        <v>156990428306205</v>
      </c>
      <c r="Z146" s="163">
        <v>24138989633774.102</v>
      </c>
    </row>
    <row r="147" spans="1:26" x14ac:dyDescent="0.35">
      <c r="A147" s="94"/>
      <c r="B147" s="163" t="s">
        <v>11</v>
      </c>
      <c r="C147" s="163" t="s">
        <v>1027</v>
      </c>
      <c r="D147" s="163" t="s">
        <v>2044</v>
      </c>
      <c r="E147" s="163" t="s">
        <v>2046</v>
      </c>
      <c r="F147" s="163" t="s">
        <v>2048</v>
      </c>
      <c r="G147" s="163">
        <v>0.99998751787595197</v>
      </c>
      <c r="H147" s="163">
        <v>0.99996350359678599</v>
      </c>
      <c r="J147" s="163" t="s">
        <v>73</v>
      </c>
      <c r="K147" s="163" t="s">
        <v>73</v>
      </c>
      <c r="L147" s="163" t="s">
        <v>2038</v>
      </c>
      <c r="M147" s="163">
        <v>0</v>
      </c>
      <c r="N147" s="163">
        <v>0</v>
      </c>
      <c r="O147" s="163">
        <v>0</v>
      </c>
      <c r="P147" s="163">
        <v>0</v>
      </c>
      <c r="Q147" s="163">
        <v>13962707477017.4</v>
      </c>
      <c r="R147" s="163">
        <v>2147731131922.6799</v>
      </c>
      <c r="S147" s="163">
        <v>0</v>
      </c>
      <c r="T147" s="163">
        <v>0</v>
      </c>
      <c r="U147" s="163">
        <v>9924454815869.7793</v>
      </c>
      <c r="V147" s="163">
        <v>100294019944354</v>
      </c>
      <c r="W147" s="163">
        <v>16416242722316.199</v>
      </c>
      <c r="X147" s="163">
        <v>135642028655106</v>
      </c>
      <c r="Y147" s="163">
        <v>103837428306205</v>
      </c>
      <c r="Z147" s="163">
        <v>17113989633774.1</v>
      </c>
    </row>
    <row r="148" spans="1:26" x14ac:dyDescent="0.35">
      <c r="A148" s="94"/>
      <c r="B148" s="163" t="s">
        <v>11</v>
      </c>
      <c r="C148" s="163" t="s">
        <v>1027</v>
      </c>
      <c r="D148" s="163" t="s">
        <v>2044</v>
      </c>
      <c r="E148" s="163" t="s">
        <v>504</v>
      </c>
      <c r="F148" s="163" t="s">
        <v>2048</v>
      </c>
      <c r="G148" s="163">
        <v>1</v>
      </c>
      <c r="H148" s="163">
        <v>1</v>
      </c>
      <c r="J148" s="163" t="s">
        <v>75</v>
      </c>
      <c r="K148" s="163" t="s">
        <v>75</v>
      </c>
      <c r="L148" s="163" t="s">
        <v>248</v>
      </c>
      <c r="M148" s="163">
        <v>0</v>
      </c>
      <c r="N148" s="163">
        <v>0</v>
      </c>
      <c r="O148" s="163">
        <v>0</v>
      </c>
      <c r="P148" s="163">
        <v>0</v>
      </c>
      <c r="Q148" s="163">
        <v>36770707477017.398</v>
      </c>
      <c r="R148" s="163">
        <v>0</v>
      </c>
      <c r="S148" s="163">
        <v>0</v>
      </c>
      <c r="T148" s="163">
        <v>0</v>
      </c>
      <c r="U148" s="163">
        <v>0</v>
      </c>
      <c r="V148" s="163">
        <v>0</v>
      </c>
      <c r="W148" s="163">
        <v>26072978763473.301</v>
      </c>
      <c r="X148" s="163">
        <v>0</v>
      </c>
      <c r="Y148" s="163">
        <v>0</v>
      </c>
      <c r="Z148" s="163">
        <v>0</v>
      </c>
    </row>
    <row r="149" spans="1:26" x14ac:dyDescent="0.35">
      <c r="A149" s="94"/>
      <c r="B149" s="163" t="s">
        <v>11</v>
      </c>
      <c r="C149" s="163" t="s">
        <v>1027</v>
      </c>
      <c r="D149" s="163" t="s">
        <v>2044</v>
      </c>
      <c r="E149" s="163" t="s">
        <v>2047</v>
      </c>
      <c r="F149" s="163" t="s">
        <v>2048</v>
      </c>
      <c r="G149" s="163">
        <v>0.46000051524485103</v>
      </c>
      <c r="H149" s="163">
        <v>0.32038330120049202</v>
      </c>
      <c r="J149" s="163" t="s">
        <v>75</v>
      </c>
      <c r="K149" s="163" t="s">
        <v>75</v>
      </c>
      <c r="L149" s="163" t="s">
        <v>2038</v>
      </c>
      <c r="M149" s="163">
        <v>0</v>
      </c>
      <c r="N149" s="163">
        <v>0</v>
      </c>
      <c r="O149" s="163">
        <v>0</v>
      </c>
      <c r="P149" s="163">
        <v>0</v>
      </c>
      <c r="Q149" s="163">
        <v>0</v>
      </c>
      <c r="R149" s="163">
        <v>0</v>
      </c>
      <c r="S149" s="163">
        <v>0</v>
      </c>
      <c r="T149" s="163">
        <v>0</v>
      </c>
      <c r="U149" s="163">
        <v>0</v>
      </c>
      <c r="V149" s="163">
        <v>0</v>
      </c>
      <c r="W149" s="163">
        <v>23310344871830.898</v>
      </c>
      <c r="X149" s="163">
        <v>0</v>
      </c>
      <c r="Y149" s="163">
        <v>0</v>
      </c>
      <c r="Z149" s="163">
        <v>0</v>
      </c>
    </row>
    <row r="150" spans="1:26" x14ac:dyDescent="0.35">
      <c r="A150" s="94"/>
      <c r="B150" s="163" t="s">
        <v>11</v>
      </c>
      <c r="C150" s="163" t="s">
        <v>1027</v>
      </c>
      <c r="D150" s="163" t="s">
        <v>2044</v>
      </c>
      <c r="E150" s="163" t="s">
        <v>1866</v>
      </c>
      <c r="F150" s="163" t="s">
        <v>2048</v>
      </c>
      <c r="G150" s="163">
        <v>1</v>
      </c>
      <c r="H150" s="163">
        <v>1</v>
      </c>
      <c r="J150" s="163" t="s">
        <v>78</v>
      </c>
      <c r="K150" s="163" t="s">
        <v>78</v>
      </c>
      <c r="L150" s="163" t="s">
        <v>248</v>
      </c>
      <c r="M150" s="163">
        <v>0</v>
      </c>
      <c r="N150" s="163">
        <v>0</v>
      </c>
      <c r="O150" s="163">
        <v>0</v>
      </c>
      <c r="P150" s="163">
        <v>0</v>
      </c>
      <c r="Q150" s="163">
        <v>36770707477017.398</v>
      </c>
      <c r="R150" s="163">
        <v>0</v>
      </c>
      <c r="S150" s="163">
        <v>0</v>
      </c>
      <c r="T150" s="163">
        <v>0</v>
      </c>
      <c r="U150" s="163">
        <v>0</v>
      </c>
      <c r="V150" s="163">
        <v>0</v>
      </c>
      <c r="W150" s="163">
        <v>26072978763473.301</v>
      </c>
      <c r="X150" s="163">
        <v>0</v>
      </c>
      <c r="Y150" s="163">
        <v>0</v>
      </c>
      <c r="Z150" s="163">
        <v>0</v>
      </c>
    </row>
    <row r="151" spans="1:26" x14ac:dyDescent="0.35">
      <c r="A151" s="94"/>
      <c r="B151" s="163" t="s">
        <v>11</v>
      </c>
      <c r="C151" s="163" t="s">
        <v>1027</v>
      </c>
      <c r="D151" s="163" t="s">
        <v>514</v>
      </c>
      <c r="E151" s="163" t="s">
        <v>496</v>
      </c>
      <c r="F151" s="163" t="s">
        <v>2049</v>
      </c>
      <c r="G151" s="163">
        <v>9.1294579645895997E-3</v>
      </c>
      <c r="H151" s="163">
        <v>1.11763762426004E-2</v>
      </c>
      <c r="J151" s="163" t="s">
        <v>78</v>
      </c>
      <c r="K151" s="163" t="s">
        <v>78</v>
      </c>
      <c r="L151" s="163" t="s">
        <v>2038</v>
      </c>
      <c r="M151" s="163">
        <v>0</v>
      </c>
      <c r="N151" s="163">
        <v>0</v>
      </c>
      <c r="O151" s="163">
        <v>0</v>
      </c>
      <c r="P151" s="163">
        <v>0</v>
      </c>
      <c r="Q151" s="163">
        <v>21060707477017.398</v>
      </c>
      <c r="R151" s="163">
        <v>0</v>
      </c>
      <c r="S151" s="163">
        <v>0</v>
      </c>
      <c r="T151" s="163">
        <v>0</v>
      </c>
      <c r="U151" s="163">
        <v>0</v>
      </c>
      <c r="V151" s="163">
        <v>0</v>
      </c>
      <c r="W151" s="163">
        <v>23909508692206.301</v>
      </c>
      <c r="X151" s="163">
        <v>0</v>
      </c>
      <c r="Y151" s="163">
        <v>0</v>
      </c>
      <c r="Z151" s="163">
        <v>0</v>
      </c>
    </row>
    <row r="152" spans="1:26" x14ac:dyDescent="0.35">
      <c r="A152" s="94"/>
      <c r="B152" s="163" t="s">
        <v>11</v>
      </c>
      <c r="C152" s="163" t="s">
        <v>1027</v>
      </c>
      <c r="D152" s="163" t="s">
        <v>514</v>
      </c>
      <c r="E152" s="163" t="s">
        <v>2046</v>
      </c>
      <c r="F152" s="163" t="s">
        <v>2049</v>
      </c>
      <c r="G152" s="163">
        <v>0.99925804639253102</v>
      </c>
      <c r="H152" s="163">
        <v>0.99953795154974101</v>
      </c>
      <c r="J152" s="163" t="s">
        <v>81</v>
      </c>
      <c r="K152" s="163" t="s">
        <v>81</v>
      </c>
      <c r="L152" s="163" t="s">
        <v>248</v>
      </c>
      <c r="M152" s="163">
        <v>0</v>
      </c>
      <c r="N152" s="163">
        <v>0</v>
      </c>
      <c r="O152" s="163">
        <v>0</v>
      </c>
      <c r="P152" s="163">
        <v>0</v>
      </c>
      <c r="Q152" s="163">
        <v>36770707477017.398</v>
      </c>
      <c r="R152" s="163">
        <v>0</v>
      </c>
      <c r="S152" s="163">
        <v>0</v>
      </c>
      <c r="T152" s="163">
        <v>0</v>
      </c>
      <c r="U152" s="163">
        <v>0</v>
      </c>
      <c r="V152" s="163">
        <v>0</v>
      </c>
      <c r="W152" s="163">
        <v>26072978763473.301</v>
      </c>
      <c r="X152" s="163">
        <v>0</v>
      </c>
      <c r="Y152" s="163">
        <v>0</v>
      </c>
      <c r="Z152" s="163">
        <v>0</v>
      </c>
    </row>
    <row r="153" spans="1:26" x14ac:dyDescent="0.35">
      <c r="A153" s="94"/>
      <c r="B153" s="163" t="s">
        <v>11</v>
      </c>
      <c r="C153" s="163" t="s">
        <v>1027</v>
      </c>
      <c r="D153" s="163" t="s">
        <v>514</v>
      </c>
      <c r="E153" s="163" t="s">
        <v>504</v>
      </c>
      <c r="F153" s="163" t="s">
        <v>2049</v>
      </c>
      <c r="G153" s="163">
        <v>1</v>
      </c>
      <c r="H153" s="163">
        <v>1</v>
      </c>
      <c r="J153" s="163" t="s">
        <v>81</v>
      </c>
      <c r="K153" s="163" t="s">
        <v>81</v>
      </c>
      <c r="L153" s="163" t="s">
        <v>2038</v>
      </c>
      <c r="M153" s="163">
        <v>0</v>
      </c>
      <c r="N153" s="163">
        <v>0</v>
      </c>
      <c r="O153" s="163">
        <v>0</v>
      </c>
      <c r="P153" s="163">
        <v>0</v>
      </c>
      <c r="Q153" s="163">
        <v>0</v>
      </c>
      <c r="R153" s="163">
        <v>0</v>
      </c>
      <c r="S153" s="163">
        <v>0</v>
      </c>
      <c r="T153" s="163">
        <v>0</v>
      </c>
      <c r="U153" s="163">
        <v>0</v>
      </c>
      <c r="V153" s="163">
        <v>0</v>
      </c>
      <c r="W153" s="163">
        <v>5789052514646.7998</v>
      </c>
      <c r="X153" s="163">
        <v>0</v>
      </c>
      <c r="Y153" s="163">
        <v>0</v>
      </c>
      <c r="Z153" s="163">
        <v>0</v>
      </c>
    </row>
    <row r="154" spans="1:26" x14ac:dyDescent="0.35">
      <c r="A154" s="94"/>
      <c r="B154" s="163" t="s">
        <v>11</v>
      </c>
      <c r="C154" s="163" t="s">
        <v>1027</v>
      </c>
      <c r="D154" s="163" t="s">
        <v>514</v>
      </c>
      <c r="E154" s="163" t="s">
        <v>2047</v>
      </c>
      <c r="F154" s="163" t="s">
        <v>2049</v>
      </c>
      <c r="G154" s="163">
        <v>0.44928608416659399</v>
      </c>
      <c r="H154" s="163">
        <v>0.26786861186424099</v>
      </c>
      <c r="J154" s="163" t="s">
        <v>84</v>
      </c>
      <c r="K154" s="163" t="s">
        <v>84</v>
      </c>
      <c r="L154" s="163" t="s">
        <v>248</v>
      </c>
      <c r="M154" s="163">
        <v>0</v>
      </c>
      <c r="N154" s="163">
        <v>0</v>
      </c>
      <c r="O154" s="163">
        <v>0</v>
      </c>
      <c r="P154" s="163">
        <v>0</v>
      </c>
      <c r="Q154" s="163">
        <v>36770707477017.398</v>
      </c>
      <c r="R154" s="163">
        <v>16584512584166.301</v>
      </c>
      <c r="S154" s="163">
        <v>5207579593861.3203</v>
      </c>
      <c r="T154" s="163">
        <v>0</v>
      </c>
      <c r="U154" s="163">
        <v>35494820634610.398</v>
      </c>
      <c r="V154" s="163">
        <v>165549654745930</v>
      </c>
      <c r="W154" s="163">
        <v>26072978763473.301</v>
      </c>
      <c r="X154" s="163">
        <v>2795874212787600</v>
      </c>
      <c r="Y154" s="163">
        <v>274126851748861</v>
      </c>
      <c r="Z154" s="163">
        <v>93742590930271</v>
      </c>
    </row>
    <row r="155" spans="1:26" x14ac:dyDescent="0.35">
      <c r="A155" s="94"/>
      <c r="B155" s="163" t="s">
        <v>11</v>
      </c>
      <c r="C155" s="163" t="s">
        <v>1027</v>
      </c>
      <c r="D155" s="163" t="s">
        <v>514</v>
      </c>
      <c r="E155" s="163" t="s">
        <v>1866</v>
      </c>
      <c r="F155" s="163" t="s">
        <v>2049</v>
      </c>
      <c r="G155" s="163">
        <v>0.60648960928898998</v>
      </c>
      <c r="H155" s="163">
        <v>0.80599250832125902</v>
      </c>
      <c r="J155" s="163" t="s">
        <v>84</v>
      </c>
      <c r="K155" s="163" t="s">
        <v>84</v>
      </c>
      <c r="L155" s="163" t="s">
        <v>2038</v>
      </c>
      <c r="M155" s="163">
        <v>0</v>
      </c>
      <c r="N155" s="163">
        <v>0</v>
      </c>
      <c r="O155" s="163">
        <v>0</v>
      </c>
      <c r="P155" s="163">
        <v>0</v>
      </c>
      <c r="Q155" s="163">
        <v>0</v>
      </c>
      <c r="R155" s="163">
        <v>0</v>
      </c>
      <c r="S155" s="163">
        <v>2867579593861.3198</v>
      </c>
      <c r="T155" s="163">
        <v>0</v>
      </c>
      <c r="U155" s="163">
        <v>0</v>
      </c>
      <c r="V155" s="163">
        <v>158029654745930</v>
      </c>
      <c r="W155" s="163">
        <v>14497112506876.1</v>
      </c>
      <c r="X155" s="163">
        <v>2327246212787600</v>
      </c>
      <c r="Y155" s="163">
        <v>103971851748861</v>
      </c>
      <c r="Z155" s="163">
        <v>0</v>
      </c>
    </row>
    <row r="156" spans="1:26" x14ac:dyDescent="0.35">
      <c r="A156" s="94"/>
      <c r="B156" s="163" t="s">
        <v>14</v>
      </c>
      <c r="C156" s="163" t="s">
        <v>1027</v>
      </c>
      <c r="D156" s="163" t="s">
        <v>2044</v>
      </c>
      <c r="E156" s="163" t="s">
        <v>496</v>
      </c>
      <c r="F156" s="163" t="s">
        <v>2045</v>
      </c>
      <c r="G156" s="163">
        <v>5.4445833781760399E-2</v>
      </c>
      <c r="H156" s="163">
        <v>0.121918465764992</v>
      </c>
      <c r="J156" s="163" t="s">
        <v>86</v>
      </c>
      <c r="K156" s="163" t="s">
        <v>86</v>
      </c>
      <c r="L156" s="163" t="s">
        <v>248</v>
      </c>
      <c r="M156" s="394">
        <v>282536556929820</v>
      </c>
      <c r="N156" s="394">
        <v>0</v>
      </c>
      <c r="O156" s="394">
        <v>1676991809000000</v>
      </c>
      <c r="P156" s="394">
        <v>0</v>
      </c>
      <c r="Q156" s="394">
        <v>318538947334.099</v>
      </c>
      <c r="R156" s="394">
        <v>410217167898.54999</v>
      </c>
      <c r="S156" s="394">
        <v>615752239704.974</v>
      </c>
      <c r="T156" s="394">
        <v>1886272185000000</v>
      </c>
      <c r="U156" s="394">
        <v>5196057068309.7305</v>
      </c>
      <c r="V156" s="394">
        <v>0</v>
      </c>
      <c r="W156" s="394">
        <v>0</v>
      </c>
      <c r="X156" s="394">
        <v>61822435430462.102</v>
      </c>
      <c r="Y156" s="394">
        <v>89219014055059.5</v>
      </c>
      <c r="Z156" s="394">
        <v>0</v>
      </c>
    </row>
    <row r="157" spans="1:26" x14ac:dyDescent="0.35">
      <c r="A157" s="94"/>
      <c r="B157" s="163" t="s">
        <v>14</v>
      </c>
      <c r="C157" s="163" t="s">
        <v>1027</v>
      </c>
      <c r="D157" s="163" t="s">
        <v>2044</v>
      </c>
      <c r="E157" s="163" t="s">
        <v>2046</v>
      </c>
      <c r="F157" s="163" t="s">
        <v>2045</v>
      </c>
      <c r="G157" s="163">
        <v>0.99998739279698501</v>
      </c>
      <c r="H157" s="163">
        <v>0.99999087624026395</v>
      </c>
      <c r="J157" s="163" t="s">
        <v>86</v>
      </c>
      <c r="K157" s="163" t="s">
        <v>86</v>
      </c>
      <c r="L157" s="163" t="s">
        <v>2038</v>
      </c>
      <c r="M157" s="394">
        <v>95212517899323</v>
      </c>
      <c r="N157" s="394">
        <v>85728000</v>
      </c>
      <c r="O157" s="394">
        <v>2368226927060370</v>
      </c>
      <c r="P157" s="394">
        <v>0</v>
      </c>
      <c r="Q157" s="394">
        <v>0</v>
      </c>
      <c r="R157" s="394">
        <v>0</v>
      </c>
      <c r="S157" s="394">
        <v>0</v>
      </c>
      <c r="T157" s="394">
        <v>1588025185000000</v>
      </c>
      <c r="U157" s="394">
        <v>0</v>
      </c>
      <c r="V157" s="394">
        <v>0</v>
      </c>
      <c r="W157" s="394">
        <v>0</v>
      </c>
      <c r="X157" s="394">
        <v>0</v>
      </c>
      <c r="Y157" s="394">
        <v>0</v>
      </c>
      <c r="Z157" s="394">
        <v>0</v>
      </c>
    </row>
    <row r="158" spans="1:26" x14ac:dyDescent="0.35">
      <c r="A158" s="94"/>
      <c r="B158" s="163" t="s">
        <v>14</v>
      </c>
      <c r="C158" s="163" t="s">
        <v>1027</v>
      </c>
      <c r="D158" s="163" t="s">
        <v>2044</v>
      </c>
      <c r="E158" s="163" t="s">
        <v>504</v>
      </c>
      <c r="F158" s="163" t="s">
        <v>2045</v>
      </c>
      <c r="G158" s="163">
        <v>1</v>
      </c>
      <c r="H158" s="163">
        <v>1</v>
      </c>
      <c r="J158" s="163" t="s">
        <v>89</v>
      </c>
      <c r="K158" s="163" t="s">
        <v>89</v>
      </c>
      <c r="L158" s="163" t="s">
        <v>248</v>
      </c>
      <c r="M158" s="163">
        <v>0</v>
      </c>
      <c r="N158" s="163">
        <v>0</v>
      </c>
      <c r="O158" s="163">
        <v>0</v>
      </c>
      <c r="P158" s="163">
        <v>0</v>
      </c>
      <c r="Q158" s="163">
        <v>36770707477017.398</v>
      </c>
      <c r="R158" s="163">
        <v>0</v>
      </c>
      <c r="S158" s="163">
        <v>0</v>
      </c>
      <c r="T158" s="163">
        <v>0</v>
      </c>
      <c r="U158" s="163">
        <v>0</v>
      </c>
      <c r="V158" s="163">
        <v>0</v>
      </c>
      <c r="W158" s="163">
        <v>26072978763473.301</v>
      </c>
      <c r="X158" s="163">
        <v>0</v>
      </c>
      <c r="Y158" s="163">
        <v>0</v>
      </c>
      <c r="Z158" s="163">
        <v>0</v>
      </c>
    </row>
    <row r="159" spans="1:26" x14ac:dyDescent="0.35">
      <c r="A159" s="94"/>
      <c r="B159" s="163" t="s">
        <v>14</v>
      </c>
      <c r="C159" s="163" t="s">
        <v>1027</v>
      </c>
      <c r="D159" s="163" t="s">
        <v>2044</v>
      </c>
      <c r="E159" s="163" t="s">
        <v>2047</v>
      </c>
      <c r="F159" s="163" t="s">
        <v>2045</v>
      </c>
      <c r="G159" s="163">
        <v>0.47406947630970903</v>
      </c>
      <c r="H159" s="163">
        <v>0.55897330362326403</v>
      </c>
      <c r="J159" s="163" t="s">
        <v>89</v>
      </c>
      <c r="K159" s="163" t="s">
        <v>89</v>
      </c>
      <c r="L159" s="163" t="s">
        <v>2038</v>
      </c>
      <c r="M159" s="163">
        <v>0</v>
      </c>
      <c r="N159" s="163">
        <v>0</v>
      </c>
      <c r="O159" s="163">
        <v>0</v>
      </c>
      <c r="P159" s="163">
        <v>0</v>
      </c>
      <c r="Q159" s="163">
        <v>0</v>
      </c>
      <c r="R159" s="163">
        <v>0</v>
      </c>
      <c r="S159" s="163">
        <v>0</v>
      </c>
      <c r="T159" s="163">
        <v>0</v>
      </c>
      <c r="U159" s="163">
        <v>0</v>
      </c>
      <c r="V159" s="163">
        <v>0</v>
      </c>
      <c r="W159" s="163">
        <v>0</v>
      </c>
      <c r="X159" s="163">
        <v>0</v>
      </c>
      <c r="Y159" s="163">
        <v>0</v>
      </c>
      <c r="Z159" s="163">
        <v>0</v>
      </c>
    </row>
    <row r="160" spans="1:26" x14ac:dyDescent="0.35">
      <c r="A160" s="94"/>
      <c r="B160" s="163" t="s">
        <v>14</v>
      </c>
      <c r="C160" s="163" t="s">
        <v>1027</v>
      </c>
      <c r="D160" s="163" t="s">
        <v>2044</v>
      </c>
      <c r="E160" s="163" t="s">
        <v>1866</v>
      </c>
      <c r="F160" s="163" t="s">
        <v>2045</v>
      </c>
      <c r="G160" s="163">
        <v>1</v>
      </c>
      <c r="H160" s="163">
        <v>1</v>
      </c>
      <c r="J160" s="163" t="s">
        <v>92</v>
      </c>
      <c r="K160" s="163" t="s">
        <v>92</v>
      </c>
      <c r="L160" s="163" t="s">
        <v>248</v>
      </c>
      <c r="M160" s="163">
        <v>0</v>
      </c>
      <c r="N160" s="163">
        <v>0</v>
      </c>
      <c r="O160" s="163">
        <v>0</v>
      </c>
      <c r="P160" s="163">
        <v>0</v>
      </c>
      <c r="Q160" s="163">
        <v>36770707477017.398</v>
      </c>
      <c r="R160" s="163">
        <v>0</v>
      </c>
      <c r="S160" s="163">
        <v>0</v>
      </c>
      <c r="T160" s="163">
        <v>0</v>
      </c>
      <c r="U160" s="163">
        <v>0</v>
      </c>
      <c r="V160" s="163">
        <v>0</v>
      </c>
      <c r="W160" s="163">
        <v>26072978763473.301</v>
      </c>
      <c r="X160" s="163">
        <v>0</v>
      </c>
      <c r="Y160" s="163">
        <v>0</v>
      </c>
      <c r="Z160" s="163">
        <v>0</v>
      </c>
    </row>
    <row r="161" spans="1:26" x14ac:dyDescent="0.35">
      <c r="A161" s="94"/>
      <c r="B161" s="163" t="s">
        <v>14</v>
      </c>
      <c r="C161" s="163" t="s">
        <v>1027</v>
      </c>
      <c r="D161" s="163" t="s">
        <v>2044</v>
      </c>
      <c r="E161" s="163" t="s">
        <v>496</v>
      </c>
      <c r="F161" s="163" t="s">
        <v>2048</v>
      </c>
      <c r="G161" s="163">
        <v>5.4445833781760399E-2</v>
      </c>
      <c r="H161" s="163">
        <v>0.121918465764992</v>
      </c>
      <c r="J161" s="163" t="s">
        <v>92</v>
      </c>
      <c r="K161" s="163" t="s">
        <v>92</v>
      </c>
      <c r="L161" s="163" t="s">
        <v>2038</v>
      </c>
      <c r="M161" s="163">
        <v>0</v>
      </c>
      <c r="N161" s="163">
        <v>0</v>
      </c>
      <c r="O161" s="163">
        <v>0</v>
      </c>
      <c r="P161" s="163">
        <v>0</v>
      </c>
      <c r="Q161" s="163">
        <v>0</v>
      </c>
      <c r="R161" s="163">
        <v>0</v>
      </c>
      <c r="S161" s="163">
        <v>0</v>
      </c>
      <c r="T161" s="163">
        <v>0</v>
      </c>
      <c r="U161" s="163">
        <v>0</v>
      </c>
      <c r="V161" s="163">
        <v>0</v>
      </c>
      <c r="W161" s="163">
        <v>0</v>
      </c>
      <c r="X161" s="163">
        <v>0</v>
      </c>
      <c r="Y161" s="163">
        <v>0</v>
      </c>
      <c r="Z161" s="163">
        <v>0</v>
      </c>
    </row>
    <row r="162" spans="1:26" x14ac:dyDescent="0.35">
      <c r="A162" s="94"/>
      <c r="B162" s="163" t="s">
        <v>14</v>
      </c>
      <c r="C162" s="163" t="s">
        <v>1027</v>
      </c>
      <c r="D162" s="163" t="s">
        <v>2044</v>
      </c>
      <c r="E162" s="163" t="s">
        <v>2046</v>
      </c>
      <c r="F162" s="163" t="s">
        <v>2048</v>
      </c>
      <c r="G162" s="163">
        <v>0.99998739279698401</v>
      </c>
      <c r="H162" s="163">
        <v>0.99999087624026395</v>
      </c>
      <c r="J162" s="163" t="s">
        <v>95</v>
      </c>
      <c r="K162" s="163" t="s">
        <v>95</v>
      </c>
      <c r="L162" s="163" t="s">
        <v>248</v>
      </c>
      <c r="M162" s="163">
        <v>0</v>
      </c>
      <c r="N162" s="163">
        <v>0</v>
      </c>
      <c r="O162" s="163">
        <v>0</v>
      </c>
      <c r="P162" s="163">
        <v>0</v>
      </c>
      <c r="Q162" s="163">
        <v>36770707477017.398</v>
      </c>
      <c r="R162" s="163">
        <v>26451406136950.699</v>
      </c>
      <c r="S162" s="163">
        <v>2823091951750.0498</v>
      </c>
      <c r="T162" s="163">
        <v>0</v>
      </c>
      <c r="U162" s="163">
        <v>1943611690725.72</v>
      </c>
      <c r="V162" s="163">
        <v>13430069849222.801</v>
      </c>
      <c r="W162" s="163">
        <v>26072978763473.301</v>
      </c>
      <c r="X162" s="163">
        <v>90993511839993.594</v>
      </c>
      <c r="Y162" s="163">
        <v>46030884714257.398</v>
      </c>
      <c r="Z162" s="163">
        <v>10714503808582.1</v>
      </c>
    </row>
    <row r="163" spans="1:26" x14ac:dyDescent="0.35">
      <c r="B163" s="163" t="s">
        <v>14</v>
      </c>
      <c r="C163" s="163" t="s">
        <v>1027</v>
      </c>
      <c r="D163" s="163" t="s">
        <v>2044</v>
      </c>
      <c r="E163" s="163" t="s">
        <v>504</v>
      </c>
      <c r="F163" s="163" t="s">
        <v>2048</v>
      </c>
      <c r="G163" s="163">
        <v>1</v>
      </c>
      <c r="H163" s="163">
        <v>1</v>
      </c>
      <c r="J163" s="163" t="s">
        <v>95</v>
      </c>
      <c r="K163" s="163" t="s">
        <v>95</v>
      </c>
      <c r="L163" s="163" t="s">
        <v>2038</v>
      </c>
      <c r="M163" s="163">
        <v>0</v>
      </c>
      <c r="N163" s="163">
        <v>0</v>
      </c>
      <c r="O163" s="163">
        <v>0</v>
      </c>
      <c r="P163" s="163">
        <v>0</v>
      </c>
      <c r="Q163" s="163">
        <v>3907707477017.4702</v>
      </c>
      <c r="R163" s="163">
        <v>0</v>
      </c>
      <c r="S163" s="163">
        <v>137091951750.049</v>
      </c>
      <c r="T163" s="163">
        <v>0</v>
      </c>
      <c r="U163" s="163">
        <v>1943611690725.72</v>
      </c>
      <c r="V163" s="163">
        <v>2407069849222.8599</v>
      </c>
      <c r="W163" s="163">
        <v>24981417016246.801</v>
      </c>
      <c r="X163" s="163">
        <v>38023511839993.602</v>
      </c>
      <c r="Y163" s="163">
        <v>0</v>
      </c>
      <c r="Z163" s="163">
        <v>7646503808582.1602</v>
      </c>
    </row>
    <row r="164" spans="1:26" x14ac:dyDescent="0.35">
      <c r="B164" s="163" t="s">
        <v>14</v>
      </c>
      <c r="C164" s="163" t="s">
        <v>1027</v>
      </c>
      <c r="D164" s="163" t="s">
        <v>2044</v>
      </c>
      <c r="E164" s="163" t="s">
        <v>2047</v>
      </c>
      <c r="F164" s="163" t="s">
        <v>2048</v>
      </c>
      <c r="G164" s="163">
        <v>0.47406947630970903</v>
      </c>
      <c r="H164" s="163">
        <v>0.55897330362326403</v>
      </c>
      <c r="J164" s="163" t="s">
        <v>97</v>
      </c>
      <c r="K164" s="163" t="s">
        <v>97</v>
      </c>
      <c r="L164" s="163" t="s">
        <v>248</v>
      </c>
      <c r="M164" s="163">
        <v>0</v>
      </c>
      <c r="N164" s="163">
        <v>0</v>
      </c>
      <c r="O164" s="163">
        <v>0</v>
      </c>
      <c r="P164" s="163">
        <v>0</v>
      </c>
      <c r="Q164" s="163">
        <v>36770707477017.398</v>
      </c>
      <c r="R164" s="163">
        <v>165045752875349</v>
      </c>
      <c r="S164" s="163">
        <v>17614917490607</v>
      </c>
      <c r="T164" s="163">
        <v>0</v>
      </c>
      <c r="U164" s="163">
        <v>12127327111924</v>
      </c>
      <c r="V164" s="163">
        <v>83798039996713.406</v>
      </c>
      <c r="W164" s="163">
        <v>26072978763473.301</v>
      </c>
      <c r="X164" s="163">
        <v>567761599918293</v>
      </c>
      <c r="Y164" s="163">
        <v>287213541081668</v>
      </c>
      <c r="Z164" s="163">
        <v>66854039388965.703</v>
      </c>
    </row>
    <row r="165" spans="1:26" x14ac:dyDescent="0.35">
      <c r="B165" s="163" t="s">
        <v>14</v>
      </c>
      <c r="C165" s="163" t="s">
        <v>1027</v>
      </c>
      <c r="D165" s="163" t="s">
        <v>2044</v>
      </c>
      <c r="E165" s="163" t="s">
        <v>1866</v>
      </c>
      <c r="F165" s="163" t="s">
        <v>2048</v>
      </c>
      <c r="G165" s="163">
        <v>1</v>
      </c>
      <c r="H165" s="163">
        <v>1</v>
      </c>
      <c r="J165" s="163" t="s">
        <v>97</v>
      </c>
      <c r="K165" s="163" t="s">
        <v>97</v>
      </c>
      <c r="L165" s="163" t="s">
        <v>2038</v>
      </c>
      <c r="M165" s="163">
        <v>0</v>
      </c>
      <c r="N165" s="163">
        <v>0</v>
      </c>
      <c r="O165" s="163">
        <v>0</v>
      </c>
      <c r="P165" s="163">
        <v>0</v>
      </c>
      <c r="Q165" s="163">
        <v>0</v>
      </c>
      <c r="R165" s="163">
        <v>87862752875349</v>
      </c>
      <c r="S165" s="163">
        <v>10111917490607</v>
      </c>
      <c r="T165" s="163">
        <v>0</v>
      </c>
      <c r="U165" s="163">
        <v>9700327111924.0605</v>
      </c>
      <c r="V165" s="163">
        <v>55253039996713.398</v>
      </c>
      <c r="W165" s="163">
        <v>0</v>
      </c>
      <c r="X165" s="163">
        <v>0</v>
      </c>
      <c r="Y165" s="163">
        <v>0</v>
      </c>
      <c r="Z165" s="163">
        <v>34323039388965.699</v>
      </c>
    </row>
    <row r="166" spans="1:26" x14ac:dyDescent="0.35">
      <c r="B166" s="163" t="s">
        <v>14</v>
      </c>
      <c r="C166" s="163" t="s">
        <v>1027</v>
      </c>
      <c r="D166" s="163" t="s">
        <v>514</v>
      </c>
      <c r="E166" s="163" t="s">
        <v>496</v>
      </c>
      <c r="F166" s="163" t="s">
        <v>2049</v>
      </c>
      <c r="G166" s="163">
        <v>2.5710829049795599E-2</v>
      </c>
      <c r="H166" s="163">
        <v>1.9522309804504701E-2</v>
      </c>
      <c r="J166" s="163" t="s">
        <v>100</v>
      </c>
      <c r="K166" s="163" t="s">
        <v>100</v>
      </c>
      <c r="L166" s="163" t="s">
        <v>248</v>
      </c>
      <c r="M166" s="163">
        <v>0</v>
      </c>
      <c r="N166" s="163">
        <v>0</v>
      </c>
      <c r="O166" s="163">
        <v>0</v>
      </c>
      <c r="P166" s="163">
        <v>0</v>
      </c>
      <c r="Q166" s="163">
        <v>36770707477017.398</v>
      </c>
      <c r="R166" s="163">
        <v>1396418658917.8401</v>
      </c>
      <c r="S166" s="163">
        <v>2096079794025.3999</v>
      </c>
      <c r="T166" s="163">
        <v>0</v>
      </c>
      <c r="U166" s="163">
        <v>17844518682106.199</v>
      </c>
      <c r="V166" s="163">
        <v>69096413082123.102</v>
      </c>
      <c r="W166" s="163">
        <v>26072978763473.301</v>
      </c>
      <c r="X166" s="163">
        <v>210688663742734</v>
      </c>
      <c r="Y166" s="163">
        <v>303659259029097</v>
      </c>
      <c r="Z166" s="163">
        <v>94911149766735.094</v>
      </c>
    </row>
    <row r="167" spans="1:26" x14ac:dyDescent="0.35">
      <c r="B167" s="163" t="s">
        <v>14</v>
      </c>
      <c r="C167" s="163" t="s">
        <v>1027</v>
      </c>
      <c r="D167" s="163" t="s">
        <v>514</v>
      </c>
      <c r="E167" s="163" t="s">
        <v>2046</v>
      </c>
      <c r="F167" s="163" t="s">
        <v>2049</v>
      </c>
      <c r="G167" s="163">
        <v>0.99983048927499396</v>
      </c>
      <c r="H167" s="163">
        <v>0.99994534372121402</v>
      </c>
      <c r="J167" s="163" t="s">
        <v>100</v>
      </c>
      <c r="K167" s="163" t="s">
        <v>100</v>
      </c>
      <c r="L167" s="163" t="s">
        <v>2038</v>
      </c>
      <c r="M167" s="163">
        <v>0</v>
      </c>
      <c r="N167" s="163">
        <v>0</v>
      </c>
      <c r="O167" s="163">
        <v>0</v>
      </c>
      <c r="P167" s="163">
        <v>0</v>
      </c>
      <c r="Q167" s="163">
        <v>0</v>
      </c>
      <c r="R167" s="163">
        <v>0</v>
      </c>
      <c r="S167" s="163">
        <v>0</v>
      </c>
      <c r="T167" s="163">
        <v>0</v>
      </c>
      <c r="U167" s="163">
        <v>15536518682106.199</v>
      </c>
      <c r="V167" s="163">
        <v>56474413082123.102</v>
      </c>
      <c r="W167" s="163">
        <v>10400701706578.9</v>
      </c>
      <c r="X167" s="163">
        <v>0</v>
      </c>
      <c r="Y167" s="163">
        <v>111972259029097</v>
      </c>
      <c r="Z167" s="163">
        <v>63482149766735.102</v>
      </c>
    </row>
    <row r="168" spans="1:26" x14ac:dyDescent="0.35">
      <c r="B168" s="163" t="s">
        <v>14</v>
      </c>
      <c r="C168" s="163" t="s">
        <v>1027</v>
      </c>
      <c r="D168" s="163" t="s">
        <v>514</v>
      </c>
      <c r="E168" s="163" t="s">
        <v>504</v>
      </c>
      <c r="F168" s="163" t="s">
        <v>2049</v>
      </c>
      <c r="G168" s="163">
        <v>1</v>
      </c>
      <c r="H168" s="163">
        <v>1</v>
      </c>
      <c r="J168" s="163" t="s">
        <v>103</v>
      </c>
      <c r="K168" s="163" t="s">
        <v>103</v>
      </c>
      <c r="L168" s="163" t="s">
        <v>248</v>
      </c>
      <c r="M168" s="163">
        <v>0</v>
      </c>
      <c r="N168" s="163">
        <v>0</v>
      </c>
      <c r="O168" s="163">
        <v>0</v>
      </c>
      <c r="P168" s="163">
        <v>0</v>
      </c>
      <c r="Q168" s="163">
        <v>36770707477017.398</v>
      </c>
      <c r="R168" s="163">
        <v>0</v>
      </c>
      <c r="S168" s="163">
        <v>0</v>
      </c>
      <c r="T168" s="163">
        <v>0</v>
      </c>
      <c r="U168" s="163">
        <v>0</v>
      </c>
      <c r="V168" s="163">
        <v>0</v>
      </c>
      <c r="W168" s="163">
        <v>26072978763473.301</v>
      </c>
      <c r="X168" s="163">
        <v>0</v>
      </c>
      <c r="Y168" s="163">
        <v>0</v>
      </c>
      <c r="Z168" s="163">
        <v>0</v>
      </c>
    </row>
    <row r="169" spans="1:26" x14ac:dyDescent="0.35">
      <c r="B169" s="163" t="s">
        <v>14</v>
      </c>
      <c r="C169" s="163" t="s">
        <v>1027</v>
      </c>
      <c r="D169" s="163" t="s">
        <v>514</v>
      </c>
      <c r="E169" s="163" t="s">
        <v>2047</v>
      </c>
      <c r="F169" s="163" t="s">
        <v>2049</v>
      </c>
      <c r="G169" s="163">
        <v>0.33236832504477798</v>
      </c>
      <c r="H169" s="163">
        <v>0.18899889226609701</v>
      </c>
      <c r="J169" s="163" t="s">
        <v>103</v>
      </c>
      <c r="K169" s="163" t="s">
        <v>103</v>
      </c>
      <c r="L169" s="163" t="s">
        <v>2038</v>
      </c>
      <c r="M169" s="163">
        <v>0</v>
      </c>
      <c r="N169" s="163">
        <v>0</v>
      </c>
      <c r="O169" s="163">
        <v>0</v>
      </c>
      <c r="P169" s="163">
        <v>0</v>
      </c>
      <c r="Q169" s="163">
        <v>0</v>
      </c>
      <c r="R169" s="163">
        <v>0</v>
      </c>
      <c r="S169" s="163">
        <v>0</v>
      </c>
      <c r="T169" s="163">
        <v>0</v>
      </c>
      <c r="U169" s="163">
        <v>0</v>
      </c>
      <c r="V169" s="163">
        <v>0</v>
      </c>
      <c r="W169" s="163">
        <v>0</v>
      </c>
      <c r="X169" s="163">
        <v>0</v>
      </c>
      <c r="Y169" s="163">
        <v>0</v>
      </c>
      <c r="Z169" s="163">
        <v>0</v>
      </c>
    </row>
    <row r="170" spans="1:26" x14ac:dyDescent="0.35">
      <c r="B170" s="163" t="s">
        <v>14</v>
      </c>
      <c r="C170" s="163" t="s">
        <v>1027</v>
      </c>
      <c r="D170" s="163" t="s">
        <v>514</v>
      </c>
      <c r="E170" s="163" t="s">
        <v>1866</v>
      </c>
      <c r="F170" s="163" t="s">
        <v>2049</v>
      </c>
      <c r="G170" s="163">
        <v>0.64842027123012702</v>
      </c>
      <c r="H170" s="163">
        <v>0.82758022658284702</v>
      </c>
      <c r="J170" s="163" t="s">
        <v>106</v>
      </c>
      <c r="K170" s="163" t="s">
        <v>106</v>
      </c>
      <c r="L170" s="163" t="s">
        <v>248</v>
      </c>
      <c r="M170" s="163">
        <v>0</v>
      </c>
      <c r="N170" s="163">
        <v>0</v>
      </c>
      <c r="O170" s="163">
        <v>0</v>
      </c>
      <c r="P170" s="163">
        <v>0</v>
      </c>
      <c r="Q170" s="163">
        <v>36770707477017.398</v>
      </c>
      <c r="R170" s="163">
        <v>12922996818830.801</v>
      </c>
      <c r="S170" s="163">
        <v>4057854228982.8501</v>
      </c>
      <c r="T170" s="163">
        <v>0</v>
      </c>
      <c r="U170" s="163">
        <v>27658301793202.898</v>
      </c>
      <c r="V170" s="163">
        <v>128999730970854</v>
      </c>
      <c r="W170" s="163">
        <v>26072978763473.301</v>
      </c>
      <c r="X170" s="163">
        <v>2178603282691630</v>
      </c>
      <c r="Y170" s="163">
        <v>213605339025086</v>
      </c>
      <c r="Z170" s="163">
        <v>73046174750860.5</v>
      </c>
    </row>
    <row r="171" spans="1:26" x14ac:dyDescent="0.35">
      <c r="B171" s="163" t="s">
        <v>17</v>
      </c>
      <c r="C171" s="163" t="s">
        <v>1027</v>
      </c>
      <c r="D171" s="163" t="s">
        <v>2044</v>
      </c>
      <c r="E171" s="163" t="s">
        <v>496</v>
      </c>
      <c r="F171" s="163" t="s">
        <v>2045</v>
      </c>
      <c r="G171" s="163">
        <v>7.9945498314140107E-2</v>
      </c>
      <c r="H171" s="163">
        <v>0.12140553844248</v>
      </c>
      <c r="J171" s="163" t="s">
        <v>106</v>
      </c>
      <c r="K171" s="163" t="s">
        <v>106</v>
      </c>
      <c r="L171" s="163" t="s">
        <v>2038</v>
      </c>
      <c r="M171" s="163">
        <v>0</v>
      </c>
      <c r="N171" s="163">
        <v>0</v>
      </c>
      <c r="O171" s="163">
        <v>0</v>
      </c>
      <c r="P171" s="163">
        <v>0</v>
      </c>
      <c r="Q171" s="163">
        <v>0</v>
      </c>
      <c r="R171" s="163">
        <v>0</v>
      </c>
      <c r="S171" s="163">
        <v>0</v>
      </c>
      <c r="T171" s="163">
        <v>0</v>
      </c>
      <c r="U171" s="163">
        <v>25845301793202.898</v>
      </c>
      <c r="V171" s="163">
        <v>94286730970854.797</v>
      </c>
      <c r="W171" s="163">
        <v>0</v>
      </c>
      <c r="X171" s="163">
        <v>1592611282691630</v>
      </c>
      <c r="Y171" s="163">
        <v>0</v>
      </c>
      <c r="Z171" s="163">
        <v>0</v>
      </c>
    </row>
    <row r="172" spans="1:26" x14ac:dyDescent="0.35">
      <c r="B172" s="163" t="s">
        <v>17</v>
      </c>
      <c r="C172" s="163" t="s">
        <v>1027</v>
      </c>
      <c r="D172" s="163" t="s">
        <v>2044</v>
      </c>
      <c r="E172" s="163" t="s">
        <v>2046</v>
      </c>
      <c r="F172" s="163" t="s">
        <v>2045</v>
      </c>
      <c r="G172" s="163">
        <v>0.99995481746739601</v>
      </c>
      <c r="H172" s="163">
        <v>0.99994292638332605</v>
      </c>
      <c r="J172" s="163" t="s">
        <v>108</v>
      </c>
      <c r="K172" s="163" t="s">
        <v>108</v>
      </c>
      <c r="L172" s="163" t="s">
        <v>248</v>
      </c>
      <c r="M172" s="163">
        <v>0</v>
      </c>
      <c r="N172" s="163">
        <v>0</v>
      </c>
      <c r="O172" s="163">
        <v>0</v>
      </c>
      <c r="P172" s="163">
        <v>0</v>
      </c>
      <c r="Q172" s="163">
        <v>36770707477017.398</v>
      </c>
      <c r="R172" s="163">
        <v>0</v>
      </c>
      <c r="S172" s="163">
        <v>0</v>
      </c>
      <c r="T172" s="163">
        <v>0</v>
      </c>
      <c r="U172" s="163">
        <v>0</v>
      </c>
      <c r="V172" s="163">
        <v>0</v>
      </c>
      <c r="W172" s="163">
        <v>26072978763473.301</v>
      </c>
      <c r="X172" s="163">
        <v>0</v>
      </c>
      <c r="Y172" s="163">
        <v>0</v>
      </c>
      <c r="Z172" s="163">
        <v>0</v>
      </c>
    </row>
    <row r="173" spans="1:26" x14ac:dyDescent="0.35">
      <c r="B173" s="163" t="s">
        <v>17</v>
      </c>
      <c r="C173" s="163" t="s">
        <v>1027</v>
      </c>
      <c r="D173" s="163" t="s">
        <v>2044</v>
      </c>
      <c r="E173" s="163" t="s">
        <v>504</v>
      </c>
      <c r="F173" s="163" t="s">
        <v>2045</v>
      </c>
      <c r="G173" s="163">
        <v>1</v>
      </c>
      <c r="H173" s="163">
        <v>1</v>
      </c>
      <c r="J173" s="163" t="s">
        <v>108</v>
      </c>
      <c r="K173" s="163" t="s">
        <v>108</v>
      </c>
      <c r="L173" s="163" t="s">
        <v>2038</v>
      </c>
      <c r="M173" s="163">
        <v>0</v>
      </c>
      <c r="N173" s="163">
        <v>0</v>
      </c>
      <c r="O173" s="163">
        <v>0</v>
      </c>
      <c r="P173" s="163">
        <v>0</v>
      </c>
      <c r="Q173" s="163">
        <v>29450707477017.398</v>
      </c>
      <c r="R173" s="163">
        <v>0</v>
      </c>
      <c r="S173" s="163">
        <v>0</v>
      </c>
      <c r="T173" s="163">
        <v>0</v>
      </c>
      <c r="U173" s="163">
        <v>0</v>
      </c>
      <c r="V173" s="163">
        <v>0</v>
      </c>
      <c r="W173" s="163">
        <v>24157566763230.602</v>
      </c>
      <c r="X173" s="163">
        <v>0</v>
      </c>
      <c r="Y173" s="163">
        <v>0</v>
      </c>
      <c r="Z173" s="163">
        <v>0</v>
      </c>
    </row>
    <row r="174" spans="1:26" x14ac:dyDescent="0.35">
      <c r="B174" s="163" t="s">
        <v>17</v>
      </c>
      <c r="C174" s="163" t="s">
        <v>1027</v>
      </c>
      <c r="D174" s="163" t="s">
        <v>2044</v>
      </c>
      <c r="E174" s="163" t="s">
        <v>2047</v>
      </c>
      <c r="F174" s="163" t="s">
        <v>2045</v>
      </c>
      <c r="G174" s="163">
        <v>0.74231481615444395</v>
      </c>
      <c r="H174" s="163">
        <v>0.77495081246300801</v>
      </c>
      <c r="J174" s="163" t="s">
        <v>111</v>
      </c>
      <c r="K174" s="163" t="s">
        <v>111</v>
      </c>
      <c r="L174" s="163" t="s">
        <v>248</v>
      </c>
      <c r="M174" s="163">
        <v>0</v>
      </c>
      <c r="N174" s="163">
        <v>0</v>
      </c>
      <c r="O174" s="163">
        <v>0</v>
      </c>
      <c r="P174" s="163">
        <v>0</v>
      </c>
      <c r="Q174" s="163">
        <v>36770707477017.398</v>
      </c>
      <c r="R174" s="163">
        <v>0</v>
      </c>
      <c r="S174" s="163">
        <v>0</v>
      </c>
      <c r="T174" s="163">
        <v>0</v>
      </c>
      <c r="U174" s="163">
        <v>0</v>
      </c>
      <c r="V174" s="163">
        <v>0</v>
      </c>
      <c r="W174" s="163">
        <v>26072978763473.301</v>
      </c>
      <c r="X174" s="163">
        <v>0</v>
      </c>
      <c r="Y174" s="163">
        <v>0</v>
      </c>
      <c r="Z174" s="163">
        <v>0</v>
      </c>
    </row>
    <row r="175" spans="1:26" x14ac:dyDescent="0.35">
      <c r="B175" s="163" t="s">
        <v>17</v>
      </c>
      <c r="C175" s="163" t="s">
        <v>1027</v>
      </c>
      <c r="D175" s="163" t="s">
        <v>2044</v>
      </c>
      <c r="E175" s="163" t="s">
        <v>1866</v>
      </c>
      <c r="F175" s="163" t="s">
        <v>2045</v>
      </c>
      <c r="G175" s="163">
        <v>1</v>
      </c>
      <c r="H175" s="163">
        <v>1</v>
      </c>
      <c r="J175" s="163" t="s">
        <v>111</v>
      </c>
      <c r="K175" s="163" t="s">
        <v>111</v>
      </c>
      <c r="L175" s="163" t="s">
        <v>2038</v>
      </c>
      <c r="M175" s="163">
        <v>0</v>
      </c>
      <c r="N175" s="163">
        <v>0</v>
      </c>
      <c r="O175" s="163">
        <v>0</v>
      </c>
      <c r="P175" s="163">
        <v>0</v>
      </c>
      <c r="Q175" s="163">
        <v>0</v>
      </c>
      <c r="R175" s="163">
        <v>0</v>
      </c>
      <c r="S175" s="163">
        <v>0</v>
      </c>
      <c r="T175" s="163">
        <v>0</v>
      </c>
      <c r="U175" s="163">
        <v>0</v>
      </c>
      <c r="V175" s="163">
        <v>0</v>
      </c>
      <c r="W175" s="163">
        <v>0</v>
      </c>
      <c r="X175" s="163">
        <v>0</v>
      </c>
      <c r="Y175" s="163">
        <v>0</v>
      </c>
      <c r="Z175" s="163">
        <v>0</v>
      </c>
    </row>
    <row r="176" spans="1:26" x14ac:dyDescent="0.35">
      <c r="B176" s="163" t="s">
        <v>17</v>
      </c>
      <c r="C176" s="163" t="s">
        <v>1027</v>
      </c>
      <c r="D176" s="163" t="s">
        <v>2044</v>
      </c>
      <c r="E176" s="163" t="s">
        <v>496</v>
      </c>
      <c r="F176" s="163" t="s">
        <v>2048</v>
      </c>
      <c r="G176" s="163">
        <v>7.9945498314140204E-2</v>
      </c>
      <c r="H176" s="163">
        <v>0.12140553844248</v>
      </c>
      <c r="J176" s="163" t="s">
        <v>114</v>
      </c>
      <c r="K176" s="163" t="s">
        <v>114</v>
      </c>
      <c r="L176" s="163" t="s">
        <v>248</v>
      </c>
      <c r="M176" s="163">
        <v>0</v>
      </c>
      <c r="N176" s="163">
        <v>0</v>
      </c>
      <c r="O176" s="163">
        <v>0</v>
      </c>
      <c r="P176" s="163">
        <v>0</v>
      </c>
      <c r="Q176" s="163">
        <v>36770707477017.398</v>
      </c>
      <c r="R176" s="163">
        <v>0</v>
      </c>
      <c r="S176" s="163">
        <v>0</v>
      </c>
      <c r="T176" s="163">
        <v>0</v>
      </c>
      <c r="U176" s="163">
        <v>0</v>
      </c>
      <c r="V176" s="163">
        <v>0</v>
      </c>
      <c r="W176" s="163">
        <v>26072978763473.301</v>
      </c>
      <c r="X176" s="163">
        <v>0</v>
      </c>
      <c r="Y176" s="163">
        <v>0</v>
      </c>
      <c r="Z176" s="163">
        <v>0</v>
      </c>
    </row>
    <row r="177" spans="2:26" x14ac:dyDescent="0.35">
      <c r="B177" s="163" t="s">
        <v>17</v>
      </c>
      <c r="C177" s="163" t="s">
        <v>1027</v>
      </c>
      <c r="D177" s="163" t="s">
        <v>2044</v>
      </c>
      <c r="E177" s="163" t="s">
        <v>2046</v>
      </c>
      <c r="F177" s="163" t="s">
        <v>2048</v>
      </c>
      <c r="G177" s="163">
        <v>0.99995481746739601</v>
      </c>
      <c r="H177" s="163">
        <v>0.99994292638332605</v>
      </c>
      <c r="J177" s="163" t="s">
        <v>114</v>
      </c>
      <c r="K177" s="163" t="s">
        <v>114</v>
      </c>
      <c r="L177" s="163" t="s">
        <v>2038</v>
      </c>
      <c r="M177" s="163">
        <v>0</v>
      </c>
      <c r="N177" s="163">
        <v>0</v>
      </c>
      <c r="O177" s="163">
        <v>0</v>
      </c>
      <c r="P177" s="163">
        <v>0</v>
      </c>
      <c r="Q177" s="163">
        <v>0</v>
      </c>
      <c r="R177" s="163">
        <v>0</v>
      </c>
      <c r="S177" s="163">
        <v>0</v>
      </c>
      <c r="T177" s="163">
        <v>0</v>
      </c>
      <c r="U177" s="163">
        <v>0</v>
      </c>
      <c r="V177" s="163">
        <v>0</v>
      </c>
      <c r="W177" s="163">
        <v>24136319819245.602</v>
      </c>
      <c r="X177" s="163">
        <v>0</v>
      </c>
      <c r="Y177" s="163">
        <v>0</v>
      </c>
      <c r="Z177" s="163">
        <v>0</v>
      </c>
    </row>
    <row r="178" spans="2:26" x14ac:dyDescent="0.35">
      <c r="B178" s="163" t="s">
        <v>17</v>
      </c>
      <c r="C178" s="163" t="s">
        <v>1027</v>
      </c>
      <c r="D178" s="163" t="s">
        <v>2044</v>
      </c>
      <c r="E178" s="163" t="s">
        <v>504</v>
      </c>
      <c r="F178" s="163" t="s">
        <v>2048</v>
      </c>
      <c r="G178" s="163">
        <v>1</v>
      </c>
      <c r="H178" s="163">
        <v>1</v>
      </c>
      <c r="J178" s="163" t="s">
        <v>117</v>
      </c>
      <c r="K178" s="163" t="s">
        <v>117</v>
      </c>
      <c r="L178" s="163" t="s">
        <v>248</v>
      </c>
      <c r="M178" s="163">
        <v>0</v>
      </c>
      <c r="N178" s="163">
        <v>0</v>
      </c>
      <c r="O178" s="163">
        <v>0</v>
      </c>
      <c r="P178" s="163">
        <v>0</v>
      </c>
      <c r="Q178" s="163">
        <v>36770707477017.398</v>
      </c>
      <c r="R178" s="163">
        <v>69986012070682.203</v>
      </c>
      <c r="S178" s="163">
        <v>7469430789005.3301</v>
      </c>
      <c r="T178" s="163">
        <v>0</v>
      </c>
      <c r="U178" s="163">
        <v>5142472598378.4805</v>
      </c>
      <c r="V178" s="163">
        <v>35533726476068.797</v>
      </c>
      <c r="W178" s="163">
        <v>26072978763473.301</v>
      </c>
      <c r="X178" s="163">
        <v>240753666743316</v>
      </c>
      <c r="Y178" s="163">
        <v>121790049139806</v>
      </c>
      <c r="Z178" s="163">
        <v>28348791326873.602</v>
      </c>
    </row>
    <row r="179" spans="2:26" x14ac:dyDescent="0.35">
      <c r="B179" s="163" t="s">
        <v>17</v>
      </c>
      <c r="C179" s="163" t="s">
        <v>1027</v>
      </c>
      <c r="D179" s="163" t="s">
        <v>2044</v>
      </c>
      <c r="E179" s="163" t="s">
        <v>2047</v>
      </c>
      <c r="F179" s="163" t="s">
        <v>2048</v>
      </c>
      <c r="G179" s="163">
        <v>0.74231481615444395</v>
      </c>
      <c r="H179" s="163">
        <v>0.77495081246300901</v>
      </c>
      <c r="J179" s="163" t="s">
        <v>117</v>
      </c>
      <c r="K179" s="163" t="s">
        <v>117</v>
      </c>
      <c r="L179" s="163" t="s">
        <v>2038</v>
      </c>
      <c r="M179" s="163">
        <v>0</v>
      </c>
      <c r="N179" s="163">
        <v>0</v>
      </c>
      <c r="O179" s="163">
        <v>0</v>
      </c>
      <c r="P179" s="163">
        <v>0</v>
      </c>
      <c r="Q179" s="163">
        <v>0</v>
      </c>
      <c r="R179" s="163">
        <v>27227012070682.199</v>
      </c>
      <c r="S179" s="163">
        <v>2956430789005.3301</v>
      </c>
      <c r="T179" s="163">
        <v>0</v>
      </c>
      <c r="U179" s="163">
        <v>4876472598378.4805</v>
      </c>
      <c r="V179" s="163">
        <v>24755726476068.801</v>
      </c>
      <c r="W179" s="163">
        <v>0</v>
      </c>
      <c r="X179" s="163">
        <v>0</v>
      </c>
      <c r="Y179" s="163">
        <v>0</v>
      </c>
      <c r="Z179" s="163">
        <v>0</v>
      </c>
    </row>
    <row r="180" spans="2:26" x14ac:dyDescent="0.35">
      <c r="B180" s="163" t="s">
        <v>17</v>
      </c>
      <c r="C180" s="163" t="s">
        <v>1027</v>
      </c>
      <c r="D180" s="163" t="s">
        <v>2044</v>
      </c>
      <c r="E180" s="163" t="s">
        <v>1866</v>
      </c>
      <c r="F180" s="163" t="s">
        <v>2048</v>
      </c>
      <c r="G180" s="163">
        <v>1</v>
      </c>
      <c r="H180" s="163">
        <v>1</v>
      </c>
      <c r="J180" s="163" t="s">
        <v>119</v>
      </c>
      <c r="K180" s="163" t="s">
        <v>119</v>
      </c>
      <c r="L180" s="163" t="s">
        <v>248</v>
      </c>
      <c r="M180" s="163">
        <v>0</v>
      </c>
      <c r="N180" s="163">
        <v>0</v>
      </c>
      <c r="O180" s="163">
        <v>0</v>
      </c>
      <c r="P180" s="7">
        <v>6.3E+20</v>
      </c>
      <c r="Q180" s="163">
        <v>36770707477017.398</v>
      </c>
      <c r="R180" s="163">
        <v>16130703494071.1</v>
      </c>
      <c r="S180" s="163">
        <v>24212825746355.699</v>
      </c>
      <c r="T180" s="163">
        <v>0</v>
      </c>
      <c r="U180" s="163">
        <v>206130617073345</v>
      </c>
      <c r="V180" s="163">
        <v>798165897321459</v>
      </c>
      <c r="W180" s="163">
        <v>26072978763473.301</v>
      </c>
      <c r="X180" s="163">
        <v>2433766079171290</v>
      </c>
      <c r="Y180" s="163">
        <v>3507714136692800</v>
      </c>
      <c r="Z180" s="163">
        <v>1096364335574700</v>
      </c>
    </row>
    <row r="181" spans="2:26" x14ac:dyDescent="0.35">
      <c r="B181" s="163" t="s">
        <v>17</v>
      </c>
      <c r="C181" s="163" t="s">
        <v>1027</v>
      </c>
      <c r="D181" s="163" t="s">
        <v>514</v>
      </c>
      <c r="E181" s="163" t="s">
        <v>496</v>
      </c>
      <c r="F181" s="163" t="s">
        <v>2049</v>
      </c>
      <c r="G181" s="163">
        <v>7.4252061025569301E-3</v>
      </c>
      <c r="H181" s="163">
        <v>5.8481200188358401E-3</v>
      </c>
      <c r="J181" s="163" t="s">
        <v>119</v>
      </c>
      <c r="K181" s="163" t="s">
        <v>119</v>
      </c>
      <c r="L181" s="163" t="s">
        <v>2038</v>
      </c>
      <c r="M181" s="163">
        <v>0</v>
      </c>
      <c r="N181" s="163">
        <v>0</v>
      </c>
      <c r="O181" s="163">
        <v>0</v>
      </c>
      <c r="P181" s="7">
        <v>6.2999956876600004E+20</v>
      </c>
      <c r="Q181" s="163">
        <v>0</v>
      </c>
      <c r="R181" s="163">
        <v>0</v>
      </c>
      <c r="S181" s="163">
        <v>0</v>
      </c>
      <c r="T181" s="163">
        <v>0</v>
      </c>
      <c r="U181" s="163">
        <v>46671617073345.797</v>
      </c>
      <c r="V181" s="163">
        <v>470519897321459</v>
      </c>
      <c r="W181" s="163">
        <v>0</v>
      </c>
      <c r="X181" s="163">
        <v>672244079171291</v>
      </c>
      <c r="Y181" s="163">
        <v>2367875136692800</v>
      </c>
      <c r="Z181" s="163">
        <v>766180335574708</v>
      </c>
    </row>
    <row r="182" spans="2:26" x14ac:dyDescent="0.35">
      <c r="B182" s="163" t="s">
        <v>17</v>
      </c>
      <c r="C182" s="163" t="s">
        <v>1027</v>
      </c>
      <c r="D182" s="163" t="s">
        <v>514</v>
      </c>
      <c r="E182" s="163" t="s">
        <v>2046</v>
      </c>
      <c r="F182" s="163" t="s">
        <v>2049</v>
      </c>
      <c r="G182" s="163">
        <v>0.99999736191526101</v>
      </c>
      <c r="H182" s="163">
        <v>0.99999938651922504</v>
      </c>
      <c r="J182" s="163" t="s">
        <v>122</v>
      </c>
      <c r="K182" s="163" t="s">
        <v>122</v>
      </c>
      <c r="L182" s="163" t="s">
        <v>248</v>
      </c>
      <c r="M182" s="163">
        <v>0</v>
      </c>
      <c r="N182" s="163">
        <v>0</v>
      </c>
      <c r="O182" s="163">
        <v>0</v>
      </c>
      <c r="P182" s="163">
        <v>0</v>
      </c>
      <c r="Q182" s="163">
        <v>36770707477017.398</v>
      </c>
      <c r="R182" s="163">
        <v>8494356812614.4404</v>
      </c>
      <c r="S182" s="163">
        <v>0</v>
      </c>
      <c r="T182" s="163">
        <v>0</v>
      </c>
      <c r="U182" s="163">
        <v>12441736358087.4</v>
      </c>
      <c r="V182" s="163">
        <v>137804369026449</v>
      </c>
      <c r="W182" s="163">
        <v>26072978763473.301</v>
      </c>
      <c r="X182" s="163">
        <v>251123796856256</v>
      </c>
      <c r="Y182" s="163">
        <v>196810157934893</v>
      </c>
      <c r="Z182" s="163">
        <v>30261707121057.898</v>
      </c>
    </row>
    <row r="183" spans="2:26" x14ac:dyDescent="0.35">
      <c r="B183" s="163" t="s">
        <v>17</v>
      </c>
      <c r="C183" s="163" t="s">
        <v>1027</v>
      </c>
      <c r="D183" s="163" t="s">
        <v>514</v>
      </c>
      <c r="E183" s="163" t="s">
        <v>504</v>
      </c>
      <c r="F183" s="163" t="s">
        <v>2049</v>
      </c>
      <c r="G183" s="163">
        <v>1</v>
      </c>
      <c r="H183" s="163">
        <v>1</v>
      </c>
      <c r="J183" s="163" t="s">
        <v>122</v>
      </c>
      <c r="K183" s="163" t="s">
        <v>122</v>
      </c>
      <c r="L183" s="163" t="s">
        <v>2038</v>
      </c>
      <c r="M183" s="163">
        <v>0</v>
      </c>
      <c r="N183" s="163">
        <v>0</v>
      </c>
      <c r="O183" s="163">
        <v>0</v>
      </c>
      <c r="P183" s="163">
        <v>0</v>
      </c>
      <c r="Q183" s="163">
        <v>19919707477017.398</v>
      </c>
      <c r="R183" s="163">
        <v>0</v>
      </c>
      <c r="S183" s="163">
        <v>0</v>
      </c>
      <c r="T183" s="163">
        <v>0</v>
      </c>
      <c r="U183" s="163">
        <v>12421736358087.4</v>
      </c>
      <c r="V183" s="163">
        <v>132696369026449</v>
      </c>
      <c r="W183" s="163">
        <v>22942241567291.801</v>
      </c>
      <c r="X183" s="163">
        <v>101247796856256</v>
      </c>
      <c r="Y183" s="163">
        <v>106393157934893</v>
      </c>
      <c r="Z183" s="163">
        <v>0</v>
      </c>
    </row>
    <row r="184" spans="2:26" x14ac:dyDescent="0.35">
      <c r="B184" s="163" t="s">
        <v>17</v>
      </c>
      <c r="C184" s="163" t="s">
        <v>1027</v>
      </c>
      <c r="D184" s="163" t="s">
        <v>514</v>
      </c>
      <c r="E184" s="163" t="s">
        <v>2047</v>
      </c>
      <c r="F184" s="163" t="s">
        <v>2049</v>
      </c>
      <c r="G184" s="163">
        <v>0.55737934687170299</v>
      </c>
      <c r="H184" s="163">
        <v>0.370405625864835</v>
      </c>
      <c r="J184" s="163" t="s">
        <v>125</v>
      </c>
      <c r="K184" s="163" t="s">
        <v>125</v>
      </c>
      <c r="L184" s="163" t="s">
        <v>248</v>
      </c>
      <c r="M184" s="163">
        <v>0</v>
      </c>
      <c r="N184" s="163">
        <v>0</v>
      </c>
      <c r="O184" s="163">
        <v>0</v>
      </c>
      <c r="P184" s="163">
        <v>0</v>
      </c>
      <c r="Q184" s="163">
        <v>36770707477017.398</v>
      </c>
      <c r="R184" s="163">
        <v>0</v>
      </c>
      <c r="S184" s="163">
        <v>0</v>
      </c>
      <c r="T184" s="163">
        <v>0</v>
      </c>
      <c r="U184" s="163">
        <v>0</v>
      </c>
      <c r="V184" s="163">
        <v>0</v>
      </c>
      <c r="W184" s="163">
        <v>26072978763473.301</v>
      </c>
      <c r="X184" s="163">
        <v>0</v>
      </c>
      <c r="Y184" s="163">
        <v>0</v>
      </c>
      <c r="Z184" s="163">
        <v>0</v>
      </c>
    </row>
    <row r="185" spans="2:26" x14ac:dyDescent="0.35">
      <c r="B185" s="163" t="s">
        <v>17</v>
      </c>
      <c r="C185" s="163" t="s">
        <v>1027</v>
      </c>
      <c r="D185" s="163" t="s">
        <v>514</v>
      </c>
      <c r="E185" s="163" t="s">
        <v>1866</v>
      </c>
      <c r="F185" s="163" t="s">
        <v>2049</v>
      </c>
      <c r="G185" s="163">
        <v>0.75874018616855499</v>
      </c>
      <c r="H185" s="163">
        <v>0.87014525641129703</v>
      </c>
      <c r="J185" s="163" t="s">
        <v>125</v>
      </c>
      <c r="K185" s="163" t="s">
        <v>125</v>
      </c>
      <c r="L185" s="163" t="s">
        <v>2038</v>
      </c>
      <c r="M185" s="163">
        <v>0</v>
      </c>
      <c r="N185" s="163">
        <v>0</v>
      </c>
      <c r="O185" s="163">
        <v>0</v>
      </c>
      <c r="P185" s="163">
        <v>0</v>
      </c>
      <c r="Q185" s="163">
        <v>9755707477017.4707</v>
      </c>
      <c r="R185" s="163">
        <v>0</v>
      </c>
      <c r="S185" s="163">
        <v>0</v>
      </c>
      <c r="T185" s="163">
        <v>0</v>
      </c>
      <c r="U185" s="163">
        <v>0</v>
      </c>
      <c r="V185" s="163">
        <v>0</v>
      </c>
      <c r="W185" s="163">
        <v>13180333153409.199</v>
      </c>
      <c r="X185" s="163">
        <v>0</v>
      </c>
      <c r="Y185" s="163">
        <v>0</v>
      </c>
      <c r="Z185" s="163">
        <v>0</v>
      </c>
    </row>
    <row r="186" spans="2:26" x14ac:dyDescent="0.35">
      <c r="B186" s="163" t="s">
        <v>19</v>
      </c>
      <c r="C186" s="163" t="s">
        <v>1027</v>
      </c>
      <c r="D186" s="163" t="s">
        <v>2044</v>
      </c>
      <c r="E186" s="163" t="s">
        <v>496</v>
      </c>
      <c r="F186" s="163" t="s">
        <v>2045</v>
      </c>
      <c r="G186" s="163">
        <v>5.4298053861345202E-2</v>
      </c>
      <c r="H186" s="163">
        <v>0.142835101295543</v>
      </c>
      <c r="J186" s="163" t="s">
        <v>128</v>
      </c>
      <c r="K186" s="163" t="s">
        <v>128</v>
      </c>
      <c r="L186" s="163" t="s">
        <v>248</v>
      </c>
      <c r="M186" s="163">
        <v>0</v>
      </c>
      <c r="N186" s="163">
        <v>0</v>
      </c>
      <c r="O186" s="163">
        <v>0</v>
      </c>
      <c r="P186" s="163">
        <v>0</v>
      </c>
      <c r="Q186" s="163">
        <v>36770707477017.398</v>
      </c>
      <c r="R186" s="163">
        <v>0</v>
      </c>
      <c r="S186" s="163">
        <v>0</v>
      </c>
      <c r="T186" s="163">
        <v>0</v>
      </c>
      <c r="U186" s="163">
        <v>0</v>
      </c>
      <c r="V186" s="163">
        <v>0</v>
      </c>
      <c r="W186" s="163">
        <v>26072978763473.301</v>
      </c>
      <c r="X186" s="163">
        <v>0</v>
      </c>
      <c r="Y186" s="163">
        <v>0</v>
      </c>
      <c r="Z186" s="163">
        <v>0</v>
      </c>
    </row>
    <row r="187" spans="2:26" x14ac:dyDescent="0.35">
      <c r="B187" s="163" t="s">
        <v>19</v>
      </c>
      <c r="C187" s="163" t="s">
        <v>1027</v>
      </c>
      <c r="D187" s="163" t="s">
        <v>2044</v>
      </c>
      <c r="E187" s="163" t="s">
        <v>2046</v>
      </c>
      <c r="F187" s="163" t="s">
        <v>2045</v>
      </c>
      <c r="G187" s="163">
        <v>0.99999999998971201</v>
      </c>
      <c r="H187" s="163">
        <v>0.99999999999506395</v>
      </c>
      <c r="J187" s="163" t="s">
        <v>128</v>
      </c>
      <c r="K187" s="163" t="s">
        <v>128</v>
      </c>
      <c r="L187" s="163" t="s">
        <v>2038</v>
      </c>
      <c r="M187" s="163">
        <v>0</v>
      </c>
      <c r="N187" s="163">
        <v>0</v>
      </c>
      <c r="O187" s="163">
        <v>0</v>
      </c>
      <c r="P187" s="163">
        <v>0</v>
      </c>
      <c r="Q187" s="163">
        <v>0</v>
      </c>
      <c r="R187" s="163">
        <v>0</v>
      </c>
      <c r="S187" s="163">
        <v>0</v>
      </c>
      <c r="T187" s="163">
        <v>0</v>
      </c>
      <c r="U187" s="163">
        <v>0</v>
      </c>
      <c r="V187" s="163">
        <v>0</v>
      </c>
      <c r="W187" s="163">
        <v>0</v>
      </c>
      <c r="X187" s="163">
        <v>0</v>
      </c>
      <c r="Y187" s="163">
        <v>0</v>
      </c>
      <c r="Z187" s="163">
        <v>0</v>
      </c>
    </row>
    <row r="188" spans="2:26" x14ac:dyDescent="0.35">
      <c r="B188" s="163" t="s">
        <v>19</v>
      </c>
      <c r="C188" s="163" t="s">
        <v>1027</v>
      </c>
      <c r="D188" s="163" t="s">
        <v>2044</v>
      </c>
      <c r="E188" s="163" t="s">
        <v>504</v>
      </c>
      <c r="F188" s="163" t="s">
        <v>2045</v>
      </c>
      <c r="G188" s="163">
        <v>1</v>
      </c>
      <c r="H188" s="163">
        <v>1</v>
      </c>
      <c r="J188" s="163" t="s">
        <v>131</v>
      </c>
      <c r="K188" s="163" t="s">
        <v>131</v>
      </c>
      <c r="L188" s="163" t="s">
        <v>248</v>
      </c>
      <c r="M188" s="163">
        <v>0</v>
      </c>
      <c r="N188" s="163">
        <v>0</v>
      </c>
      <c r="O188" s="163">
        <v>0</v>
      </c>
      <c r="P188" s="163">
        <v>0</v>
      </c>
      <c r="Q188" s="163">
        <v>36770707477017.398</v>
      </c>
      <c r="R188" s="163">
        <v>4073752539475.6699</v>
      </c>
      <c r="S188" s="163">
        <v>2870589696205.96</v>
      </c>
      <c r="T188" s="163">
        <v>0</v>
      </c>
      <c r="U188" s="163">
        <v>43496291166125.602</v>
      </c>
      <c r="V188" s="163">
        <v>4363698954929.3701</v>
      </c>
      <c r="W188" s="163">
        <v>26072978763473.301</v>
      </c>
      <c r="X188" s="163">
        <v>487339777684575</v>
      </c>
      <c r="Y188" s="163">
        <v>206240433817723</v>
      </c>
      <c r="Z188" s="163">
        <v>157387525446439</v>
      </c>
    </row>
    <row r="189" spans="2:26" x14ac:dyDescent="0.35">
      <c r="B189" s="163" t="s">
        <v>19</v>
      </c>
      <c r="C189" s="163" t="s">
        <v>1027</v>
      </c>
      <c r="D189" s="163" t="s">
        <v>2044</v>
      </c>
      <c r="E189" s="163" t="s">
        <v>2047</v>
      </c>
      <c r="F189" s="163" t="s">
        <v>2045</v>
      </c>
      <c r="G189" s="163">
        <v>0.76500765813719795</v>
      </c>
      <c r="H189" s="163">
        <v>0.84128530869954299</v>
      </c>
      <c r="J189" s="163" t="s">
        <v>131</v>
      </c>
      <c r="K189" s="163" t="s">
        <v>131</v>
      </c>
      <c r="L189" s="163" t="s">
        <v>2038</v>
      </c>
      <c r="M189" s="163">
        <v>0</v>
      </c>
      <c r="N189" s="163">
        <v>0</v>
      </c>
      <c r="O189" s="163">
        <v>0</v>
      </c>
      <c r="P189" s="163">
        <v>0</v>
      </c>
      <c r="Q189" s="163">
        <v>0</v>
      </c>
      <c r="R189" s="163">
        <v>0</v>
      </c>
      <c r="S189" s="163">
        <v>0</v>
      </c>
      <c r="T189" s="163">
        <v>0</v>
      </c>
      <c r="U189" s="163">
        <v>0</v>
      </c>
      <c r="V189" s="163">
        <v>0</v>
      </c>
      <c r="W189" s="163">
        <v>0</v>
      </c>
      <c r="X189" s="163">
        <v>133836777684575</v>
      </c>
      <c r="Y189" s="163">
        <v>41590433817723.5</v>
      </c>
      <c r="Z189" s="163">
        <v>49585525446439.203</v>
      </c>
    </row>
    <row r="190" spans="2:26" x14ac:dyDescent="0.35">
      <c r="B190" s="163" t="s">
        <v>19</v>
      </c>
      <c r="C190" s="163" t="s">
        <v>1027</v>
      </c>
      <c r="D190" s="163" t="s">
        <v>2044</v>
      </c>
      <c r="E190" s="163" t="s">
        <v>1866</v>
      </c>
      <c r="F190" s="163" t="s">
        <v>2045</v>
      </c>
      <c r="G190" s="163">
        <v>1</v>
      </c>
      <c r="H190" s="163">
        <v>1</v>
      </c>
      <c r="J190" s="163" t="s">
        <v>133</v>
      </c>
      <c r="K190" s="163" t="s">
        <v>133</v>
      </c>
      <c r="L190" s="163" t="s">
        <v>248</v>
      </c>
      <c r="M190" s="163">
        <v>0</v>
      </c>
      <c r="N190" s="163">
        <v>0</v>
      </c>
      <c r="O190" s="163">
        <v>0</v>
      </c>
      <c r="P190" s="163">
        <v>0</v>
      </c>
      <c r="Q190" s="163">
        <v>36770707477017.398</v>
      </c>
      <c r="R190" s="163">
        <v>0</v>
      </c>
      <c r="S190" s="163">
        <v>0</v>
      </c>
      <c r="T190" s="163">
        <v>0</v>
      </c>
      <c r="U190" s="163">
        <v>0</v>
      </c>
      <c r="V190" s="163">
        <v>0</v>
      </c>
      <c r="W190" s="163">
        <v>26072978763473.301</v>
      </c>
      <c r="X190" s="163">
        <v>0</v>
      </c>
      <c r="Y190" s="163">
        <v>0</v>
      </c>
      <c r="Z190" s="163">
        <v>0</v>
      </c>
    </row>
    <row r="191" spans="2:26" x14ac:dyDescent="0.35">
      <c r="B191" s="163" t="s">
        <v>19</v>
      </c>
      <c r="C191" s="163" t="s">
        <v>1027</v>
      </c>
      <c r="D191" s="163" t="s">
        <v>2044</v>
      </c>
      <c r="E191" s="163" t="s">
        <v>496</v>
      </c>
      <c r="F191" s="163" t="s">
        <v>2048</v>
      </c>
      <c r="G191" s="163">
        <v>5.4298053861345202E-2</v>
      </c>
      <c r="H191" s="163">
        <v>0.142835101295543</v>
      </c>
      <c r="J191" s="163" t="s">
        <v>133</v>
      </c>
      <c r="K191" s="163" t="s">
        <v>133</v>
      </c>
      <c r="L191" s="163" t="s">
        <v>2038</v>
      </c>
      <c r="M191" s="163">
        <v>0</v>
      </c>
      <c r="N191" s="163">
        <v>0</v>
      </c>
      <c r="O191" s="163">
        <v>0</v>
      </c>
      <c r="P191" s="163">
        <v>0</v>
      </c>
      <c r="Q191" s="163">
        <v>16176707477017.4</v>
      </c>
      <c r="R191" s="163">
        <v>0</v>
      </c>
      <c r="S191" s="163">
        <v>0</v>
      </c>
      <c r="T191" s="163">
        <v>0</v>
      </c>
      <c r="U191" s="163">
        <v>0</v>
      </c>
      <c r="V191" s="163">
        <v>0</v>
      </c>
      <c r="W191" s="163">
        <v>19525201800913.102</v>
      </c>
      <c r="X191" s="163">
        <v>0</v>
      </c>
      <c r="Y191" s="163">
        <v>0</v>
      </c>
      <c r="Z191" s="163">
        <v>0</v>
      </c>
    </row>
    <row r="192" spans="2:26" x14ac:dyDescent="0.35">
      <c r="B192" s="163" t="s">
        <v>19</v>
      </c>
      <c r="C192" s="163" t="s">
        <v>1027</v>
      </c>
      <c r="D192" s="163" t="s">
        <v>2044</v>
      </c>
      <c r="E192" s="163" t="s">
        <v>2046</v>
      </c>
      <c r="F192" s="163" t="s">
        <v>2048</v>
      </c>
      <c r="G192" s="163">
        <v>0.99999999998971201</v>
      </c>
      <c r="H192" s="163">
        <v>0.99999999999506395</v>
      </c>
      <c r="J192" s="163" t="s">
        <v>134</v>
      </c>
      <c r="K192" s="163" t="s">
        <v>134</v>
      </c>
      <c r="L192" s="163" t="s">
        <v>248</v>
      </c>
      <c r="M192" s="163">
        <v>0</v>
      </c>
      <c r="N192" s="163">
        <v>0</v>
      </c>
      <c r="O192" s="163">
        <v>0</v>
      </c>
      <c r="P192" s="163">
        <v>0</v>
      </c>
      <c r="Q192" s="163">
        <v>36770707477017.398</v>
      </c>
      <c r="R192" s="163">
        <v>9368206340170.0605</v>
      </c>
      <c r="S192" s="163">
        <v>999845066244.80896</v>
      </c>
      <c r="T192" s="163">
        <v>0</v>
      </c>
      <c r="U192" s="163">
        <v>688362473798.69495</v>
      </c>
      <c r="V192" s="163">
        <v>4756483071599.7598</v>
      </c>
      <c r="W192" s="163">
        <v>26072978763473.301</v>
      </c>
      <c r="X192" s="163">
        <v>32226868776664.398</v>
      </c>
      <c r="Y192" s="163">
        <v>16302605002966.1</v>
      </c>
      <c r="Z192" s="163">
        <v>3794720098872.8398</v>
      </c>
    </row>
    <row r="193" spans="2:26" x14ac:dyDescent="0.35">
      <c r="B193" s="163" t="s">
        <v>19</v>
      </c>
      <c r="C193" s="163" t="s">
        <v>1027</v>
      </c>
      <c r="D193" s="163" t="s">
        <v>2044</v>
      </c>
      <c r="E193" s="163" t="s">
        <v>504</v>
      </c>
      <c r="F193" s="163" t="s">
        <v>2048</v>
      </c>
      <c r="G193" s="163">
        <v>1</v>
      </c>
      <c r="H193" s="163">
        <v>1</v>
      </c>
      <c r="J193" s="163" t="s">
        <v>134</v>
      </c>
      <c r="K193" s="163" t="s">
        <v>134</v>
      </c>
      <c r="L193" s="163" t="s">
        <v>2038</v>
      </c>
      <c r="M193" s="163">
        <v>0</v>
      </c>
      <c r="N193" s="163">
        <v>0</v>
      </c>
      <c r="O193" s="163">
        <v>0</v>
      </c>
      <c r="P193" s="163">
        <v>0</v>
      </c>
      <c r="Q193" s="163">
        <v>0</v>
      </c>
      <c r="R193" s="163">
        <v>0</v>
      </c>
      <c r="S193" s="163">
        <v>0</v>
      </c>
      <c r="T193" s="163">
        <v>0</v>
      </c>
      <c r="U193" s="163">
        <v>0</v>
      </c>
      <c r="V193" s="163">
        <v>0</v>
      </c>
      <c r="W193" s="163">
        <v>0</v>
      </c>
      <c r="X193" s="163">
        <v>0</v>
      </c>
      <c r="Y193" s="163">
        <v>0</v>
      </c>
      <c r="Z193" s="163">
        <v>0</v>
      </c>
    </row>
    <row r="194" spans="2:26" x14ac:dyDescent="0.35">
      <c r="B194" s="163" t="s">
        <v>19</v>
      </c>
      <c r="C194" s="163" t="s">
        <v>1027</v>
      </c>
      <c r="D194" s="163" t="s">
        <v>2044</v>
      </c>
      <c r="E194" s="163" t="s">
        <v>2047</v>
      </c>
      <c r="F194" s="163" t="s">
        <v>2048</v>
      </c>
      <c r="G194" s="163">
        <v>0.76500765813719795</v>
      </c>
      <c r="H194" s="163">
        <v>0.84128530869954299</v>
      </c>
      <c r="J194" s="163" t="s">
        <v>137</v>
      </c>
      <c r="K194" s="163" t="s">
        <v>137</v>
      </c>
      <c r="L194" s="163" t="s">
        <v>248</v>
      </c>
      <c r="M194" s="163">
        <v>0</v>
      </c>
      <c r="N194" s="163">
        <v>0</v>
      </c>
      <c r="O194" s="163">
        <v>0</v>
      </c>
      <c r="P194" s="7">
        <v>2.0115000000000001E+21</v>
      </c>
      <c r="Q194" s="163">
        <v>36770707477017.398</v>
      </c>
      <c r="R194" s="163">
        <v>4148406815462.8599</v>
      </c>
      <c r="S194" s="163">
        <v>0</v>
      </c>
      <c r="T194" s="163">
        <v>0</v>
      </c>
      <c r="U194" s="163">
        <v>6076196826042.7197</v>
      </c>
      <c r="V194" s="163">
        <v>67299808129196.297</v>
      </c>
      <c r="W194" s="163">
        <v>26072978763473.301</v>
      </c>
      <c r="X194" s="163">
        <v>122641854278636</v>
      </c>
      <c r="Y194" s="163">
        <v>96116588758901.297</v>
      </c>
      <c r="Z194" s="163">
        <v>14778973245167.801</v>
      </c>
    </row>
    <row r="195" spans="2:26" x14ac:dyDescent="0.35">
      <c r="B195" s="163" t="s">
        <v>19</v>
      </c>
      <c r="C195" s="163" t="s">
        <v>1027</v>
      </c>
      <c r="D195" s="163" t="s">
        <v>2044</v>
      </c>
      <c r="E195" s="163" t="s">
        <v>1866</v>
      </c>
      <c r="F195" s="163" t="s">
        <v>2048</v>
      </c>
      <c r="G195" s="163">
        <v>1</v>
      </c>
      <c r="H195" s="163">
        <v>1</v>
      </c>
      <c r="J195" s="163" t="s">
        <v>137</v>
      </c>
      <c r="K195" s="163" t="s">
        <v>137</v>
      </c>
      <c r="L195" s="163" t="s">
        <v>2038</v>
      </c>
      <c r="M195" s="163">
        <v>0</v>
      </c>
      <c r="N195" s="163">
        <v>0</v>
      </c>
      <c r="O195" s="163">
        <v>0</v>
      </c>
      <c r="P195" s="7">
        <v>2.0115000000000001E+21</v>
      </c>
      <c r="Q195" s="163">
        <v>28402707477017.398</v>
      </c>
      <c r="R195" s="163">
        <v>681406815462.86902</v>
      </c>
      <c r="S195" s="163">
        <v>0</v>
      </c>
      <c r="T195" s="163">
        <v>0</v>
      </c>
      <c r="U195" s="163">
        <v>6076196826042.7197</v>
      </c>
      <c r="V195" s="163">
        <v>61977808129196.297</v>
      </c>
      <c r="W195" s="163">
        <v>23469696951718</v>
      </c>
      <c r="X195" s="163">
        <v>82944854278636.797</v>
      </c>
      <c r="Y195" s="163">
        <v>7142588758901.3096</v>
      </c>
      <c r="Z195" s="163">
        <v>12831973245167.801</v>
      </c>
    </row>
    <row r="196" spans="2:26" x14ac:dyDescent="0.35">
      <c r="B196" s="163" t="s">
        <v>19</v>
      </c>
      <c r="C196" s="163" t="s">
        <v>1027</v>
      </c>
      <c r="D196" s="163" t="s">
        <v>514</v>
      </c>
      <c r="E196" s="163" t="s">
        <v>496</v>
      </c>
      <c r="F196" s="163" t="s">
        <v>2049</v>
      </c>
      <c r="G196" s="163">
        <v>2.63558513825023E-3</v>
      </c>
      <c r="H196" s="163">
        <v>1.1988702472560001E-3</v>
      </c>
    </row>
    <row r="197" spans="2:26" x14ac:dyDescent="0.35">
      <c r="B197" s="163" t="s">
        <v>19</v>
      </c>
      <c r="C197" s="163" t="s">
        <v>1027</v>
      </c>
      <c r="D197" s="163" t="s">
        <v>514</v>
      </c>
      <c r="E197" s="163" t="s">
        <v>2046</v>
      </c>
      <c r="F197" s="163" t="s">
        <v>2049</v>
      </c>
      <c r="G197" s="163">
        <v>0.99969551407233004</v>
      </c>
      <c r="H197" s="163">
        <v>0.999116096076057</v>
      </c>
    </row>
    <row r="198" spans="2:26" x14ac:dyDescent="0.35">
      <c r="B198" s="163" t="s">
        <v>19</v>
      </c>
      <c r="C198" s="163" t="s">
        <v>1027</v>
      </c>
      <c r="D198" s="163" t="s">
        <v>514</v>
      </c>
      <c r="E198" s="163" t="s">
        <v>504</v>
      </c>
      <c r="F198" s="163" t="s">
        <v>2049</v>
      </c>
      <c r="G198" s="163">
        <v>1</v>
      </c>
      <c r="H198" s="163">
        <v>1</v>
      </c>
    </row>
    <row r="199" spans="2:26" x14ac:dyDescent="0.35">
      <c r="B199" s="163" t="s">
        <v>19</v>
      </c>
      <c r="C199" s="163" t="s">
        <v>1027</v>
      </c>
      <c r="D199" s="163" t="s">
        <v>514</v>
      </c>
      <c r="E199" s="163" t="s">
        <v>2047</v>
      </c>
      <c r="F199" s="163" t="s">
        <v>2049</v>
      </c>
      <c r="G199" s="163">
        <v>0.80428858930033398</v>
      </c>
      <c r="H199" s="163">
        <v>0.55385911645069996</v>
      </c>
    </row>
    <row r="200" spans="2:26" x14ac:dyDescent="0.35">
      <c r="B200" s="163" t="s">
        <v>19</v>
      </c>
      <c r="C200" s="163" t="s">
        <v>1027</v>
      </c>
      <c r="D200" s="163" t="s">
        <v>514</v>
      </c>
      <c r="E200" s="163" t="s">
        <v>1866</v>
      </c>
      <c r="F200" s="163" t="s">
        <v>2049</v>
      </c>
      <c r="G200" s="163">
        <v>0.86744159368999896</v>
      </c>
      <c r="H200" s="163">
        <v>0.95140448823170398</v>
      </c>
    </row>
    <row r="201" spans="2:26" x14ac:dyDescent="0.35">
      <c r="B201" s="163" t="s">
        <v>22</v>
      </c>
      <c r="C201" s="163" t="s">
        <v>1027</v>
      </c>
      <c r="D201" s="163" t="s">
        <v>2044</v>
      </c>
      <c r="E201" s="163" t="s">
        <v>496</v>
      </c>
      <c r="F201" s="163" t="s">
        <v>2045</v>
      </c>
      <c r="G201" s="163">
        <v>9.1070279622060504E-2</v>
      </c>
      <c r="H201" s="163">
        <v>7.7790638489451197E-2</v>
      </c>
    </row>
    <row r="202" spans="2:26" x14ac:dyDescent="0.35">
      <c r="B202" s="163" t="s">
        <v>22</v>
      </c>
      <c r="C202" s="163" t="s">
        <v>1027</v>
      </c>
      <c r="D202" s="163" t="s">
        <v>2044</v>
      </c>
      <c r="E202" s="163" t="s">
        <v>2046</v>
      </c>
      <c r="F202" s="163" t="s">
        <v>2045</v>
      </c>
      <c r="G202" s="163">
        <v>0.99983985307560796</v>
      </c>
      <c r="H202" s="163">
        <v>0.99972519418089101</v>
      </c>
    </row>
    <row r="203" spans="2:26" x14ac:dyDescent="0.35">
      <c r="B203" s="163" t="s">
        <v>22</v>
      </c>
      <c r="C203" s="163" t="s">
        <v>1027</v>
      </c>
      <c r="D203" s="163" t="s">
        <v>2044</v>
      </c>
      <c r="E203" s="163" t="s">
        <v>504</v>
      </c>
      <c r="F203" s="163" t="s">
        <v>2045</v>
      </c>
      <c r="G203" s="163">
        <v>1</v>
      </c>
      <c r="H203" s="163">
        <v>1</v>
      </c>
    </row>
    <row r="204" spans="2:26" x14ac:dyDescent="0.35">
      <c r="B204" s="163" t="s">
        <v>22</v>
      </c>
      <c r="C204" s="163" t="s">
        <v>1027</v>
      </c>
      <c r="D204" s="163" t="s">
        <v>2044</v>
      </c>
      <c r="E204" s="163" t="s">
        <v>2047</v>
      </c>
      <c r="F204" s="163" t="s">
        <v>2045</v>
      </c>
      <c r="G204" s="163">
        <v>0.73838163307904703</v>
      </c>
      <c r="H204" s="163">
        <v>0.65440441697433605</v>
      </c>
    </row>
    <row r="205" spans="2:26" x14ac:dyDescent="0.35">
      <c r="B205" s="163" t="s">
        <v>22</v>
      </c>
      <c r="C205" s="163" t="s">
        <v>1027</v>
      </c>
      <c r="D205" s="163" t="s">
        <v>2044</v>
      </c>
      <c r="E205" s="163" t="s">
        <v>1866</v>
      </c>
      <c r="F205" s="163" t="s">
        <v>2045</v>
      </c>
      <c r="G205" s="163">
        <v>1</v>
      </c>
      <c r="H205" s="163">
        <v>1</v>
      </c>
    </row>
    <row r="206" spans="2:26" x14ac:dyDescent="0.35">
      <c r="B206" s="163" t="s">
        <v>22</v>
      </c>
      <c r="C206" s="163" t="s">
        <v>1027</v>
      </c>
      <c r="D206" s="163" t="s">
        <v>2044</v>
      </c>
      <c r="E206" s="163" t="s">
        <v>496</v>
      </c>
      <c r="F206" s="163" t="s">
        <v>2048</v>
      </c>
      <c r="G206" s="163">
        <v>9.1070279622060504E-2</v>
      </c>
      <c r="H206" s="163">
        <v>7.7790638489451197E-2</v>
      </c>
    </row>
    <row r="207" spans="2:26" x14ac:dyDescent="0.35">
      <c r="B207" s="163" t="s">
        <v>22</v>
      </c>
      <c r="C207" s="163" t="s">
        <v>1027</v>
      </c>
      <c r="D207" s="163" t="s">
        <v>2044</v>
      </c>
      <c r="E207" s="163" t="s">
        <v>2046</v>
      </c>
      <c r="F207" s="163" t="s">
        <v>2048</v>
      </c>
      <c r="G207" s="163">
        <v>0.99983985307560796</v>
      </c>
      <c r="H207" s="163">
        <v>0.99972519418089101</v>
      </c>
    </row>
    <row r="208" spans="2:26" x14ac:dyDescent="0.35">
      <c r="B208" s="163" t="s">
        <v>22</v>
      </c>
      <c r="C208" s="163" t="s">
        <v>1027</v>
      </c>
      <c r="D208" s="163" t="s">
        <v>2044</v>
      </c>
      <c r="E208" s="163" t="s">
        <v>504</v>
      </c>
      <c r="F208" s="163" t="s">
        <v>2048</v>
      </c>
      <c r="G208" s="163">
        <v>1</v>
      </c>
      <c r="H208" s="163">
        <v>1</v>
      </c>
    </row>
    <row r="209" spans="2:8" x14ac:dyDescent="0.35">
      <c r="B209" s="163" t="s">
        <v>22</v>
      </c>
      <c r="C209" s="163" t="s">
        <v>1027</v>
      </c>
      <c r="D209" s="163" t="s">
        <v>2044</v>
      </c>
      <c r="E209" s="163" t="s">
        <v>2047</v>
      </c>
      <c r="F209" s="163" t="s">
        <v>2048</v>
      </c>
      <c r="G209" s="163">
        <v>0.73838163307904703</v>
      </c>
      <c r="H209" s="163">
        <v>0.65440441697433605</v>
      </c>
    </row>
    <row r="210" spans="2:8" x14ac:dyDescent="0.35">
      <c r="B210" s="163" t="s">
        <v>22</v>
      </c>
      <c r="C210" s="163" t="s">
        <v>1027</v>
      </c>
      <c r="D210" s="163" t="s">
        <v>2044</v>
      </c>
      <c r="E210" s="163" t="s">
        <v>1866</v>
      </c>
      <c r="F210" s="163" t="s">
        <v>2048</v>
      </c>
      <c r="G210" s="163">
        <v>1</v>
      </c>
      <c r="H210" s="163">
        <v>1</v>
      </c>
    </row>
    <row r="211" spans="2:8" x14ac:dyDescent="0.35">
      <c r="B211" s="163" t="s">
        <v>22</v>
      </c>
      <c r="C211" s="163" t="s">
        <v>1027</v>
      </c>
      <c r="D211" s="163" t="s">
        <v>514</v>
      </c>
      <c r="E211" s="163" t="s">
        <v>496</v>
      </c>
      <c r="F211" s="163" t="s">
        <v>2049</v>
      </c>
      <c r="G211" s="163">
        <v>9.33218667834536E-3</v>
      </c>
      <c r="H211" s="163">
        <v>7.8061928454367397E-3</v>
      </c>
    </row>
    <row r="212" spans="2:8" x14ac:dyDescent="0.35">
      <c r="B212" s="163" t="s">
        <v>22</v>
      </c>
      <c r="C212" s="163" t="s">
        <v>1027</v>
      </c>
      <c r="D212" s="163" t="s">
        <v>514</v>
      </c>
      <c r="E212" s="163" t="s">
        <v>2046</v>
      </c>
      <c r="F212" s="163" t="s">
        <v>2049</v>
      </c>
      <c r="G212" s="163">
        <v>0.99954035980156497</v>
      </c>
      <c r="H212" s="163">
        <v>0.99991088835709596</v>
      </c>
    </row>
    <row r="213" spans="2:8" x14ac:dyDescent="0.35">
      <c r="B213" s="163" t="s">
        <v>22</v>
      </c>
      <c r="C213" s="163" t="s">
        <v>1027</v>
      </c>
      <c r="D213" s="163" t="s">
        <v>514</v>
      </c>
      <c r="E213" s="163" t="s">
        <v>504</v>
      </c>
      <c r="F213" s="163" t="s">
        <v>2049</v>
      </c>
      <c r="G213" s="163">
        <v>1</v>
      </c>
      <c r="H213" s="163">
        <v>1</v>
      </c>
    </row>
    <row r="214" spans="2:8" x14ac:dyDescent="0.35">
      <c r="B214" s="163" t="s">
        <v>22</v>
      </c>
      <c r="C214" s="163" t="s">
        <v>1027</v>
      </c>
      <c r="D214" s="163" t="s">
        <v>514</v>
      </c>
      <c r="E214" s="163" t="s">
        <v>2047</v>
      </c>
      <c r="F214" s="163" t="s">
        <v>2049</v>
      </c>
      <c r="G214" s="163">
        <v>0.51469297692439198</v>
      </c>
      <c r="H214" s="163">
        <v>0.30594943668147101</v>
      </c>
    </row>
    <row r="215" spans="2:8" x14ac:dyDescent="0.35">
      <c r="B215" s="163" t="s">
        <v>22</v>
      </c>
      <c r="C215" s="163" t="s">
        <v>1027</v>
      </c>
      <c r="D215" s="163" t="s">
        <v>514</v>
      </c>
      <c r="E215" s="163" t="s">
        <v>1866</v>
      </c>
      <c r="F215" s="163" t="s">
        <v>2049</v>
      </c>
      <c r="G215" s="163">
        <v>0.75541724217295902</v>
      </c>
      <c r="H215" s="163">
        <v>0.91139490285524605</v>
      </c>
    </row>
    <row r="216" spans="2:8" x14ac:dyDescent="0.35">
      <c r="B216" s="163" t="s">
        <v>25</v>
      </c>
      <c r="C216" s="163" t="s">
        <v>1027</v>
      </c>
      <c r="D216" s="163" t="s">
        <v>2044</v>
      </c>
      <c r="E216" s="163" t="s">
        <v>496</v>
      </c>
      <c r="F216" s="163" t="s">
        <v>2045</v>
      </c>
      <c r="G216" s="163">
        <v>1.42872607794768E-2</v>
      </c>
      <c r="H216" s="163">
        <v>1.6896862873626899E-2</v>
      </c>
    </row>
    <row r="217" spans="2:8" x14ac:dyDescent="0.35">
      <c r="B217" s="163" t="s">
        <v>25</v>
      </c>
      <c r="C217" s="163" t="s">
        <v>1027</v>
      </c>
      <c r="D217" s="163" t="s">
        <v>2044</v>
      </c>
      <c r="E217" s="163" t="s">
        <v>2046</v>
      </c>
      <c r="F217" s="163" t="s">
        <v>2045</v>
      </c>
      <c r="G217" s="163">
        <v>0.99897636385958399</v>
      </c>
      <c r="H217" s="163">
        <v>0.99860234327216102</v>
      </c>
    </row>
    <row r="218" spans="2:8" x14ac:dyDescent="0.35">
      <c r="B218" s="163" t="s">
        <v>25</v>
      </c>
      <c r="C218" s="163" t="s">
        <v>1027</v>
      </c>
      <c r="D218" s="163" t="s">
        <v>2044</v>
      </c>
      <c r="E218" s="163" t="s">
        <v>504</v>
      </c>
      <c r="F218" s="163" t="s">
        <v>2045</v>
      </c>
      <c r="G218" s="163">
        <v>1</v>
      </c>
      <c r="H218" s="163">
        <v>1</v>
      </c>
    </row>
    <row r="219" spans="2:8" x14ac:dyDescent="0.35">
      <c r="B219" s="163" t="s">
        <v>25</v>
      </c>
      <c r="C219" s="163" t="s">
        <v>1027</v>
      </c>
      <c r="D219" s="163" t="s">
        <v>2044</v>
      </c>
      <c r="E219" s="163" t="s">
        <v>2047</v>
      </c>
      <c r="F219" s="163" t="s">
        <v>2045</v>
      </c>
      <c r="G219" s="163">
        <v>0.31541971127989499</v>
      </c>
      <c r="H219" s="163">
        <v>0.27846575435682402</v>
      </c>
    </row>
    <row r="220" spans="2:8" x14ac:dyDescent="0.35">
      <c r="B220" s="163" t="s">
        <v>25</v>
      </c>
      <c r="C220" s="163" t="s">
        <v>1027</v>
      </c>
      <c r="D220" s="163" t="s">
        <v>2044</v>
      </c>
      <c r="E220" s="163" t="s">
        <v>1866</v>
      </c>
      <c r="F220" s="163" t="s">
        <v>2045</v>
      </c>
      <c r="G220" s="163">
        <v>1</v>
      </c>
      <c r="H220" s="163">
        <v>1</v>
      </c>
    </row>
    <row r="221" spans="2:8" x14ac:dyDescent="0.35">
      <c r="B221" s="163" t="s">
        <v>25</v>
      </c>
      <c r="C221" s="163" t="s">
        <v>1027</v>
      </c>
      <c r="D221" s="163" t="s">
        <v>2044</v>
      </c>
      <c r="E221" s="163" t="s">
        <v>496</v>
      </c>
      <c r="F221" s="163" t="s">
        <v>2048</v>
      </c>
      <c r="G221" s="163">
        <v>1.42872607794768E-2</v>
      </c>
      <c r="H221" s="163">
        <v>1.6896862873626899E-2</v>
      </c>
    </row>
    <row r="222" spans="2:8" x14ac:dyDescent="0.35">
      <c r="B222" s="163" t="s">
        <v>25</v>
      </c>
      <c r="C222" s="163" t="s">
        <v>1027</v>
      </c>
      <c r="D222" s="163" t="s">
        <v>2044</v>
      </c>
      <c r="E222" s="163" t="s">
        <v>2046</v>
      </c>
      <c r="F222" s="163" t="s">
        <v>2048</v>
      </c>
      <c r="G222" s="163">
        <v>0.99897636385958399</v>
      </c>
      <c r="H222" s="163">
        <v>0.99860234327216102</v>
      </c>
    </row>
    <row r="223" spans="2:8" x14ac:dyDescent="0.35">
      <c r="B223" s="163" t="s">
        <v>25</v>
      </c>
      <c r="C223" s="163" t="s">
        <v>1027</v>
      </c>
      <c r="D223" s="163" t="s">
        <v>2044</v>
      </c>
      <c r="E223" s="163" t="s">
        <v>504</v>
      </c>
      <c r="F223" s="163" t="s">
        <v>2048</v>
      </c>
      <c r="G223" s="163">
        <v>1</v>
      </c>
      <c r="H223" s="163">
        <v>1</v>
      </c>
    </row>
    <row r="224" spans="2:8" x14ac:dyDescent="0.35">
      <c r="B224" s="163" t="s">
        <v>25</v>
      </c>
      <c r="C224" s="163" t="s">
        <v>1027</v>
      </c>
      <c r="D224" s="163" t="s">
        <v>2044</v>
      </c>
      <c r="E224" s="163" t="s">
        <v>2047</v>
      </c>
      <c r="F224" s="163" t="s">
        <v>2048</v>
      </c>
      <c r="G224" s="163">
        <v>0.31541971127989499</v>
      </c>
      <c r="H224" s="163">
        <v>0.27846575435682402</v>
      </c>
    </row>
    <row r="225" spans="2:8" x14ac:dyDescent="0.35">
      <c r="B225" s="163" t="s">
        <v>25</v>
      </c>
      <c r="C225" s="163" t="s">
        <v>1027</v>
      </c>
      <c r="D225" s="163" t="s">
        <v>2044</v>
      </c>
      <c r="E225" s="163" t="s">
        <v>1866</v>
      </c>
      <c r="F225" s="163" t="s">
        <v>2048</v>
      </c>
      <c r="G225" s="163">
        <v>1</v>
      </c>
      <c r="H225" s="163">
        <v>1</v>
      </c>
    </row>
    <row r="226" spans="2:8" x14ac:dyDescent="0.35">
      <c r="B226" s="163" t="s">
        <v>25</v>
      </c>
      <c r="C226" s="163" t="s">
        <v>1027</v>
      </c>
      <c r="D226" s="163" t="s">
        <v>514</v>
      </c>
      <c r="E226" s="163" t="s">
        <v>496</v>
      </c>
      <c r="F226" s="163" t="s">
        <v>2049</v>
      </c>
      <c r="G226" s="163">
        <v>2.95572015477686E-3</v>
      </c>
      <c r="H226" s="163">
        <v>2.2812584087877098E-3</v>
      </c>
    </row>
    <row r="227" spans="2:8" x14ac:dyDescent="0.35">
      <c r="B227" s="163" t="s">
        <v>25</v>
      </c>
      <c r="C227" s="163" t="s">
        <v>1027</v>
      </c>
      <c r="D227" s="163" t="s">
        <v>514</v>
      </c>
      <c r="E227" s="163" t="s">
        <v>2046</v>
      </c>
      <c r="F227" s="163" t="s">
        <v>2049</v>
      </c>
      <c r="G227" s="163">
        <v>0.99532602650133795</v>
      </c>
      <c r="H227" s="163">
        <v>0.99833888447312003</v>
      </c>
    </row>
    <row r="228" spans="2:8" x14ac:dyDescent="0.35">
      <c r="B228" s="163" t="s">
        <v>25</v>
      </c>
      <c r="C228" s="163" t="s">
        <v>1027</v>
      </c>
      <c r="D228" s="163" t="s">
        <v>514</v>
      </c>
      <c r="E228" s="163" t="s">
        <v>504</v>
      </c>
      <c r="F228" s="163" t="s">
        <v>2049</v>
      </c>
      <c r="G228" s="163">
        <v>1</v>
      </c>
      <c r="H228" s="163">
        <v>1</v>
      </c>
    </row>
    <row r="229" spans="2:8" x14ac:dyDescent="0.35">
      <c r="B229" s="163" t="s">
        <v>25</v>
      </c>
      <c r="C229" s="163" t="s">
        <v>1027</v>
      </c>
      <c r="D229" s="163" t="s">
        <v>514</v>
      </c>
      <c r="E229" s="163" t="s">
        <v>2047</v>
      </c>
      <c r="F229" s="163" t="s">
        <v>2049</v>
      </c>
      <c r="G229" s="163">
        <v>0.27504129818081802</v>
      </c>
      <c r="H229" s="163">
        <v>0.163449098410272</v>
      </c>
    </row>
    <row r="230" spans="2:8" x14ac:dyDescent="0.35">
      <c r="B230" s="163" t="s">
        <v>25</v>
      </c>
      <c r="C230" s="163" t="s">
        <v>1027</v>
      </c>
      <c r="D230" s="163" t="s">
        <v>514</v>
      </c>
      <c r="E230" s="163" t="s">
        <v>1866</v>
      </c>
      <c r="F230" s="163" t="s">
        <v>2049</v>
      </c>
      <c r="G230" s="163">
        <v>0.51621990074156299</v>
      </c>
      <c r="H230" s="163">
        <v>0.78257081852510102</v>
      </c>
    </row>
    <row r="231" spans="2:8" x14ac:dyDescent="0.35">
      <c r="B231" s="163" t="s">
        <v>28</v>
      </c>
      <c r="C231" s="163" t="s">
        <v>1027</v>
      </c>
      <c r="D231" s="163" t="s">
        <v>2044</v>
      </c>
      <c r="E231" s="163" t="s">
        <v>496</v>
      </c>
      <c r="F231" s="163" t="s">
        <v>2045</v>
      </c>
      <c r="G231" s="163">
        <v>5.4131096088364097E-2</v>
      </c>
      <c r="H231" s="163">
        <v>4.9646710216036997E-2</v>
      </c>
    </row>
    <row r="232" spans="2:8" x14ac:dyDescent="0.35">
      <c r="B232" s="163" t="s">
        <v>28</v>
      </c>
      <c r="C232" s="163" t="s">
        <v>1027</v>
      </c>
      <c r="D232" s="163" t="s">
        <v>2044</v>
      </c>
      <c r="E232" s="163" t="s">
        <v>2046</v>
      </c>
      <c r="F232" s="163" t="s">
        <v>2045</v>
      </c>
      <c r="G232" s="163">
        <v>0.99972836134471399</v>
      </c>
      <c r="H232" s="163">
        <v>0.99955632296561003</v>
      </c>
    </row>
    <row r="233" spans="2:8" x14ac:dyDescent="0.35">
      <c r="B233" s="163" t="s">
        <v>28</v>
      </c>
      <c r="C233" s="163" t="s">
        <v>1027</v>
      </c>
      <c r="D233" s="163" t="s">
        <v>2044</v>
      </c>
      <c r="E233" s="163" t="s">
        <v>504</v>
      </c>
      <c r="F233" s="163" t="s">
        <v>2045</v>
      </c>
      <c r="G233" s="163">
        <v>1</v>
      </c>
      <c r="H233" s="163">
        <v>1</v>
      </c>
    </row>
    <row r="234" spans="2:8" x14ac:dyDescent="0.35">
      <c r="B234" s="163" t="s">
        <v>28</v>
      </c>
      <c r="C234" s="163" t="s">
        <v>1027</v>
      </c>
      <c r="D234" s="163" t="s">
        <v>2044</v>
      </c>
      <c r="E234" s="163" t="s">
        <v>2047</v>
      </c>
      <c r="F234" s="163" t="s">
        <v>2045</v>
      </c>
      <c r="G234" s="163">
        <v>0.62811345838070998</v>
      </c>
      <c r="H234" s="163">
        <v>0.54264304584017098</v>
      </c>
    </row>
    <row r="235" spans="2:8" x14ac:dyDescent="0.35">
      <c r="B235" s="163" t="s">
        <v>28</v>
      </c>
      <c r="C235" s="163" t="s">
        <v>1027</v>
      </c>
      <c r="D235" s="163" t="s">
        <v>2044</v>
      </c>
      <c r="E235" s="163" t="s">
        <v>1866</v>
      </c>
      <c r="F235" s="163" t="s">
        <v>2045</v>
      </c>
      <c r="G235" s="163">
        <v>1</v>
      </c>
      <c r="H235" s="163">
        <v>1</v>
      </c>
    </row>
    <row r="236" spans="2:8" x14ac:dyDescent="0.35">
      <c r="B236" s="163" t="s">
        <v>28</v>
      </c>
      <c r="C236" s="163" t="s">
        <v>1027</v>
      </c>
      <c r="D236" s="163" t="s">
        <v>2044</v>
      </c>
      <c r="E236" s="163" t="s">
        <v>496</v>
      </c>
      <c r="F236" s="163" t="s">
        <v>2048</v>
      </c>
      <c r="G236" s="163">
        <v>5.4131096088364097E-2</v>
      </c>
      <c r="H236" s="163">
        <v>4.9646710216036997E-2</v>
      </c>
    </row>
    <row r="237" spans="2:8" x14ac:dyDescent="0.35">
      <c r="B237" s="163" t="s">
        <v>28</v>
      </c>
      <c r="C237" s="163" t="s">
        <v>1027</v>
      </c>
      <c r="D237" s="163" t="s">
        <v>2044</v>
      </c>
      <c r="E237" s="163" t="s">
        <v>2046</v>
      </c>
      <c r="F237" s="163" t="s">
        <v>2048</v>
      </c>
      <c r="G237" s="163">
        <v>0.99972836134471399</v>
      </c>
      <c r="H237" s="163">
        <v>0.99955632296561003</v>
      </c>
    </row>
    <row r="238" spans="2:8" x14ac:dyDescent="0.35">
      <c r="B238" s="163" t="s">
        <v>28</v>
      </c>
      <c r="C238" s="163" t="s">
        <v>1027</v>
      </c>
      <c r="D238" s="163" t="s">
        <v>2044</v>
      </c>
      <c r="E238" s="163" t="s">
        <v>504</v>
      </c>
      <c r="F238" s="163" t="s">
        <v>2048</v>
      </c>
      <c r="G238" s="163">
        <v>1</v>
      </c>
      <c r="H238" s="163">
        <v>1</v>
      </c>
    </row>
    <row r="239" spans="2:8" x14ac:dyDescent="0.35">
      <c r="B239" s="163" t="s">
        <v>28</v>
      </c>
      <c r="C239" s="163" t="s">
        <v>1027</v>
      </c>
      <c r="D239" s="163" t="s">
        <v>2044</v>
      </c>
      <c r="E239" s="163" t="s">
        <v>2047</v>
      </c>
      <c r="F239" s="163" t="s">
        <v>2048</v>
      </c>
      <c r="G239" s="163">
        <v>0.62811345838070998</v>
      </c>
      <c r="H239" s="163">
        <v>0.54264304584017098</v>
      </c>
    </row>
    <row r="240" spans="2:8" x14ac:dyDescent="0.35">
      <c r="B240" s="163" t="s">
        <v>28</v>
      </c>
      <c r="C240" s="163" t="s">
        <v>1027</v>
      </c>
      <c r="D240" s="163" t="s">
        <v>2044</v>
      </c>
      <c r="E240" s="163" t="s">
        <v>1866</v>
      </c>
      <c r="F240" s="163" t="s">
        <v>2048</v>
      </c>
      <c r="G240" s="163">
        <v>1</v>
      </c>
      <c r="H240" s="163">
        <v>1</v>
      </c>
    </row>
    <row r="241" spans="2:8" x14ac:dyDescent="0.35">
      <c r="B241" s="163" t="s">
        <v>28</v>
      </c>
      <c r="C241" s="163" t="s">
        <v>1027</v>
      </c>
      <c r="D241" s="163" t="s">
        <v>514</v>
      </c>
      <c r="E241" s="163" t="s">
        <v>496</v>
      </c>
      <c r="F241" s="163" t="s">
        <v>2049</v>
      </c>
      <c r="G241" s="163">
        <v>6.4152815489895397E-3</v>
      </c>
      <c r="H241" s="163">
        <v>5.1420779382121001E-3</v>
      </c>
    </row>
    <row r="242" spans="2:8" x14ac:dyDescent="0.35">
      <c r="B242" s="163" t="s">
        <v>28</v>
      </c>
      <c r="C242" s="163" t="s">
        <v>1027</v>
      </c>
      <c r="D242" s="163" t="s">
        <v>514</v>
      </c>
      <c r="E242" s="163" t="s">
        <v>2046</v>
      </c>
      <c r="F242" s="163" t="s">
        <v>2049</v>
      </c>
      <c r="G242" s="163">
        <v>0.99882644111241303</v>
      </c>
      <c r="H242" s="163">
        <v>0.99964411206829196</v>
      </c>
    </row>
    <row r="243" spans="2:8" x14ac:dyDescent="0.35">
      <c r="B243" s="163" t="s">
        <v>28</v>
      </c>
      <c r="C243" s="163" t="s">
        <v>1027</v>
      </c>
      <c r="D243" s="163" t="s">
        <v>514</v>
      </c>
      <c r="E243" s="163" t="s">
        <v>504</v>
      </c>
      <c r="F243" s="163" t="s">
        <v>2049</v>
      </c>
      <c r="G243" s="163">
        <v>1</v>
      </c>
      <c r="H243" s="163">
        <v>1</v>
      </c>
    </row>
    <row r="244" spans="2:8" x14ac:dyDescent="0.35">
      <c r="B244" s="163" t="s">
        <v>28</v>
      </c>
      <c r="C244" s="163" t="s">
        <v>1027</v>
      </c>
      <c r="D244" s="163" t="s">
        <v>514</v>
      </c>
      <c r="E244" s="163" t="s">
        <v>2047</v>
      </c>
      <c r="F244" s="163" t="s">
        <v>2049</v>
      </c>
      <c r="G244" s="163">
        <v>0.42841441724707702</v>
      </c>
      <c r="H244" s="163">
        <v>0.25064198421749301</v>
      </c>
    </row>
    <row r="245" spans="2:8" x14ac:dyDescent="0.35">
      <c r="B245" s="163" t="s">
        <v>28</v>
      </c>
      <c r="C245" s="163" t="s">
        <v>1027</v>
      </c>
      <c r="D245" s="163" t="s">
        <v>514</v>
      </c>
      <c r="E245" s="163" t="s">
        <v>1866</v>
      </c>
      <c r="F245" s="163" t="s">
        <v>2049</v>
      </c>
      <c r="G245" s="163">
        <v>0.68411479303539702</v>
      </c>
      <c r="H245" s="163">
        <v>0.87841437775288</v>
      </c>
    </row>
    <row r="246" spans="2:8" x14ac:dyDescent="0.35">
      <c r="B246" s="163" t="s">
        <v>30</v>
      </c>
      <c r="C246" s="163" t="s">
        <v>1027</v>
      </c>
      <c r="D246" s="163" t="s">
        <v>2044</v>
      </c>
      <c r="E246" s="163" t="s">
        <v>496</v>
      </c>
      <c r="F246" s="163" t="s">
        <v>2045</v>
      </c>
      <c r="G246" s="163">
        <v>1.8785734190099001E-2</v>
      </c>
      <c r="H246" s="163">
        <v>3.4909776946514398E-2</v>
      </c>
    </row>
    <row r="247" spans="2:8" x14ac:dyDescent="0.35">
      <c r="B247" s="163" t="s">
        <v>30</v>
      </c>
      <c r="C247" s="163" t="s">
        <v>1027</v>
      </c>
      <c r="D247" s="163" t="s">
        <v>2044</v>
      </c>
      <c r="E247" s="163" t="s">
        <v>2046</v>
      </c>
      <c r="F247" s="163" t="s">
        <v>2045</v>
      </c>
      <c r="G247" s="163">
        <v>0.99994150394830195</v>
      </c>
      <c r="H247" s="163">
        <v>0.99995840843016204</v>
      </c>
    </row>
    <row r="248" spans="2:8" x14ac:dyDescent="0.35">
      <c r="B248" s="163" t="s">
        <v>30</v>
      </c>
      <c r="C248" s="163" t="s">
        <v>1027</v>
      </c>
      <c r="D248" s="163" t="s">
        <v>2044</v>
      </c>
      <c r="E248" s="163" t="s">
        <v>504</v>
      </c>
      <c r="F248" s="163" t="s">
        <v>2045</v>
      </c>
      <c r="G248" s="163">
        <v>1</v>
      </c>
      <c r="H248" s="163">
        <v>1</v>
      </c>
    </row>
    <row r="249" spans="2:8" x14ac:dyDescent="0.35">
      <c r="B249" s="163" t="s">
        <v>30</v>
      </c>
      <c r="C249" s="163" t="s">
        <v>1027</v>
      </c>
      <c r="D249" s="163" t="s">
        <v>2044</v>
      </c>
      <c r="E249" s="163" t="s">
        <v>2047</v>
      </c>
      <c r="F249" s="163" t="s">
        <v>2045</v>
      </c>
      <c r="G249" s="163">
        <v>0.15817719372893899</v>
      </c>
      <c r="H249" s="163">
        <v>0.217702273123732</v>
      </c>
    </row>
    <row r="250" spans="2:8" x14ac:dyDescent="0.35">
      <c r="B250" s="163" t="s">
        <v>30</v>
      </c>
      <c r="C250" s="163" t="s">
        <v>1027</v>
      </c>
      <c r="D250" s="163" t="s">
        <v>2044</v>
      </c>
      <c r="E250" s="163" t="s">
        <v>1866</v>
      </c>
      <c r="F250" s="163" t="s">
        <v>2045</v>
      </c>
      <c r="G250" s="163">
        <v>1</v>
      </c>
      <c r="H250" s="163">
        <v>1</v>
      </c>
    </row>
    <row r="251" spans="2:8" x14ac:dyDescent="0.35">
      <c r="B251" s="163" t="s">
        <v>30</v>
      </c>
      <c r="C251" s="163" t="s">
        <v>1027</v>
      </c>
      <c r="D251" s="163" t="s">
        <v>2044</v>
      </c>
      <c r="E251" s="163" t="s">
        <v>496</v>
      </c>
      <c r="F251" s="163" t="s">
        <v>2048</v>
      </c>
      <c r="G251" s="163">
        <v>1.8785734190099001E-2</v>
      </c>
      <c r="H251" s="163">
        <v>3.4909776946514398E-2</v>
      </c>
    </row>
    <row r="252" spans="2:8" x14ac:dyDescent="0.35">
      <c r="B252" s="163" t="s">
        <v>30</v>
      </c>
      <c r="C252" s="163" t="s">
        <v>1027</v>
      </c>
      <c r="D252" s="163" t="s">
        <v>2044</v>
      </c>
      <c r="E252" s="163" t="s">
        <v>2046</v>
      </c>
      <c r="F252" s="163" t="s">
        <v>2048</v>
      </c>
      <c r="G252" s="163">
        <v>0.99994150394830195</v>
      </c>
      <c r="H252" s="163">
        <v>0.99995840843016204</v>
      </c>
    </row>
    <row r="253" spans="2:8" x14ac:dyDescent="0.35">
      <c r="B253" s="163" t="s">
        <v>30</v>
      </c>
      <c r="C253" s="163" t="s">
        <v>1027</v>
      </c>
      <c r="D253" s="163" t="s">
        <v>2044</v>
      </c>
      <c r="E253" s="163" t="s">
        <v>504</v>
      </c>
      <c r="F253" s="163" t="s">
        <v>2048</v>
      </c>
      <c r="G253" s="163">
        <v>1</v>
      </c>
      <c r="H253" s="163">
        <v>1</v>
      </c>
    </row>
    <row r="254" spans="2:8" x14ac:dyDescent="0.35">
      <c r="B254" s="163" t="s">
        <v>30</v>
      </c>
      <c r="C254" s="163" t="s">
        <v>1027</v>
      </c>
      <c r="D254" s="163" t="s">
        <v>2044</v>
      </c>
      <c r="E254" s="163" t="s">
        <v>2047</v>
      </c>
      <c r="F254" s="163" t="s">
        <v>2048</v>
      </c>
      <c r="G254" s="163">
        <v>0.15817719372893899</v>
      </c>
      <c r="H254" s="163">
        <v>0.217702273123732</v>
      </c>
    </row>
    <row r="255" spans="2:8" x14ac:dyDescent="0.35">
      <c r="B255" s="163" t="s">
        <v>30</v>
      </c>
      <c r="C255" s="163" t="s">
        <v>1027</v>
      </c>
      <c r="D255" s="163" t="s">
        <v>2044</v>
      </c>
      <c r="E255" s="163" t="s">
        <v>1866</v>
      </c>
      <c r="F255" s="163" t="s">
        <v>2048</v>
      </c>
      <c r="G255" s="163">
        <v>1</v>
      </c>
      <c r="H255" s="163">
        <v>1</v>
      </c>
    </row>
    <row r="256" spans="2:8" x14ac:dyDescent="0.35">
      <c r="B256" s="163" t="s">
        <v>30</v>
      </c>
      <c r="C256" s="163" t="s">
        <v>1027</v>
      </c>
      <c r="D256" s="163" t="s">
        <v>514</v>
      </c>
      <c r="E256" s="163" t="s">
        <v>496</v>
      </c>
      <c r="F256" s="163" t="s">
        <v>2049</v>
      </c>
      <c r="G256" s="163">
        <v>5.5692989418690698E-4</v>
      </c>
      <c r="H256" s="163">
        <v>5.1758463899959203E-4</v>
      </c>
    </row>
    <row r="257" spans="2:8" x14ac:dyDescent="0.35">
      <c r="B257" s="163" t="s">
        <v>30</v>
      </c>
      <c r="C257" s="163" t="s">
        <v>1027</v>
      </c>
      <c r="D257" s="163" t="s">
        <v>514</v>
      </c>
      <c r="E257" s="163" t="s">
        <v>2046</v>
      </c>
      <c r="F257" s="163" t="s">
        <v>2049</v>
      </c>
      <c r="G257" s="163">
        <v>0.99764375115778303</v>
      </c>
      <c r="H257" s="163">
        <v>0.99768725965199001</v>
      </c>
    </row>
    <row r="258" spans="2:8" x14ac:dyDescent="0.35">
      <c r="B258" s="163" t="s">
        <v>30</v>
      </c>
      <c r="C258" s="163" t="s">
        <v>1027</v>
      </c>
      <c r="D258" s="163" t="s">
        <v>514</v>
      </c>
      <c r="E258" s="163" t="s">
        <v>504</v>
      </c>
      <c r="F258" s="163" t="s">
        <v>2049</v>
      </c>
      <c r="G258" s="163">
        <v>1</v>
      </c>
      <c r="H258" s="163">
        <v>1</v>
      </c>
    </row>
    <row r="259" spans="2:8" x14ac:dyDescent="0.35">
      <c r="B259" s="163" t="s">
        <v>30</v>
      </c>
      <c r="C259" s="163" t="s">
        <v>1027</v>
      </c>
      <c r="D259" s="163" t="s">
        <v>514</v>
      </c>
      <c r="E259" s="163" t="s">
        <v>2047</v>
      </c>
      <c r="F259" s="163" t="s">
        <v>2049</v>
      </c>
      <c r="G259" s="163">
        <v>0.154359149912599</v>
      </c>
      <c r="H259" s="163">
        <v>0.10597932065148399</v>
      </c>
    </row>
    <row r="260" spans="2:8" x14ac:dyDescent="0.35">
      <c r="B260" s="163" t="s">
        <v>30</v>
      </c>
      <c r="C260" s="163" t="s">
        <v>1027</v>
      </c>
      <c r="D260" s="163" t="s">
        <v>514</v>
      </c>
      <c r="E260" s="163" t="s">
        <v>1866</v>
      </c>
      <c r="F260" s="163" t="s">
        <v>2049</v>
      </c>
      <c r="G260" s="163">
        <v>0.49510382086729698</v>
      </c>
      <c r="H260" s="163">
        <v>0.76491347902760998</v>
      </c>
    </row>
    <row r="261" spans="2:8" x14ac:dyDescent="0.35">
      <c r="B261" s="163" t="s">
        <v>33</v>
      </c>
      <c r="C261" s="163" t="s">
        <v>1027</v>
      </c>
      <c r="D261" s="163" t="s">
        <v>2044</v>
      </c>
      <c r="E261" s="163" t="s">
        <v>496</v>
      </c>
      <c r="F261" s="163" t="s">
        <v>2045</v>
      </c>
      <c r="G261" s="163">
        <v>7.8341475607513394E-2</v>
      </c>
      <c r="H261" s="163">
        <v>0.119249110020856</v>
      </c>
    </row>
    <row r="262" spans="2:8" x14ac:dyDescent="0.35">
      <c r="B262" s="163" t="s">
        <v>33</v>
      </c>
      <c r="C262" s="163" t="s">
        <v>1027</v>
      </c>
      <c r="D262" s="163" t="s">
        <v>2044</v>
      </c>
      <c r="E262" s="163" t="s">
        <v>2046</v>
      </c>
      <c r="F262" s="163" t="s">
        <v>2045</v>
      </c>
      <c r="G262" s="163">
        <v>0.99995405791914405</v>
      </c>
      <c r="H262" s="163">
        <v>0.99994155472080604</v>
      </c>
    </row>
    <row r="263" spans="2:8" x14ac:dyDescent="0.35">
      <c r="B263" s="163" t="s">
        <v>33</v>
      </c>
      <c r="C263" s="163" t="s">
        <v>1027</v>
      </c>
      <c r="D263" s="163" t="s">
        <v>2044</v>
      </c>
      <c r="E263" s="163" t="s">
        <v>504</v>
      </c>
      <c r="F263" s="163" t="s">
        <v>2045</v>
      </c>
      <c r="G263" s="163">
        <v>1</v>
      </c>
      <c r="H263" s="163">
        <v>1</v>
      </c>
    </row>
    <row r="264" spans="2:8" x14ac:dyDescent="0.35">
      <c r="B264" s="163" t="s">
        <v>33</v>
      </c>
      <c r="C264" s="163" t="s">
        <v>1027</v>
      </c>
      <c r="D264" s="163" t="s">
        <v>2044</v>
      </c>
      <c r="E264" s="163" t="s">
        <v>2047</v>
      </c>
      <c r="F264" s="163" t="s">
        <v>2045</v>
      </c>
      <c r="G264" s="163">
        <v>0.740758054153973</v>
      </c>
      <c r="H264" s="163">
        <v>0.77372657180910998</v>
      </c>
    </row>
    <row r="265" spans="2:8" x14ac:dyDescent="0.35">
      <c r="B265" s="163" t="s">
        <v>33</v>
      </c>
      <c r="C265" s="163" t="s">
        <v>1027</v>
      </c>
      <c r="D265" s="163" t="s">
        <v>2044</v>
      </c>
      <c r="E265" s="163" t="s">
        <v>1866</v>
      </c>
      <c r="F265" s="163" t="s">
        <v>2045</v>
      </c>
      <c r="G265" s="163">
        <v>1</v>
      </c>
      <c r="H265" s="163">
        <v>1</v>
      </c>
    </row>
    <row r="266" spans="2:8" x14ac:dyDescent="0.35">
      <c r="B266" s="163" t="s">
        <v>33</v>
      </c>
      <c r="C266" s="163" t="s">
        <v>1027</v>
      </c>
      <c r="D266" s="163" t="s">
        <v>2044</v>
      </c>
      <c r="E266" s="163" t="s">
        <v>496</v>
      </c>
      <c r="F266" s="163" t="s">
        <v>2048</v>
      </c>
      <c r="G266" s="163">
        <v>7.8341475607513394E-2</v>
      </c>
      <c r="H266" s="163">
        <v>0.119249110020856</v>
      </c>
    </row>
    <row r="267" spans="2:8" x14ac:dyDescent="0.35">
      <c r="B267" s="163" t="s">
        <v>33</v>
      </c>
      <c r="C267" s="163" t="s">
        <v>1027</v>
      </c>
      <c r="D267" s="163" t="s">
        <v>2044</v>
      </c>
      <c r="E267" s="163" t="s">
        <v>2046</v>
      </c>
      <c r="F267" s="163" t="s">
        <v>2048</v>
      </c>
      <c r="G267" s="163">
        <v>0.99995405791914405</v>
      </c>
      <c r="H267" s="163">
        <v>0.99994155472080604</v>
      </c>
    </row>
    <row r="268" spans="2:8" x14ac:dyDescent="0.35">
      <c r="B268" s="163" t="s">
        <v>33</v>
      </c>
      <c r="C268" s="163" t="s">
        <v>1027</v>
      </c>
      <c r="D268" s="163" t="s">
        <v>2044</v>
      </c>
      <c r="E268" s="163" t="s">
        <v>504</v>
      </c>
      <c r="F268" s="163" t="s">
        <v>2048</v>
      </c>
      <c r="G268" s="163">
        <v>1</v>
      </c>
      <c r="H268" s="163">
        <v>1</v>
      </c>
    </row>
    <row r="269" spans="2:8" x14ac:dyDescent="0.35">
      <c r="B269" s="163" t="s">
        <v>33</v>
      </c>
      <c r="C269" s="163" t="s">
        <v>1027</v>
      </c>
      <c r="D269" s="163" t="s">
        <v>2044</v>
      </c>
      <c r="E269" s="163" t="s">
        <v>2047</v>
      </c>
      <c r="F269" s="163" t="s">
        <v>2048</v>
      </c>
      <c r="G269" s="163">
        <v>0.740758054153973</v>
      </c>
      <c r="H269" s="163">
        <v>0.77372657180910998</v>
      </c>
    </row>
    <row r="270" spans="2:8" x14ac:dyDescent="0.35">
      <c r="B270" s="163" t="s">
        <v>33</v>
      </c>
      <c r="C270" s="163" t="s">
        <v>1027</v>
      </c>
      <c r="D270" s="163" t="s">
        <v>2044</v>
      </c>
      <c r="E270" s="163" t="s">
        <v>1866</v>
      </c>
      <c r="F270" s="163" t="s">
        <v>2048</v>
      </c>
      <c r="G270" s="163">
        <v>1</v>
      </c>
      <c r="H270" s="163">
        <v>1</v>
      </c>
    </row>
    <row r="271" spans="2:8" x14ac:dyDescent="0.35">
      <c r="B271" s="163" t="s">
        <v>33</v>
      </c>
      <c r="C271" s="163" t="s">
        <v>1027</v>
      </c>
      <c r="D271" s="163" t="s">
        <v>514</v>
      </c>
      <c r="E271" s="163" t="s">
        <v>496</v>
      </c>
      <c r="F271" s="163" t="s">
        <v>2049</v>
      </c>
      <c r="G271" s="163">
        <v>7.6039536883200304E-3</v>
      </c>
      <c r="H271" s="163">
        <v>5.8206087444847704E-3</v>
      </c>
    </row>
    <row r="272" spans="2:8" x14ac:dyDescent="0.35">
      <c r="B272" s="163" t="s">
        <v>33</v>
      </c>
      <c r="C272" s="163" t="s">
        <v>1027</v>
      </c>
      <c r="D272" s="163" t="s">
        <v>514</v>
      </c>
      <c r="E272" s="163" t="s">
        <v>2046</v>
      </c>
      <c r="F272" s="163" t="s">
        <v>2049</v>
      </c>
      <c r="G272" s="163">
        <v>0.99999465895849504</v>
      </c>
      <c r="H272" s="163">
        <v>0.99999798007479901</v>
      </c>
    </row>
    <row r="273" spans="2:8" x14ac:dyDescent="0.35">
      <c r="B273" s="163" t="s">
        <v>33</v>
      </c>
      <c r="C273" s="163" t="s">
        <v>1027</v>
      </c>
      <c r="D273" s="163" t="s">
        <v>514</v>
      </c>
      <c r="E273" s="163" t="s">
        <v>504</v>
      </c>
      <c r="F273" s="163" t="s">
        <v>2049</v>
      </c>
      <c r="G273" s="163">
        <v>1</v>
      </c>
      <c r="H273" s="163">
        <v>1</v>
      </c>
    </row>
    <row r="274" spans="2:8" x14ac:dyDescent="0.35">
      <c r="B274" s="163" t="s">
        <v>33</v>
      </c>
      <c r="C274" s="163" t="s">
        <v>1027</v>
      </c>
      <c r="D274" s="163" t="s">
        <v>514</v>
      </c>
      <c r="E274" s="163" t="s">
        <v>2047</v>
      </c>
      <c r="F274" s="163" t="s">
        <v>2049</v>
      </c>
      <c r="G274" s="163">
        <v>0.54733982159327998</v>
      </c>
      <c r="H274" s="163">
        <v>0.36275747233972</v>
      </c>
    </row>
    <row r="275" spans="2:8" x14ac:dyDescent="0.35">
      <c r="B275" s="163" t="s">
        <v>33</v>
      </c>
      <c r="C275" s="163" t="s">
        <v>1027</v>
      </c>
      <c r="D275" s="163" t="s">
        <v>514</v>
      </c>
      <c r="E275" s="163" t="s">
        <v>1866</v>
      </c>
      <c r="F275" s="163" t="s">
        <v>2049</v>
      </c>
      <c r="G275" s="163">
        <v>0.75525812875926901</v>
      </c>
      <c r="H275" s="163">
        <v>0.86883851344673302</v>
      </c>
    </row>
    <row r="276" spans="2:8" x14ac:dyDescent="0.35">
      <c r="B276" s="163" t="s">
        <v>36</v>
      </c>
      <c r="C276" s="163" t="s">
        <v>1027</v>
      </c>
      <c r="D276" s="163" t="s">
        <v>2044</v>
      </c>
      <c r="E276" s="163" t="s">
        <v>496</v>
      </c>
      <c r="F276" s="163" t="s">
        <v>2045</v>
      </c>
      <c r="G276" s="163">
        <v>7.1723756108245204E-2</v>
      </c>
      <c r="H276" s="163">
        <v>8.6477636128984403E-2</v>
      </c>
    </row>
    <row r="277" spans="2:8" x14ac:dyDescent="0.35">
      <c r="B277" s="163" t="s">
        <v>36</v>
      </c>
      <c r="C277" s="163" t="s">
        <v>1027</v>
      </c>
      <c r="D277" s="163" t="s">
        <v>2044</v>
      </c>
      <c r="E277" s="163" t="s">
        <v>2046</v>
      </c>
      <c r="F277" s="163" t="s">
        <v>2045</v>
      </c>
      <c r="G277" s="163">
        <v>0.99999986366762805</v>
      </c>
      <c r="H277" s="163">
        <v>0.99999983096737499</v>
      </c>
    </row>
    <row r="278" spans="2:8" x14ac:dyDescent="0.35">
      <c r="B278" s="163" t="s">
        <v>36</v>
      </c>
      <c r="C278" s="163" t="s">
        <v>1027</v>
      </c>
      <c r="D278" s="163" t="s">
        <v>2044</v>
      </c>
      <c r="E278" s="163" t="s">
        <v>504</v>
      </c>
      <c r="F278" s="163" t="s">
        <v>2045</v>
      </c>
      <c r="G278" s="163">
        <v>1</v>
      </c>
      <c r="H278" s="163">
        <v>1</v>
      </c>
    </row>
    <row r="279" spans="2:8" x14ac:dyDescent="0.35">
      <c r="B279" s="163" t="s">
        <v>36</v>
      </c>
      <c r="C279" s="163" t="s">
        <v>1027</v>
      </c>
      <c r="D279" s="163" t="s">
        <v>2044</v>
      </c>
      <c r="E279" s="163" t="s">
        <v>2047</v>
      </c>
      <c r="F279" s="163" t="s">
        <v>2045</v>
      </c>
      <c r="G279" s="163">
        <v>0.763057311643626</v>
      </c>
      <c r="H279" s="163">
        <v>0.69059433466658104</v>
      </c>
    </row>
    <row r="280" spans="2:8" x14ac:dyDescent="0.35">
      <c r="B280" s="163" t="s">
        <v>36</v>
      </c>
      <c r="C280" s="163" t="s">
        <v>1027</v>
      </c>
      <c r="D280" s="163" t="s">
        <v>2044</v>
      </c>
      <c r="E280" s="163" t="s">
        <v>1866</v>
      </c>
      <c r="F280" s="163" t="s">
        <v>2045</v>
      </c>
      <c r="G280" s="163">
        <v>1</v>
      </c>
      <c r="H280" s="163">
        <v>1</v>
      </c>
    </row>
    <row r="281" spans="2:8" x14ac:dyDescent="0.35">
      <c r="B281" s="163" t="s">
        <v>36</v>
      </c>
      <c r="C281" s="163" t="s">
        <v>1027</v>
      </c>
      <c r="D281" s="163" t="s">
        <v>2044</v>
      </c>
      <c r="E281" s="163" t="s">
        <v>496</v>
      </c>
      <c r="F281" s="163" t="s">
        <v>2048</v>
      </c>
      <c r="G281" s="163">
        <v>7.1723756108245093E-2</v>
      </c>
      <c r="H281" s="163">
        <v>8.64776361289845E-2</v>
      </c>
    </row>
    <row r="282" spans="2:8" x14ac:dyDescent="0.35">
      <c r="B282" s="163" t="s">
        <v>36</v>
      </c>
      <c r="C282" s="163" t="s">
        <v>1027</v>
      </c>
      <c r="D282" s="163" t="s">
        <v>2044</v>
      </c>
      <c r="E282" s="163" t="s">
        <v>2046</v>
      </c>
      <c r="F282" s="163" t="s">
        <v>2048</v>
      </c>
      <c r="G282" s="163">
        <v>0.99999986366762805</v>
      </c>
      <c r="H282" s="163">
        <v>0.99999983096737499</v>
      </c>
    </row>
    <row r="283" spans="2:8" x14ac:dyDescent="0.35">
      <c r="B283" s="163" t="s">
        <v>36</v>
      </c>
      <c r="C283" s="163" t="s">
        <v>1027</v>
      </c>
      <c r="D283" s="163" t="s">
        <v>2044</v>
      </c>
      <c r="E283" s="163" t="s">
        <v>504</v>
      </c>
      <c r="F283" s="163" t="s">
        <v>2048</v>
      </c>
      <c r="G283" s="163">
        <v>1</v>
      </c>
      <c r="H283" s="163">
        <v>1</v>
      </c>
    </row>
    <row r="284" spans="2:8" x14ac:dyDescent="0.35">
      <c r="B284" s="163" t="s">
        <v>36</v>
      </c>
      <c r="C284" s="163" t="s">
        <v>1027</v>
      </c>
      <c r="D284" s="163" t="s">
        <v>2044</v>
      </c>
      <c r="E284" s="163" t="s">
        <v>2047</v>
      </c>
      <c r="F284" s="163" t="s">
        <v>2048</v>
      </c>
      <c r="G284" s="163">
        <v>0.763057311643626</v>
      </c>
      <c r="H284" s="163">
        <v>0.69059433466658104</v>
      </c>
    </row>
    <row r="285" spans="2:8" x14ac:dyDescent="0.35">
      <c r="B285" s="163" t="s">
        <v>36</v>
      </c>
      <c r="C285" s="163" t="s">
        <v>1027</v>
      </c>
      <c r="D285" s="163" t="s">
        <v>2044</v>
      </c>
      <c r="E285" s="163" t="s">
        <v>1866</v>
      </c>
      <c r="F285" s="163" t="s">
        <v>2048</v>
      </c>
      <c r="G285" s="163">
        <v>1</v>
      </c>
      <c r="H285" s="163">
        <v>1</v>
      </c>
    </row>
    <row r="286" spans="2:8" x14ac:dyDescent="0.35">
      <c r="B286" s="163" t="s">
        <v>36</v>
      </c>
      <c r="C286" s="163" t="s">
        <v>1027</v>
      </c>
      <c r="D286" s="163" t="s">
        <v>514</v>
      </c>
      <c r="E286" s="163" t="s">
        <v>496</v>
      </c>
      <c r="F286" s="163" t="s">
        <v>2049</v>
      </c>
      <c r="G286" s="163">
        <v>4.4160172488300299E-3</v>
      </c>
      <c r="H286" s="163">
        <v>3.9433124489493604E-3</v>
      </c>
    </row>
    <row r="287" spans="2:8" x14ac:dyDescent="0.35">
      <c r="B287" s="163" t="s">
        <v>36</v>
      </c>
      <c r="C287" s="163" t="s">
        <v>1027</v>
      </c>
      <c r="D287" s="163" t="s">
        <v>514</v>
      </c>
      <c r="E287" s="163" t="s">
        <v>2046</v>
      </c>
      <c r="F287" s="163" t="s">
        <v>2049</v>
      </c>
      <c r="G287" s="163">
        <v>0.99995425975580299</v>
      </c>
      <c r="H287" s="163">
        <v>0.99973660734782699</v>
      </c>
    </row>
    <row r="288" spans="2:8" x14ac:dyDescent="0.35">
      <c r="B288" s="163" t="s">
        <v>36</v>
      </c>
      <c r="C288" s="163" t="s">
        <v>1027</v>
      </c>
      <c r="D288" s="163" t="s">
        <v>514</v>
      </c>
      <c r="E288" s="163" t="s">
        <v>504</v>
      </c>
      <c r="F288" s="163" t="s">
        <v>2049</v>
      </c>
      <c r="G288" s="163">
        <v>1</v>
      </c>
      <c r="H288" s="163">
        <v>1</v>
      </c>
    </row>
    <row r="289" spans="2:8" x14ac:dyDescent="0.35">
      <c r="B289" s="163" t="s">
        <v>36</v>
      </c>
      <c r="C289" s="163" t="s">
        <v>1027</v>
      </c>
      <c r="D289" s="163" t="s">
        <v>514</v>
      </c>
      <c r="E289" s="163" t="s">
        <v>2047</v>
      </c>
      <c r="F289" s="163" t="s">
        <v>2049</v>
      </c>
      <c r="G289" s="163">
        <v>0.59678784007474694</v>
      </c>
      <c r="H289" s="163">
        <v>0.36261895321209497</v>
      </c>
    </row>
    <row r="290" spans="2:8" x14ac:dyDescent="0.35">
      <c r="B290" s="163" t="s">
        <v>36</v>
      </c>
      <c r="C290" s="163" t="s">
        <v>1027</v>
      </c>
      <c r="D290" s="163" t="s">
        <v>514</v>
      </c>
      <c r="E290" s="163" t="s">
        <v>1866</v>
      </c>
      <c r="F290" s="163" t="s">
        <v>2049</v>
      </c>
      <c r="G290" s="163">
        <v>0.80111417478012104</v>
      </c>
      <c r="H290" s="163">
        <v>0.86396910234625701</v>
      </c>
    </row>
    <row r="291" spans="2:8" x14ac:dyDescent="0.35">
      <c r="B291" s="163" t="s">
        <v>39</v>
      </c>
      <c r="C291" s="163" t="s">
        <v>1027</v>
      </c>
      <c r="D291" s="163" t="s">
        <v>2044</v>
      </c>
      <c r="E291" s="163" t="s">
        <v>496</v>
      </c>
      <c r="F291" s="163" t="s">
        <v>2045</v>
      </c>
      <c r="G291" s="163">
        <v>6.9409621066694793E-2</v>
      </c>
      <c r="H291" s="163">
        <v>8.3948152957738498E-2</v>
      </c>
    </row>
    <row r="292" spans="2:8" x14ac:dyDescent="0.35">
      <c r="B292" s="163" t="s">
        <v>39</v>
      </c>
      <c r="C292" s="163" t="s">
        <v>1027</v>
      </c>
      <c r="D292" s="163" t="s">
        <v>2044</v>
      </c>
      <c r="E292" s="163" t="s">
        <v>2046</v>
      </c>
      <c r="F292" s="163" t="s">
        <v>2045</v>
      </c>
      <c r="G292" s="163">
        <v>0.99999984600539504</v>
      </c>
      <c r="H292" s="163">
        <v>0.99999980950345302</v>
      </c>
    </row>
    <row r="293" spans="2:8" x14ac:dyDescent="0.35">
      <c r="B293" s="163" t="s">
        <v>39</v>
      </c>
      <c r="C293" s="163" t="s">
        <v>1027</v>
      </c>
      <c r="D293" s="163" t="s">
        <v>2044</v>
      </c>
      <c r="E293" s="163" t="s">
        <v>504</v>
      </c>
      <c r="F293" s="163" t="s">
        <v>2045</v>
      </c>
      <c r="G293" s="163">
        <v>1</v>
      </c>
      <c r="H293" s="163">
        <v>1</v>
      </c>
    </row>
    <row r="294" spans="2:8" x14ac:dyDescent="0.35">
      <c r="B294" s="163" t="s">
        <v>39</v>
      </c>
      <c r="C294" s="163" t="s">
        <v>1027</v>
      </c>
      <c r="D294" s="163" t="s">
        <v>2044</v>
      </c>
      <c r="E294" s="163" t="s">
        <v>2047</v>
      </c>
      <c r="F294" s="163" t="s">
        <v>2045</v>
      </c>
      <c r="G294" s="163">
        <v>0.74023121488836396</v>
      </c>
      <c r="H294" s="163">
        <v>0.66457564610955899</v>
      </c>
    </row>
    <row r="295" spans="2:8" x14ac:dyDescent="0.35">
      <c r="B295" s="163" t="s">
        <v>39</v>
      </c>
      <c r="C295" s="163" t="s">
        <v>1027</v>
      </c>
      <c r="D295" s="163" t="s">
        <v>2044</v>
      </c>
      <c r="E295" s="163" t="s">
        <v>1866</v>
      </c>
      <c r="F295" s="163" t="s">
        <v>2045</v>
      </c>
      <c r="G295" s="163">
        <v>1</v>
      </c>
      <c r="H295" s="163">
        <v>1</v>
      </c>
    </row>
    <row r="296" spans="2:8" x14ac:dyDescent="0.35">
      <c r="B296" s="163" t="s">
        <v>39</v>
      </c>
      <c r="C296" s="163" t="s">
        <v>1027</v>
      </c>
      <c r="D296" s="163" t="s">
        <v>2044</v>
      </c>
      <c r="E296" s="163" t="s">
        <v>496</v>
      </c>
      <c r="F296" s="163" t="s">
        <v>2048</v>
      </c>
      <c r="G296" s="163">
        <v>6.9409621066694793E-2</v>
      </c>
      <c r="H296" s="163">
        <v>8.3948152957738498E-2</v>
      </c>
    </row>
    <row r="297" spans="2:8" x14ac:dyDescent="0.35">
      <c r="B297" s="163" t="s">
        <v>39</v>
      </c>
      <c r="C297" s="163" t="s">
        <v>1027</v>
      </c>
      <c r="D297" s="163" t="s">
        <v>2044</v>
      </c>
      <c r="E297" s="163" t="s">
        <v>2046</v>
      </c>
      <c r="F297" s="163" t="s">
        <v>2048</v>
      </c>
      <c r="G297" s="163">
        <v>0.99999984600539504</v>
      </c>
      <c r="H297" s="163">
        <v>0.99999980950345302</v>
      </c>
    </row>
    <row r="298" spans="2:8" x14ac:dyDescent="0.35">
      <c r="B298" s="163" t="s">
        <v>39</v>
      </c>
      <c r="C298" s="163" t="s">
        <v>1027</v>
      </c>
      <c r="D298" s="163" t="s">
        <v>2044</v>
      </c>
      <c r="E298" s="163" t="s">
        <v>504</v>
      </c>
      <c r="F298" s="163" t="s">
        <v>2048</v>
      </c>
      <c r="G298" s="163">
        <v>1</v>
      </c>
      <c r="H298" s="163">
        <v>1</v>
      </c>
    </row>
    <row r="299" spans="2:8" x14ac:dyDescent="0.35">
      <c r="B299" s="163" t="s">
        <v>39</v>
      </c>
      <c r="C299" s="163" t="s">
        <v>1027</v>
      </c>
      <c r="D299" s="163" t="s">
        <v>2044</v>
      </c>
      <c r="E299" s="163" t="s">
        <v>2047</v>
      </c>
      <c r="F299" s="163" t="s">
        <v>2048</v>
      </c>
      <c r="G299" s="163">
        <v>0.74023121488836396</v>
      </c>
      <c r="H299" s="163">
        <v>0.66457564610955899</v>
      </c>
    </row>
    <row r="300" spans="2:8" x14ac:dyDescent="0.35">
      <c r="B300" s="163" t="s">
        <v>39</v>
      </c>
      <c r="C300" s="163" t="s">
        <v>1027</v>
      </c>
      <c r="D300" s="163" t="s">
        <v>2044</v>
      </c>
      <c r="E300" s="163" t="s">
        <v>1866</v>
      </c>
      <c r="F300" s="163" t="s">
        <v>2048</v>
      </c>
      <c r="G300" s="163">
        <v>1</v>
      </c>
      <c r="H300" s="163">
        <v>1</v>
      </c>
    </row>
    <row r="301" spans="2:8" x14ac:dyDescent="0.35">
      <c r="B301" s="163" t="s">
        <v>39</v>
      </c>
      <c r="C301" s="163" t="s">
        <v>1027</v>
      </c>
      <c r="D301" s="163" t="s">
        <v>514</v>
      </c>
      <c r="E301" s="163" t="s">
        <v>496</v>
      </c>
      <c r="F301" s="163" t="s">
        <v>2049</v>
      </c>
      <c r="G301" s="163">
        <v>4.0641530696028704E-3</v>
      </c>
      <c r="H301" s="163">
        <v>3.8439395785001399E-3</v>
      </c>
    </row>
    <row r="302" spans="2:8" x14ac:dyDescent="0.35">
      <c r="B302" s="163" t="s">
        <v>39</v>
      </c>
      <c r="C302" s="163" t="s">
        <v>1027</v>
      </c>
      <c r="D302" s="163" t="s">
        <v>514</v>
      </c>
      <c r="E302" s="163" t="s">
        <v>2046</v>
      </c>
      <c r="F302" s="163" t="s">
        <v>2049</v>
      </c>
      <c r="G302" s="163">
        <v>0.99994613426095003</v>
      </c>
      <c r="H302" s="163">
        <v>0.99968726039684297</v>
      </c>
    </row>
    <row r="303" spans="2:8" x14ac:dyDescent="0.35">
      <c r="B303" s="163" t="s">
        <v>39</v>
      </c>
      <c r="C303" s="163" t="s">
        <v>1027</v>
      </c>
      <c r="D303" s="163" t="s">
        <v>514</v>
      </c>
      <c r="E303" s="163" t="s">
        <v>504</v>
      </c>
      <c r="F303" s="163" t="s">
        <v>2049</v>
      </c>
      <c r="G303" s="163">
        <v>1</v>
      </c>
      <c r="H303" s="163">
        <v>1</v>
      </c>
    </row>
    <row r="304" spans="2:8" x14ac:dyDescent="0.35">
      <c r="B304" s="163" t="s">
        <v>39</v>
      </c>
      <c r="C304" s="163" t="s">
        <v>1027</v>
      </c>
      <c r="D304" s="163" t="s">
        <v>514</v>
      </c>
      <c r="E304" s="163" t="s">
        <v>2047</v>
      </c>
      <c r="F304" s="163" t="s">
        <v>2049</v>
      </c>
      <c r="G304" s="163">
        <v>0.57123740013469704</v>
      </c>
      <c r="H304" s="163">
        <v>0.33912817910606002</v>
      </c>
    </row>
    <row r="305" spans="2:8" x14ac:dyDescent="0.35">
      <c r="B305" s="163" t="s">
        <v>39</v>
      </c>
      <c r="C305" s="163" t="s">
        <v>1027</v>
      </c>
      <c r="D305" s="163" t="s">
        <v>514</v>
      </c>
      <c r="E305" s="163" t="s">
        <v>1866</v>
      </c>
      <c r="F305" s="163" t="s">
        <v>2049</v>
      </c>
      <c r="G305" s="163">
        <v>0.79092035971047403</v>
      </c>
      <c r="H305" s="163">
        <v>0.86165639482472201</v>
      </c>
    </row>
    <row r="306" spans="2:8" x14ac:dyDescent="0.35">
      <c r="B306" s="163" t="s">
        <v>41</v>
      </c>
      <c r="C306" s="163" t="s">
        <v>1027</v>
      </c>
      <c r="D306" s="163" t="s">
        <v>2044</v>
      </c>
      <c r="E306" s="163" t="s">
        <v>496</v>
      </c>
      <c r="F306" s="163" t="s">
        <v>2045</v>
      </c>
      <c r="G306" s="163">
        <v>6.5466617132141594E-2</v>
      </c>
      <c r="H306" s="163">
        <v>8.2393114919560001E-2</v>
      </c>
    </row>
    <row r="307" spans="2:8" x14ac:dyDescent="0.35">
      <c r="B307" s="163" t="s">
        <v>41</v>
      </c>
      <c r="C307" s="163" t="s">
        <v>1027</v>
      </c>
      <c r="D307" s="163" t="s">
        <v>2044</v>
      </c>
      <c r="E307" s="163" t="s">
        <v>2046</v>
      </c>
      <c r="F307" s="163" t="s">
        <v>2045</v>
      </c>
      <c r="G307" s="163">
        <v>0.99998338419092403</v>
      </c>
      <c r="H307" s="163">
        <v>0.999971971247264</v>
      </c>
    </row>
    <row r="308" spans="2:8" x14ac:dyDescent="0.35">
      <c r="B308" s="163" t="s">
        <v>41</v>
      </c>
      <c r="C308" s="163" t="s">
        <v>1027</v>
      </c>
      <c r="D308" s="163" t="s">
        <v>2044</v>
      </c>
      <c r="E308" s="163" t="s">
        <v>504</v>
      </c>
      <c r="F308" s="163" t="s">
        <v>2045</v>
      </c>
      <c r="G308" s="163">
        <v>1</v>
      </c>
      <c r="H308" s="163">
        <v>1</v>
      </c>
    </row>
    <row r="309" spans="2:8" x14ac:dyDescent="0.35">
      <c r="B309" s="163" t="s">
        <v>41</v>
      </c>
      <c r="C309" s="163" t="s">
        <v>1027</v>
      </c>
      <c r="D309" s="163" t="s">
        <v>2044</v>
      </c>
      <c r="E309" s="163" t="s">
        <v>2047</v>
      </c>
      <c r="F309" s="163" t="s">
        <v>2045</v>
      </c>
      <c r="G309" s="163">
        <v>0.73450763000050001</v>
      </c>
      <c r="H309" s="163">
        <v>0.65691380819495704</v>
      </c>
    </row>
    <row r="310" spans="2:8" x14ac:dyDescent="0.35">
      <c r="B310" s="163" t="s">
        <v>41</v>
      </c>
      <c r="C310" s="163" t="s">
        <v>1027</v>
      </c>
      <c r="D310" s="163" t="s">
        <v>2044</v>
      </c>
      <c r="E310" s="163" t="s">
        <v>1866</v>
      </c>
      <c r="F310" s="163" t="s">
        <v>2045</v>
      </c>
      <c r="G310" s="163">
        <v>1</v>
      </c>
      <c r="H310" s="163">
        <v>1</v>
      </c>
    </row>
    <row r="311" spans="2:8" x14ac:dyDescent="0.35">
      <c r="B311" s="163" t="s">
        <v>41</v>
      </c>
      <c r="C311" s="163" t="s">
        <v>1027</v>
      </c>
      <c r="D311" s="163" t="s">
        <v>2044</v>
      </c>
      <c r="E311" s="163" t="s">
        <v>496</v>
      </c>
      <c r="F311" s="163" t="s">
        <v>2048</v>
      </c>
      <c r="G311" s="163">
        <v>6.5466617132141594E-2</v>
      </c>
      <c r="H311" s="163">
        <v>8.2393114919560001E-2</v>
      </c>
    </row>
    <row r="312" spans="2:8" x14ac:dyDescent="0.35">
      <c r="B312" s="163" t="s">
        <v>41</v>
      </c>
      <c r="C312" s="163" t="s">
        <v>1027</v>
      </c>
      <c r="D312" s="163" t="s">
        <v>2044</v>
      </c>
      <c r="E312" s="163" t="s">
        <v>2046</v>
      </c>
      <c r="F312" s="163" t="s">
        <v>2048</v>
      </c>
      <c r="G312" s="163">
        <v>0.99998338419092403</v>
      </c>
      <c r="H312" s="163">
        <v>0.999971971247264</v>
      </c>
    </row>
    <row r="313" spans="2:8" x14ac:dyDescent="0.35">
      <c r="B313" s="163" t="s">
        <v>41</v>
      </c>
      <c r="C313" s="163" t="s">
        <v>1027</v>
      </c>
      <c r="D313" s="163" t="s">
        <v>2044</v>
      </c>
      <c r="E313" s="163" t="s">
        <v>504</v>
      </c>
      <c r="F313" s="163" t="s">
        <v>2048</v>
      </c>
      <c r="G313" s="163">
        <v>1</v>
      </c>
      <c r="H313" s="163">
        <v>1</v>
      </c>
    </row>
    <row r="314" spans="2:8" x14ac:dyDescent="0.35">
      <c r="B314" s="163" t="s">
        <v>41</v>
      </c>
      <c r="C314" s="163" t="s">
        <v>1027</v>
      </c>
      <c r="D314" s="163" t="s">
        <v>2044</v>
      </c>
      <c r="E314" s="163" t="s">
        <v>2047</v>
      </c>
      <c r="F314" s="163" t="s">
        <v>2048</v>
      </c>
      <c r="G314" s="163">
        <v>0.73450763000050001</v>
      </c>
      <c r="H314" s="163">
        <v>0.65691380819495704</v>
      </c>
    </row>
    <row r="315" spans="2:8" x14ac:dyDescent="0.35">
      <c r="B315" s="163" t="s">
        <v>41</v>
      </c>
      <c r="C315" s="163" t="s">
        <v>1027</v>
      </c>
      <c r="D315" s="163" t="s">
        <v>2044</v>
      </c>
      <c r="E315" s="163" t="s">
        <v>1866</v>
      </c>
      <c r="F315" s="163" t="s">
        <v>2048</v>
      </c>
      <c r="G315" s="163">
        <v>1</v>
      </c>
      <c r="H315" s="163">
        <v>1</v>
      </c>
    </row>
    <row r="316" spans="2:8" x14ac:dyDescent="0.35">
      <c r="B316" s="163" t="s">
        <v>41</v>
      </c>
      <c r="C316" s="163" t="s">
        <v>1027</v>
      </c>
      <c r="D316" s="163" t="s">
        <v>514</v>
      </c>
      <c r="E316" s="163" t="s">
        <v>496</v>
      </c>
      <c r="F316" s="163" t="s">
        <v>2049</v>
      </c>
      <c r="G316" s="163">
        <v>8.4632068005549201E-3</v>
      </c>
      <c r="H316" s="163">
        <v>5.1513044756648398E-3</v>
      </c>
    </row>
    <row r="317" spans="2:8" x14ac:dyDescent="0.35">
      <c r="B317" s="163" t="s">
        <v>41</v>
      </c>
      <c r="C317" s="163" t="s">
        <v>1027</v>
      </c>
      <c r="D317" s="163" t="s">
        <v>514</v>
      </c>
      <c r="E317" s="163" t="s">
        <v>2046</v>
      </c>
      <c r="F317" s="163" t="s">
        <v>2049</v>
      </c>
      <c r="G317" s="163">
        <v>0.99999070613331498</v>
      </c>
      <c r="H317" s="163">
        <v>0.99999412140694199</v>
      </c>
    </row>
    <row r="318" spans="2:8" x14ac:dyDescent="0.35">
      <c r="B318" s="163" t="s">
        <v>41</v>
      </c>
      <c r="C318" s="163" t="s">
        <v>1027</v>
      </c>
      <c r="D318" s="163" t="s">
        <v>514</v>
      </c>
      <c r="E318" s="163" t="s">
        <v>504</v>
      </c>
      <c r="F318" s="163" t="s">
        <v>2049</v>
      </c>
      <c r="G318" s="163">
        <v>1</v>
      </c>
      <c r="H318" s="163">
        <v>1</v>
      </c>
    </row>
    <row r="319" spans="2:8" x14ac:dyDescent="0.35">
      <c r="B319" s="163" t="s">
        <v>41</v>
      </c>
      <c r="C319" s="163" t="s">
        <v>1027</v>
      </c>
      <c r="D319" s="163" t="s">
        <v>514</v>
      </c>
      <c r="E319" s="163" t="s">
        <v>2047</v>
      </c>
      <c r="F319" s="163" t="s">
        <v>2049</v>
      </c>
      <c r="G319" s="163">
        <v>0.69615100168335897</v>
      </c>
      <c r="H319" s="163">
        <v>0.45240079266912903</v>
      </c>
    </row>
    <row r="320" spans="2:8" x14ac:dyDescent="0.35">
      <c r="B320" s="163" t="s">
        <v>41</v>
      </c>
      <c r="C320" s="163" t="s">
        <v>1027</v>
      </c>
      <c r="D320" s="163" t="s">
        <v>514</v>
      </c>
      <c r="E320" s="163" t="s">
        <v>1866</v>
      </c>
      <c r="F320" s="163" t="s">
        <v>2049</v>
      </c>
      <c r="G320" s="163">
        <v>0.81561489651365204</v>
      </c>
      <c r="H320" s="163">
        <v>0.92644001560604095</v>
      </c>
    </row>
    <row r="321" spans="2:8" x14ac:dyDescent="0.35">
      <c r="B321" s="163" t="s">
        <v>44</v>
      </c>
      <c r="C321" s="163" t="s">
        <v>1027</v>
      </c>
      <c r="D321" s="163" t="s">
        <v>2044</v>
      </c>
      <c r="E321" s="163" t="s">
        <v>496</v>
      </c>
      <c r="F321" s="163" t="s">
        <v>2045</v>
      </c>
      <c r="G321" s="163">
        <v>5.0813581953815599E-2</v>
      </c>
      <c r="H321" s="163">
        <v>6.5142294070512405E-2</v>
      </c>
    </row>
    <row r="322" spans="2:8" x14ac:dyDescent="0.35">
      <c r="B322" s="163" t="s">
        <v>44</v>
      </c>
      <c r="C322" s="163" t="s">
        <v>1027</v>
      </c>
      <c r="D322" s="163" t="s">
        <v>2044</v>
      </c>
      <c r="E322" s="163" t="s">
        <v>2046</v>
      </c>
      <c r="F322" s="163" t="s">
        <v>2045</v>
      </c>
      <c r="G322" s="163">
        <v>0.999972768629668</v>
      </c>
      <c r="H322" s="163">
        <v>0.99995530485338102</v>
      </c>
    </row>
    <row r="323" spans="2:8" x14ac:dyDescent="0.35">
      <c r="B323" s="163" t="s">
        <v>44</v>
      </c>
      <c r="C323" s="163" t="s">
        <v>1027</v>
      </c>
      <c r="D323" s="163" t="s">
        <v>2044</v>
      </c>
      <c r="E323" s="163" t="s">
        <v>504</v>
      </c>
      <c r="F323" s="163" t="s">
        <v>2045</v>
      </c>
      <c r="G323" s="163">
        <v>1</v>
      </c>
      <c r="H323" s="163">
        <v>1</v>
      </c>
    </row>
    <row r="324" spans="2:8" x14ac:dyDescent="0.35">
      <c r="B324" s="163" t="s">
        <v>44</v>
      </c>
      <c r="C324" s="163" t="s">
        <v>1027</v>
      </c>
      <c r="D324" s="163" t="s">
        <v>2044</v>
      </c>
      <c r="E324" s="163" t="s">
        <v>2047</v>
      </c>
      <c r="F324" s="163" t="s">
        <v>2045</v>
      </c>
      <c r="G324" s="163">
        <v>0.62823739998766504</v>
      </c>
      <c r="H324" s="163">
        <v>0.55016227857704203</v>
      </c>
    </row>
    <row r="325" spans="2:8" x14ac:dyDescent="0.35">
      <c r="B325" s="163" t="s">
        <v>44</v>
      </c>
      <c r="C325" s="163" t="s">
        <v>1027</v>
      </c>
      <c r="D325" s="163" t="s">
        <v>2044</v>
      </c>
      <c r="E325" s="163" t="s">
        <v>1866</v>
      </c>
      <c r="F325" s="163" t="s">
        <v>2045</v>
      </c>
      <c r="G325" s="163">
        <v>1</v>
      </c>
      <c r="H325" s="163">
        <v>1</v>
      </c>
    </row>
    <row r="326" spans="2:8" x14ac:dyDescent="0.35">
      <c r="B326" s="163" t="s">
        <v>44</v>
      </c>
      <c r="C326" s="163" t="s">
        <v>1027</v>
      </c>
      <c r="D326" s="163" t="s">
        <v>2044</v>
      </c>
      <c r="E326" s="163" t="s">
        <v>496</v>
      </c>
      <c r="F326" s="163" t="s">
        <v>2048</v>
      </c>
      <c r="G326" s="163">
        <v>5.0813581953815599E-2</v>
      </c>
      <c r="H326" s="163">
        <v>6.5142294070512405E-2</v>
      </c>
    </row>
    <row r="327" spans="2:8" x14ac:dyDescent="0.35">
      <c r="B327" s="163" t="s">
        <v>44</v>
      </c>
      <c r="C327" s="163" t="s">
        <v>1027</v>
      </c>
      <c r="D327" s="163" t="s">
        <v>2044</v>
      </c>
      <c r="E327" s="163" t="s">
        <v>2046</v>
      </c>
      <c r="F327" s="163" t="s">
        <v>2048</v>
      </c>
      <c r="G327" s="163">
        <v>0.999972768629668</v>
      </c>
      <c r="H327" s="163">
        <v>0.99995530485338102</v>
      </c>
    </row>
    <row r="328" spans="2:8" x14ac:dyDescent="0.35">
      <c r="B328" s="163" t="s">
        <v>44</v>
      </c>
      <c r="C328" s="163" t="s">
        <v>1027</v>
      </c>
      <c r="D328" s="163" t="s">
        <v>2044</v>
      </c>
      <c r="E328" s="163" t="s">
        <v>504</v>
      </c>
      <c r="F328" s="163" t="s">
        <v>2048</v>
      </c>
      <c r="G328" s="163">
        <v>1</v>
      </c>
      <c r="H328" s="163">
        <v>1</v>
      </c>
    </row>
    <row r="329" spans="2:8" x14ac:dyDescent="0.35">
      <c r="B329" s="163" t="s">
        <v>44</v>
      </c>
      <c r="C329" s="163" t="s">
        <v>1027</v>
      </c>
      <c r="D329" s="163" t="s">
        <v>2044</v>
      </c>
      <c r="E329" s="163" t="s">
        <v>2047</v>
      </c>
      <c r="F329" s="163" t="s">
        <v>2048</v>
      </c>
      <c r="G329" s="163">
        <v>0.62823739998766504</v>
      </c>
      <c r="H329" s="163">
        <v>0.55016227857704203</v>
      </c>
    </row>
    <row r="330" spans="2:8" x14ac:dyDescent="0.35">
      <c r="B330" s="163" t="s">
        <v>44</v>
      </c>
      <c r="C330" s="163" t="s">
        <v>1027</v>
      </c>
      <c r="D330" s="163" t="s">
        <v>2044</v>
      </c>
      <c r="E330" s="163" t="s">
        <v>1866</v>
      </c>
      <c r="F330" s="163" t="s">
        <v>2048</v>
      </c>
      <c r="G330" s="163">
        <v>1</v>
      </c>
      <c r="H330" s="163">
        <v>1</v>
      </c>
    </row>
    <row r="331" spans="2:8" x14ac:dyDescent="0.35">
      <c r="B331" s="163" t="s">
        <v>44</v>
      </c>
      <c r="C331" s="163" t="s">
        <v>1027</v>
      </c>
      <c r="D331" s="163" t="s">
        <v>514</v>
      </c>
      <c r="E331" s="163" t="s">
        <v>496</v>
      </c>
      <c r="F331" s="163" t="s">
        <v>2049</v>
      </c>
      <c r="G331" s="163">
        <v>5.9712620482741501E-3</v>
      </c>
      <c r="H331" s="163">
        <v>5.4186945484561797E-3</v>
      </c>
    </row>
    <row r="332" spans="2:8" x14ac:dyDescent="0.35">
      <c r="B332" s="163" t="s">
        <v>44</v>
      </c>
      <c r="C332" s="163" t="s">
        <v>1027</v>
      </c>
      <c r="D332" s="163" t="s">
        <v>514</v>
      </c>
      <c r="E332" s="163" t="s">
        <v>2046</v>
      </c>
      <c r="F332" s="163" t="s">
        <v>2049</v>
      </c>
      <c r="G332" s="163">
        <v>0.99996841810725601</v>
      </c>
      <c r="H332" s="163">
        <v>0.99997781447172096</v>
      </c>
    </row>
    <row r="333" spans="2:8" x14ac:dyDescent="0.35">
      <c r="B333" s="163" t="s">
        <v>44</v>
      </c>
      <c r="C333" s="163" t="s">
        <v>1027</v>
      </c>
      <c r="D333" s="163" t="s">
        <v>514</v>
      </c>
      <c r="E333" s="163" t="s">
        <v>504</v>
      </c>
      <c r="F333" s="163" t="s">
        <v>2049</v>
      </c>
      <c r="G333" s="163">
        <v>1</v>
      </c>
      <c r="H333" s="163">
        <v>1</v>
      </c>
    </row>
    <row r="334" spans="2:8" x14ac:dyDescent="0.35">
      <c r="B334" s="163" t="s">
        <v>44</v>
      </c>
      <c r="C334" s="163" t="s">
        <v>1027</v>
      </c>
      <c r="D334" s="163" t="s">
        <v>514</v>
      </c>
      <c r="E334" s="163" t="s">
        <v>2047</v>
      </c>
      <c r="F334" s="163" t="s">
        <v>2049</v>
      </c>
      <c r="G334" s="163">
        <v>0.59649747325028202</v>
      </c>
      <c r="H334" s="163">
        <v>0.347155039629714</v>
      </c>
    </row>
    <row r="335" spans="2:8" x14ac:dyDescent="0.35">
      <c r="B335" s="163" t="s">
        <v>44</v>
      </c>
      <c r="C335" s="163" t="s">
        <v>1027</v>
      </c>
      <c r="D335" s="163" t="s">
        <v>514</v>
      </c>
      <c r="E335" s="163" t="s">
        <v>1866</v>
      </c>
      <c r="F335" s="163" t="s">
        <v>2049</v>
      </c>
      <c r="G335" s="163">
        <v>0.75941699643664295</v>
      </c>
      <c r="H335" s="163">
        <v>0.90015316547819402</v>
      </c>
    </row>
    <row r="336" spans="2:8" x14ac:dyDescent="0.35">
      <c r="B336" s="163" t="s">
        <v>47</v>
      </c>
      <c r="C336" s="163" t="s">
        <v>1027</v>
      </c>
      <c r="D336" s="163" t="s">
        <v>2044</v>
      </c>
      <c r="E336" s="163" t="s">
        <v>496</v>
      </c>
      <c r="F336" s="163" t="s">
        <v>2045</v>
      </c>
      <c r="G336" s="163">
        <v>7.0581332447061607E-2</v>
      </c>
      <c r="H336" s="163">
        <v>6.5932857958603E-2</v>
      </c>
    </row>
    <row r="337" spans="2:8" x14ac:dyDescent="0.35">
      <c r="B337" s="163" t="s">
        <v>47</v>
      </c>
      <c r="C337" s="163" t="s">
        <v>1027</v>
      </c>
      <c r="D337" s="163" t="s">
        <v>2044</v>
      </c>
      <c r="E337" s="163" t="s">
        <v>2046</v>
      </c>
      <c r="F337" s="163" t="s">
        <v>2045</v>
      </c>
      <c r="G337" s="163">
        <v>0.99980855370695298</v>
      </c>
      <c r="H337" s="163">
        <v>0.99955929494333196</v>
      </c>
    </row>
    <row r="338" spans="2:8" x14ac:dyDescent="0.35">
      <c r="B338" s="163" t="s">
        <v>47</v>
      </c>
      <c r="C338" s="163" t="s">
        <v>1027</v>
      </c>
      <c r="D338" s="163" t="s">
        <v>2044</v>
      </c>
      <c r="E338" s="163" t="s">
        <v>504</v>
      </c>
      <c r="F338" s="163" t="s">
        <v>2045</v>
      </c>
      <c r="G338" s="163">
        <v>1</v>
      </c>
      <c r="H338" s="163">
        <v>1</v>
      </c>
    </row>
    <row r="339" spans="2:8" x14ac:dyDescent="0.35">
      <c r="B339" s="163" t="s">
        <v>47</v>
      </c>
      <c r="C339" s="163" t="s">
        <v>1027</v>
      </c>
      <c r="D339" s="163" t="s">
        <v>2044</v>
      </c>
      <c r="E339" s="163" t="s">
        <v>2047</v>
      </c>
      <c r="F339" s="163" t="s">
        <v>2045</v>
      </c>
      <c r="G339" s="163">
        <v>0.71005261817236398</v>
      </c>
      <c r="H339" s="163">
        <v>0.579744420755124</v>
      </c>
    </row>
    <row r="340" spans="2:8" x14ac:dyDescent="0.35">
      <c r="B340" s="163" t="s">
        <v>47</v>
      </c>
      <c r="C340" s="163" t="s">
        <v>1027</v>
      </c>
      <c r="D340" s="163" t="s">
        <v>2044</v>
      </c>
      <c r="E340" s="163" t="s">
        <v>1866</v>
      </c>
      <c r="F340" s="163" t="s">
        <v>2045</v>
      </c>
      <c r="G340" s="163">
        <v>1</v>
      </c>
      <c r="H340" s="163">
        <v>1</v>
      </c>
    </row>
    <row r="341" spans="2:8" x14ac:dyDescent="0.35">
      <c r="B341" s="163" t="s">
        <v>47</v>
      </c>
      <c r="C341" s="163" t="s">
        <v>1027</v>
      </c>
      <c r="D341" s="163" t="s">
        <v>2044</v>
      </c>
      <c r="E341" s="163" t="s">
        <v>496</v>
      </c>
      <c r="F341" s="163" t="s">
        <v>2048</v>
      </c>
      <c r="G341" s="163">
        <v>7.0581332447061607E-2</v>
      </c>
      <c r="H341" s="163">
        <v>6.5932857958603E-2</v>
      </c>
    </row>
    <row r="342" spans="2:8" x14ac:dyDescent="0.35">
      <c r="B342" s="163" t="s">
        <v>47</v>
      </c>
      <c r="C342" s="163" t="s">
        <v>1027</v>
      </c>
      <c r="D342" s="163" t="s">
        <v>2044</v>
      </c>
      <c r="E342" s="163" t="s">
        <v>2046</v>
      </c>
      <c r="F342" s="163" t="s">
        <v>2048</v>
      </c>
      <c r="G342" s="163">
        <v>0.99980855370695298</v>
      </c>
      <c r="H342" s="163">
        <v>0.99955929494333196</v>
      </c>
    </row>
    <row r="343" spans="2:8" x14ac:dyDescent="0.35">
      <c r="B343" s="163" t="s">
        <v>47</v>
      </c>
      <c r="C343" s="163" t="s">
        <v>1027</v>
      </c>
      <c r="D343" s="163" t="s">
        <v>2044</v>
      </c>
      <c r="E343" s="163" t="s">
        <v>504</v>
      </c>
      <c r="F343" s="163" t="s">
        <v>2048</v>
      </c>
      <c r="G343" s="163">
        <v>1</v>
      </c>
      <c r="H343" s="163">
        <v>1</v>
      </c>
    </row>
    <row r="344" spans="2:8" x14ac:dyDescent="0.35">
      <c r="B344" s="163" t="s">
        <v>47</v>
      </c>
      <c r="C344" s="163" t="s">
        <v>1027</v>
      </c>
      <c r="D344" s="163" t="s">
        <v>2044</v>
      </c>
      <c r="E344" s="163" t="s">
        <v>2047</v>
      </c>
      <c r="F344" s="163" t="s">
        <v>2048</v>
      </c>
      <c r="G344" s="163">
        <v>0.71005261817236398</v>
      </c>
      <c r="H344" s="163">
        <v>0.579744420755124</v>
      </c>
    </row>
    <row r="345" spans="2:8" x14ac:dyDescent="0.35">
      <c r="B345" s="163" t="s">
        <v>47</v>
      </c>
      <c r="C345" s="163" t="s">
        <v>1027</v>
      </c>
      <c r="D345" s="163" t="s">
        <v>2044</v>
      </c>
      <c r="E345" s="163" t="s">
        <v>1866</v>
      </c>
      <c r="F345" s="163" t="s">
        <v>2048</v>
      </c>
      <c r="G345" s="163">
        <v>1</v>
      </c>
      <c r="H345" s="163">
        <v>1</v>
      </c>
    </row>
    <row r="346" spans="2:8" x14ac:dyDescent="0.35">
      <c r="B346" s="163" t="s">
        <v>47</v>
      </c>
      <c r="C346" s="163" t="s">
        <v>1027</v>
      </c>
      <c r="D346" s="163" t="s">
        <v>514</v>
      </c>
      <c r="E346" s="163" t="s">
        <v>496</v>
      </c>
      <c r="F346" s="163" t="s">
        <v>2049</v>
      </c>
      <c r="G346" s="163">
        <v>1.0894256900010901E-2</v>
      </c>
      <c r="H346" s="163">
        <v>1.1120349922879901E-2</v>
      </c>
    </row>
    <row r="347" spans="2:8" x14ac:dyDescent="0.35">
      <c r="B347" s="163" t="s">
        <v>47</v>
      </c>
      <c r="C347" s="163" t="s">
        <v>1027</v>
      </c>
      <c r="D347" s="163" t="s">
        <v>514</v>
      </c>
      <c r="E347" s="163" t="s">
        <v>2046</v>
      </c>
      <c r="F347" s="163" t="s">
        <v>2049</v>
      </c>
      <c r="G347" s="163">
        <v>0.999737632539344</v>
      </c>
      <c r="H347" s="163">
        <v>0.99994555349913905</v>
      </c>
    </row>
    <row r="348" spans="2:8" x14ac:dyDescent="0.35">
      <c r="B348" s="163" t="s">
        <v>47</v>
      </c>
      <c r="C348" s="163" t="s">
        <v>1027</v>
      </c>
      <c r="D348" s="163" t="s">
        <v>514</v>
      </c>
      <c r="E348" s="163" t="s">
        <v>504</v>
      </c>
      <c r="F348" s="163" t="s">
        <v>2049</v>
      </c>
      <c r="G348" s="163">
        <v>1</v>
      </c>
      <c r="H348" s="163">
        <v>1</v>
      </c>
    </row>
    <row r="349" spans="2:8" x14ac:dyDescent="0.35">
      <c r="B349" s="163" t="s">
        <v>47</v>
      </c>
      <c r="C349" s="163" t="s">
        <v>1027</v>
      </c>
      <c r="D349" s="163" t="s">
        <v>514</v>
      </c>
      <c r="E349" s="163" t="s">
        <v>2047</v>
      </c>
      <c r="F349" s="163" t="s">
        <v>2049</v>
      </c>
      <c r="G349" s="163">
        <v>0.55525906407848702</v>
      </c>
      <c r="H349" s="163">
        <v>0.342015729094309</v>
      </c>
    </row>
    <row r="350" spans="2:8" x14ac:dyDescent="0.35">
      <c r="B350" s="163" t="s">
        <v>47</v>
      </c>
      <c r="C350" s="163" t="s">
        <v>1027</v>
      </c>
      <c r="D350" s="163" t="s">
        <v>514</v>
      </c>
      <c r="E350" s="163" t="s">
        <v>1866</v>
      </c>
      <c r="F350" s="163" t="s">
        <v>2049</v>
      </c>
      <c r="G350" s="163">
        <v>0.73402546953689995</v>
      </c>
      <c r="H350" s="163">
        <v>0.81772605676507104</v>
      </c>
    </row>
    <row r="351" spans="2:8" x14ac:dyDescent="0.35">
      <c r="B351" s="163" t="s">
        <v>50</v>
      </c>
      <c r="C351" s="163" t="s">
        <v>1027</v>
      </c>
      <c r="D351" s="163" t="s">
        <v>2044</v>
      </c>
      <c r="E351" s="163" t="s">
        <v>496</v>
      </c>
      <c r="F351" s="163" t="s">
        <v>2045</v>
      </c>
      <c r="G351" s="163">
        <v>3.7071967965521001E-2</v>
      </c>
      <c r="H351" s="163">
        <v>5.1597506395099302E-2</v>
      </c>
    </row>
    <row r="352" spans="2:8" x14ac:dyDescent="0.35">
      <c r="B352" s="163" t="s">
        <v>50</v>
      </c>
      <c r="C352" s="163" t="s">
        <v>1027</v>
      </c>
      <c r="D352" s="163" t="s">
        <v>2044</v>
      </c>
      <c r="E352" s="163" t="s">
        <v>2046</v>
      </c>
      <c r="F352" s="163" t="s">
        <v>2045</v>
      </c>
      <c r="G352" s="163">
        <v>0.99997690489398905</v>
      </c>
      <c r="H352" s="163">
        <v>0.99993937713113201</v>
      </c>
    </row>
    <row r="353" spans="2:8" x14ac:dyDescent="0.35">
      <c r="B353" s="163" t="s">
        <v>50</v>
      </c>
      <c r="C353" s="163" t="s">
        <v>1027</v>
      </c>
      <c r="D353" s="163" t="s">
        <v>2044</v>
      </c>
      <c r="E353" s="163" t="s">
        <v>504</v>
      </c>
      <c r="F353" s="163" t="s">
        <v>2045</v>
      </c>
      <c r="G353" s="163">
        <v>1</v>
      </c>
      <c r="H353" s="163">
        <v>1</v>
      </c>
    </row>
    <row r="354" spans="2:8" x14ac:dyDescent="0.35">
      <c r="B354" s="163" t="s">
        <v>50</v>
      </c>
      <c r="C354" s="163" t="s">
        <v>1027</v>
      </c>
      <c r="D354" s="163" t="s">
        <v>2044</v>
      </c>
      <c r="E354" s="163" t="s">
        <v>2047</v>
      </c>
      <c r="F354" s="163" t="s">
        <v>2045</v>
      </c>
      <c r="G354" s="163">
        <v>0.31164443233047501</v>
      </c>
      <c r="H354" s="163">
        <v>0.21900559422377</v>
      </c>
    </row>
    <row r="355" spans="2:8" x14ac:dyDescent="0.35">
      <c r="B355" s="163" t="s">
        <v>50</v>
      </c>
      <c r="C355" s="163" t="s">
        <v>1027</v>
      </c>
      <c r="D355" s="163" t="s">
        <v>2044</v>
      </c>
      <c r="E355" s="163" t="s">
        <v>1866</v>
      </c>
      <c r="F355" s="163" t="s">
        <v>2045</v>
      </c>
      <c r="G355" s="163">
        <v>1</v>
      </c>
      <c r="H355" s="163">
        <v>1</v>
      </c>
    </row>
    <row r="356" spans="2:8" x14ac:dyDescent="0.35">
      <c r="B356" s="163" t="s">
        <v>50</v>
      </c>
      <c r="C356" s="163" t="s">
        <v>1027</v>
      </c>
      <c r="D356" s="163" t="s">
        <v>2044</v>
      </c>
      <c r="E356" s="163" t="s">
        <v>496</v>
      </c>
      <c r="F356" s="163" t="s">
        <v>2048</v>
      </c>
      <c r="G356" s="163">
        <v>3.7071967965521001E-2</v>
      </c>
      <c r="H356" s="163">
        <v>5.1597506395099399E-2</v>
      </c>
    </row>
    <row r="357" spans="2:8" x14ac:dyDescent="0.35">
      <c r="B357" s="163" t="s">
        <v>50</v>
      </c>
      <c r="C357" s="163" t="s">
        <v>1027</v>
      </c>
      <c r="D357" s="163" t="s">
        <v>2044</v>
      </c>
      <c r="E357" s="163" t="s">
        <v>2046</v>
      </c>
      <c r="F357" s="163" t="s">
        <v>2048</v>
      </c>
      <c r="G357" s="163">
        <v>0.99997690489398905</v>
      </c>
      <c r="H357" s="163">
        <v>0.99993937713113201</v>
      </c>
    </row>
    <row r="358" spans="2:8" x14ac:dyDescent="0.35">
      <c r="B358" s="163" t="s">
        <v>50</v>
      </c>
      <c r="C358" s="163" t="s">
        <v>1027</v>
      </c>
      <c r="D358" s="163" t="s">
        <v>2044</v>
      </c>
      <c r="E358" s="163" t="s">
        <v>504</v>
      </c>
      <c r="F358" s="163" t="s">
        <v>2048</v>
      </c>
      <c r="G358" s="163">
        <v>1</v>
      </c>
      <c r="H358" s="163">
        <v>1</v>
      </c>
    </row>
    <row r="359" spans="2:8" x14ac:dyDescent="0.35">
      <c r="B359" s="163" t="s">
        <v>50</v>
      </c>
      <c r="C359" s="163" t="s">
        <v>1027</v>
      </c>
      <c r="D359" s="163" t="s">
        <v>2044</v>
      </c>
      <c r="E359" s="163" t="s">
        <v>2047</v>
      </c>
      <c r="F359" s="163" t="s">
        <v>2048</v>
      </c>
      <c r="G359" s="163">
        <v>0.31164443233047501</v>
      </c>
      <c r="H359" s="163">
        <v>0.21900559422377</v>
      </c>
    </row>
    <row r="360" spans="2:8" x14ac:dyDescent="0.35">
      <c r="B360" s="163" t="s">
        <v>50</v>
      </c>
      <c r="C360" s="163" t="s">
        <v>1027</v>
      </c>
      <c r="D360" s="163" t="s">
        <v>2044</v>
      </c>
      <c r="E360" s="163" t="s">
        <v>1866</v>
      </c>
      <c r="F360" s="163" t="s">
        <v>2048</v>
      </c>
      <c r="G360" s="163">
        <v>1</v>
      </c>
      <c r="H360" s="163">
        <v>1</v>
      </c>
    </row>
    <row r="361" spans="2:8" x14ac:dyDescent="0.35">
      <c r="B361" s="163" t="s">
        <v>50</v>
      </c>
      <c r="C361" s="163" t="s">
        <v>1027</v>
      </c>
      <c r="D361" s="163" t="s">
        <v>514</v>
      </c>
      <c r="E361" s="163" t="s">
        <v>496</v>
      </c>
      <c r="F361" s="163" t="s">
        <v>2049</v>
      </c>
      <c r="G361" s="163">
        <v>5.0498712285255501E-3</v>
      </c>
      <c r="H361" s="163">
        <v>6.2587897567006204E-3</v>
      </c>
    </row>
    <row r="362" spans="2:8" x14ac:dyDescent="0.35">
      <c r="B362" s="163" t="s">
        <v>50</v>
      </c>
      <c r="C362" s="163" t="s">
        <v>1027</v>
      </c>
      <c r="D362" s="163" t="s">
        <v>514</v>
      </c>
      <c r="E362" s="163" t="s">
        <v>2046</v>
      </c>
      <c r="F362" s="163" t="s">
        <v>2049</v>
      </c>
      <c r="G362" s="163">
        <v>0.99815951435558303</v>
      </c>
      <c r="H362" s="163">
        <v>0.99890393219892704</v>
      </c>
    </row>
    <row r="363" spans="2:8" x14ac:dyDescent="0.35">
      <c r="B363" s="163" t="s">
        <v>50</v>
      </c>
      <c r="C363" s="163" t="s">
        <v>1027</v>
      </c>
      <c r="D363" s="163" t="s">
        <v>514</v>
      </c>
      <c r="E363" s="163" t="s">
        <v>504</v>
      </c>
      <c r="F363" s="163" t="s">
        <v>2049</v>
      </c>
      <c r="G363" s="163">
        <v>1</v>
      </c>
      <c r="H363" s="163">
        <v>1</v>
      </c>
    </row>
    <row r="364" spans="2:8" x14ac:dyDescent="0.35">
      <c r="B364" s="163" t="s">
        <v>50</v>
      </c>
      <c r="C364" s="163" t="s">
        <v>1027</v>
      </c>
      <c r="D364" s="163" t="s">
        <v>514</v>
      </c>
      <c r="E364" s="163" t="s">
        <v>2047</v>
      </c>
      <c r="F364" s="163" t="s">
        <v>2049</v>
      </c>
      <c r="G364" s="163">
        <v>0.31694943824969601</v>
      </c>
      <c r="H364" s="163">
        <v>0.18874787652171601</v>
      </c>
    </row>
    <row r="365" spans="2:8" x14ac:dyDescent="0.35">
      <c r="B365" s="163" t="s">
        <v>50</v>
      </c>
      <c r="C365" s="163" t="s">
        <v>1027</v>
      </c>
      <c r="D365" s="163" t="s">
        <v>514</v>
      </c>
      <c r="E365" s="163" t="s">
        <v>1866</v>
      </c>
      <c r="F365" s="163" t="s">
        <v>2049</v>
      </c>
      <c r="G365" s="163">
        <v>0.56664882310287001</v>
      </c>
      <c r="H365" s="163">
        <v>0.79080511411490295</v>
      </c>
    </row>
    <row r="366" spans="2:8" x14ac:dyDescent="0.35">
      <c r="B366" s="163" t="s">
        <v>53</v>
      </c>
      <c r="C366" s="163" t="s">
        <v>1027</v>
      </c>
      <c r="D366" s="163" t="s">
        <v>2044</v>
      </c>
      <c r="E366" s="163" t="s">
        <v>496</v>
      </c>
      <c r="F366" s="163" t="s">
        <v>2045</v>
      </c>
      <c r="G366" s="163">
        <v>6.5531675425399102E-2</v>
      </c>
      <c r="H366" s="163">
        <v>0.174558741665501</v>
      </c>
    </row>
    <row r="367" spans="2:8" x14ac:dyDescent="0.35">
      <c r="B367" s="163" t="s">
        <v>53</v>
      </c>
      <c r="C367" s="163" t="s">
        <v>1027</v>
      </c>
      <c r="D367" s="163" t="s">
        <v>2044</v>
      </c>
      <c r="E367" s="163" t="s">
        <v>2046</v>
      </c>
      <c r="F367" s="163" t="s">
        <v>2045</v>
      </c>
      <c r="G367" s="163">
        <v>0.99999999999183398</v>
      </c>
      <c r="H367" s="163">
        <v>0.99999999999612299</v>
      </c>
    </row>
    <row r="368" spans="2:8" x14ac:dyDescent="0.35">
      <c r="B368" s="163" t="s">
        <v>53</v>
      </c>
      <c r="C368" s="163" t="s">
        <v>1027</v>
      </c>
      <c r="D368" s="163" t="s">
        <v>2044</v>
      </c>
      <c r="E368" s="163" t="s">
        <v>504</v>
      </c>
      <c r="F368" s="163" t="s">
        <v>2045</v>
      </c>
      <c r="G368" s="163">
        <v>1</v>
      </c>
      <c r="H368" s="163">
        <v>1</v>
      </c>
    </row>
    <row r="369" spans="2:8" x14ac:dyDescent="0.35">
      <c r="B369" s="163" t="s">
        <v>53</v>
      </c>
      <c r="C369" s="163" t="s">
        <v>1027</v>
      </c>
      <c r="D369" s="163" t="s">
        <v>2044</v>
      </c>
      <c r="E369" s="163" t="s">
        <v>2047</v>
      </c>
      <c r="F369" s="163" t="s">
        <v>2045</v>
      </c>
      <c r="G369" s="163">
        <v>0.81112307128308803</v>
      </c>
      <c r="H369" s="163">
        <v>0.873302019319666</v>
      </c>
    </row>
    <row r="370" spans="2:8" x14ac:dyDescent="0.35">
      <c r="B370" s="163" t="s">
        <v>53</v>
      </c>
      <c r="C370" s="163" t="s">
        <v>1027</v>
      </c>
      <c r="D370" s="163" t="s">
        <v>2044</v>
      </c>
      <c r="E370" s="163" t="s">
        <v>1866</v>
      </c>
      <c r="F370" s="163" t="s">
        <v>2045</v>
      </c>
      <c r="G370" s="163">
        <v>1</v>
      </c>
      <c r="H370" s="163">
        <v>1</v>
      </c>
    </row>
    <row r="371" spans="2:8" x14ac:dyDescent="0.35">
      <c r="B371" s="163" t="s">
        <v>53</v>
      </c>
      <c r="C371" s="163" t="s">
        <v>1027</v>
      </c>
      <c r="D371" s="163" t="s">
        <v>2044</v>
      </c>
      <c r="E371" s="163" t="s">
        <v>496</v>
      </c>
      <c r="F371" s="163" t="s">
        <v>2048</v>
      </c>
      <c r="G371" s="163">
        <v>6.5531675425399102E-2</v>
      </c>
      <c r="H371" s="163">
        <v>0.174558741665501</v>
      </c>
    </row>
    <row r="372" spans="2:8" x14ac:dyDescent="0.35">
      <c r="B372" s="163" t="s">
        <v>53</v>
      </c>
      <c r="C372" s="163" t="s">
        <v>1027</v>
      </c>
      <c r="D372" s="163" t="s">
        <v>2044</v>
      </c>
      <c r="E372" s="163" t="s">
        <v>2046</v>
      </c>
      <c r="F372" s="163" t="s">
        <v>2048</v>
      </c>
      <c r="G372" s="163">
        <v>0.99999999999183398</v>
      </c>
      <c r="H372" s="163">
        <v>0.99999999999612299</v>
      </c>
    </row>
    <row r="373" spans="2:8" x14ac:dyDescent="0.35">
      <c r="B373" s="163" t="s">
        <v>53</v>
      </c>
      <c r="C373" s="163" t="s">
        <v>1027</v>
      </c>
      <c r="D373" s="163" t="s">
        <v>2044</v>
      </c>
      <c r="E373" s="163" t="s">
        <v>504</v>
      </c>
      <c r="F373" s="163" t="s">
        <v>2048</v>
      </c>
      <c r="G373" s="163">
        <v>1</v>
      </c>
      <c r="H373" s="163">
        <v>1</v>
      </c>
    </row>
    <row r="374" spans="2:8" x14ac:dyDescent="0.35">
      <c r="B374" s="163" t="s">
        <v>53</v>
      </c>
      <c r="C374" s="163" t="s">
        <v>1027</v>
      </c>
      <c r="D374" s="163" t="s">
        <v>2044</v>
      </c>
      <c r="E374" s="163" t="s">
        <v>2047</v>
      </c>
      <c r="F374" s="163" t="s">
        <v>2048</v>
      </c>
      <c r="G374" s="163">
        <v>0.81112307128308803</v>
      </c>
      <c r="H374" s="163">
        <v>0.873302019319666</v>
      </c>
    </row>
    <row r="375" spans="2:8" x14ac:dyDescent="0.35">
      <c r="B375" s="163" t="s">
        <v>53</v>
      </c>
      <c r="C375" s="163" t="s">
        <v>1027</v>
      </c>
      <c r="D375" s="163" t="s">
        <v>2044</v>
      </c>
      <c r="E375" s="163" t="s">
        <v>1866</v>
      </c>
      <c r="F375" s="163" t="s">
        <v>2048</v>
      </c>
      <c r="G375" s="163">
        <v>1</v>
      </c>
      <c r="H375" s="163">
        <v>1</v>
      </c>
    </row>
    <row r="376" spans="2:8" x14ac:dyDescent="0.35">
      <c r="B376" s="163" t="s">
        <v>53</v>
      </c>
      <c r="C376" s="163" t="s">
        <v>1027</v>
      </c>
      <c r="D376" s="163" t="s">
        <v>514</v>
      </c>
      <c r="E376" s="163" t="s">
        <v>496</v>
      </c>
      <c r="F376" s="163" t="s">
        <v>2049</v>
      </c>
      <c r="G376" s="163">
        <v>4.5435501259958799E-3</v>
      </c>
      <c r="H376" s="163">
        <v>1.80880059659837E-3</v>
      </c>
    </row>
    <row r="377" spans="2:8" x14ac:dyDescent="0.35">
      <c r="B377" s="163" t="s">
        <v>53</v>
      </c>
      <c r="C377" s="163" t="s">
        <v>1027</v>
      </c>
      <c r="D377" s="163" t="s">
        <v>514</v>
      </c>
      <c r="E377" s="163" t="s">
        <v>2046</v>
      </c>
      <c r="F377" s="163" t="s">
        <v>2049</v>
      </c>
      <c r="G377" s="163">
        <v>0.99995269707797696</v>
      </c>
      <c r="H377" s="163">
        <v>0.99988719021883399</v>
      </c>
    </row>
    <row r="378" spans="2:8" x14ac:dyDescent="0.35">
      <c r="B378" s="163" t="s">
        <v>53</v>
      </c>
      <c r="C378" s="163" t="s">
        <v>1027</v>
      </c>
      <c r="D378" s="163" t="s">
        <v>514</v>
      </c>
      <c r="E378" s="163" t="s">
        <v>504</v>
      </c>
      <c r="F378" s="163" t="s">
        <v>2049</v>
      </c>
      <c r="G378" s="163">
        <v>1</v>
      </c>
      <c r="H378" s="163">
        <v>1</v>
      </c>
    </row>
    <row r="379" spans="2:8" x14ac:dyDescent="0.35">
      <c r="B379" s="163" t="s">
        <v>53</v>
      </c>
      <c r="C379" s="163" t="s">
        <v>1027</v>
      </c>
      <c r="D379" s="163" t="s">
        <v>514</v>
      </c>
      <c r="E379" s="163" t="s">
        <v>2047</v>
      </c>
      <c r="F379" s="163" t="s">
        <v>2049</v>
      </c>
      <c r="G379" s="163">
        <v>0.84552443509694397</v>
      </c>
      <c r="H379" s="163">
        <v>0.61187358144900195</v>
      </c>
    </row>
    <row r="380" spans="2:8" x14ac:dyDescent="0.35">
      <c r="B380" s="163" t="s">
        <v>53</v>
      </c>
      <c r="C380" s="163" t="s">
        <v>1027</v>
      </c>
      <c r="D380" s="163" t="s">
        <v>514</v>
      </c>
      <c r="E380" s="163" t="s">
        <v>1866</v>
      </c>
      <c r="F380" s="163" t="s">
        <v>2049</v>
      </c>
      <c r="G380" s="163">
        <v>0.89768063396444797</v>
      </c>
      <c r="H380" s="163">
        <v>0.96170032190002197</v>
      </c>
    </row>
    <row r="381" spans="2:8" x14ac:dyDescent="0.35">
      <c r="B381" s="163" t="s">
        <v>55</v>
      </c>
      <c r="C381" s="163" t="s">
        <v>1027</v>
      </c>
      <c r="D381" s="163" t="s">
        <v>2044</v>
      </c>
      <c r="E381" s="163" t="s">
        <v>496</v>
      </c>
      <c r="F381" s="163" t="s">
        <v>2045</v>
      </c>
      <c r="G381" s="163">
        <v>0.11013757811256</v>
      </c>
      <c r="H381" s="163">
        <v>9.4346728658425597E-2</v>
      </c>
    </row>
    <row r="382" spans="2:8" x14ac:dyDescent="0.35">
      <c r="B382" s="163" t="s">
        <v>55</v>
      </c>
      <c r="C382" s="163" t="s">
        <v>1027</v>
      </c>
      <c r="D382" s="163" t="s">
        <v>2044</v>
      </c>
      <c r="E382" s="163" t="s">
        <v>2046</v>
      </c>
      <c r="F382" s="163" t="s">
        <v>2045</v>
      </c>
      <c r="G382" s="163">
        <v>0.99987129707920497</v>
      </c>
      <c r="H382" s="163">
        <v>0.99978154407534603</v>
      </c>
    </row>
    <row r="383" spans="2:8" x14ac:dyDescent="0.35">
      <c r="B383" s="163" t="s">
        <v>55</v>
      </c>
      <c r="C383" s="163" t="s">
        <v>1027</v>
      </c>
      <c r="D383" s="163" t="s">
        <v>2044</v>
      </c>
      <c r="E383" s="163" t="s">
        <v>504</v>
      </c>
      <c r="F383" s="163" t="s">
        <v>2045</v>
      </c>
      <c r="G383" s="163">
        <v>1</v>
      </c>
      <c r="H383" s="163">
        <v>1</v>
      </c>
    </row>
    <row r="384" spans="2:8" x14ac:dyDescent="0.35">
      <c r="B384" s="163" t="s">
        <v>55</v>
      </c>
      <c r="C384" s="163" t="s">
        <v>1027</v>
      </c>
      <c r="D384" s="163" t="s">
        <v>2044</v>
      </c>
      <c r="E384" s="163" t="s">
        <v>2047</v>
      </c>
      <c r="F384" s="163" t="s">
        <v>2045</v>
      </c>
      <c r="G384" s="163">
        <v>0.77742599305438698</v>
      </c>
      <c r="H384" s="163">
        <v>0.70386015297530102</v>
      </c>
    </row>
    <row r="385" spans="2:8" x14ac:dyDescent="0.35">
      <c r="B385" s="163" t="s">
        <v>55</v>
      </c>
      <c r="C385" s="163" t="s">
        <v>1027</v>
      </c>
      <c r="D385" s="163" t="s">
        <v>2044</v>
      </c>
      <c r="E385" s="163" t="s">
        <v>1866</v>
      </c>
      <c r="F385" s="163" t="s">
        <v>2045</v>
      </c>
      <c r="G385" s="163">
        <v>1</v>
      </c>
      <c r="H385" s="163">
        <v>1</v>
      </c>
    </row>
    <row r="386" spans="2:8" x14ac:dyDescent="0.35">
      <c r="B386" s="163" t="s">
        <v>55</v>
      </c>
      <c r="C386" s="163" t="s">
        <v>1027</v>
      </c>
      <c r="D386" s="163" t="s">
        <v>2044</v>
      </c>
      <c r="E386" s="163" t="s">
        <v>496</v>
      </c>
      <c r="F386" s="163" t="s">
        <v>2048</v>
      </c>
      <c r="G386" s="163">
        <v>0.11013757811256</v>
      </c>
      <c r="H386" s="163">
        <v>9.4346728658425597E-2</v>
      </c>
    </row>
    <row r="387" spans="2:8" x14ac:dyDescent="0.35">
      <c r="B387" s="163" t="s">
        <v>55</v>
      </c>
      <c r="C387" s="163" t="s">
        <v>1027</v>
      </c>
      <c r="D387" s="163" t="s">
        <v>2044</v>
      </c>
      <c r="E387" s="163" t="s">
        <v>2046</v>
      </c>
      <c r="F387" s="163" t="s">
        <v>2048</v>
      </c>
      <c r="G387" s="163">
        <v>0.99987129707920497</v>
      </c>
      <c r="H387" s="163">
        <v>0.99978154407534603</v>
      </c>
    </row>
    <row r="388" spans="2:8" x14ac:dyDescent="0.35">
      <c r="B388" s="163" t="s">
        <v>55</v>
      </c>
      <c r="C388" s="163" t="s">
        <v>1027</v>
      </c>
      <c r="D388" s="163" t="s">
        <v>2044</v>
      </c>
      <c r="E388" s="163" t="s">
        <v>504</v>
      </c>
      <c r="F388" s="163" t="s">
        <v>2048</v>
      </c>
      <c r="G388" s="163">
        <v>1</v>
      </c>
      <c r="H388" s="163">
        <v>1</v>
      </c>
    </row>
    <row r="389" spans="2:8" x14ac:dyDescent="0.35">
      <c r="B389" s="163" t="s">
        <v>55</v>
      </c>
      <c r="C389" s="163" t="s">
        <v>1027</v>
      </c>
      <c r="D389" s="163" t="s">
        <v>2044</v>
      </c>
      <c r="E389" s="163" t="s">
        <v>2047</v>
      </c>
      <c r="F389" s="163" t="s">
        <v>2048</v>
      </c>
      <c r="G389" s="163">
        <v>0.77742599305438698</v>
      </c>
      <c r="H389" s="163">
        <v>0.70386015297530102</v>
      </c>
    </row>
    <row r="390" spans="2:8" x14ac:dyDescent="0.35">
      <c r="B390" s="163" t="s">
        <v>55</v>
      </c>
      <c r="C390" s="163" t="s">
        <v>1027</v>
      </c>
      <c r="D390" s="163" t="s">
        <v>2044</v>
      </c>
      <c r="E390" s="163" t="s">
        <v>1866</v>
      </c>
      <c r="F390" s="163" t="s">
        <v>2048</v>
      </c>
      <c r="G390" s="163">
        <v>1</v>
      </c>
      <c r="H390" s="163">
        <v>1</v>
      </c>
    </row>
    <row r="391" spans="2:8" x14ac:dyDescent="0.35">
      <c r="B391" s="163" t="s">
        <v>55</v>
      </c>
      <c r="C391" s="163" t="s">
        <v>1027</v>
      </c>
      <c r="D391" s="163" t="s">
        <v>514</v>
      </c>
      <c r="E391" s="163" t="s">
        <v>496</v>
      </c>
      <c r="F391" s="163" t="s">
        <v>2049</v>
      </c>
      <c r="G391" s="163">
        <v>1.07141298283375E-2</v>
      </c>
      <c r="H391" s="163">
        <v>9.1385637319263292E-3</v>
      </c>
    </row>
    <row r="392" spans="2:8" x14ac:dyDescent="0.35">
      <c r="B392" s="163" t="s">
        <v>55</v>
      </c>
      <c r="C392" s="163" t="s">
        <v>1027</v>
      </c>
      <c r="D392" s="163" t="s">
        <v>514</v>
      </c>
      <c r="E392" s="163" t="s">
        <v>2046</v>
      </c>
      <c r="F392" s="163" t="s">
        <v>2049</v>
      </c>
      <c r="G392" s="163">
        <v>0.99949384956788301</v>
      </c>
      <c r="H392" s="163">
        <v>0.99989388309944405</v>
      </c>
    </row>
    <row r="393" spans="2:8" x14ac:dyDescent="0.35">
      <c r="B393" s="163" t="s">
        <v>55</v>
      </c>
      <c r="C393" s="163" t="s">
        <v>1027</v>
      </c>
      <c r="D393" s="163" t="s">
        <v>514</v>
      </c>
      <c r="E393" s="163" t="s">
        <v>504</v>
      </c>
      <c r="F393" s="163" t="s">
        <v>2049</v>
      </c>
      <c r="G393" s="163">
        <v>1</v>
      </c>
      <c r="H393" s="163">
        <v>1</v>
      </c>
    </row>
    <row r="394" spans="2:8" x14ac:dyDescent="0.35">
      <c r="B394" s="163" t="s">
        <v>55</v>
      </c>
      <c r="C394" s="163" t="s">
        <v>1027</v>
      </c>
      <c r="D394" s="163" t="s">
        <v>514</v>
      </c>
      <c r="E394" s="163" t="s">
        <v>2047</v>
      </c>
      <c r="F394" s="163" t="s">
        <v>2049</v>
      </c>
      <c r="G394" s="163">
        <v>0.54903692045139996</v>
      </c>
      <c r="H394" s="163">
        <v>0.33447825009007098</v>
      </c>
    </row>
    <row r="395" spans="2:8" x14ac:dyDescent="0.35">
      <c r="B395" s="163" t="s">
        <v>55</v>
      </c>
      <c r="C395" s="163" t="s">
        <v>1027</v>
      </c>
      <c r="D395" s="163" t="s">
        <v>514</v>
      </c>
      <c r="E395" s="163" t="s">
        <v>1866</v>
      </c>
      <c r="F395" s="163" t="s">
        <v>2049</v>
      </c>
      <c r="G395" s="163">
        <v>0.779694677463596</v>
      </c>
      <c r="H395" s="163">
        <v>0.92406253420588402</v>
      </c>
    </row>
    <row r="396" spans="2:8" x14ac:dyDescent="0.35">
      <c r="B396" s="163" t="s">
        <v>58</v>
      </c>
      <c r="C396" s="163" t="s">
        <v>1027</v>
      </c>
      <c r="D396" s="163" t="s">
        <v>2044</v>
      </c>
      <c r="E396" s="163" t="s">
        <v>496</v>
      </c>
      <c r="F396" s="163" t="s">
        <v>2045</v>
      </c>
      <c r="G396" s="163">
        <v>5.5925238360321698E-2</v>
      </c>
      <c r="H396" s="163">
        <v>0.14795655537333299</v>
      </c>
    </row>
    <row r="397" spans="2:8" x14ac:dyDescent="0.35">
      <c r="B397" s="163" t="s">
        <v>58</v>
      </c>
      <c r="C397" s="163" t="s">
        <v>1027</v>
      </c>
      <c r="D397" s="163" t="s">
        <v>2044</v>
      </c>
      <c r="E397" s="163" t="s">
        <v>2046</v>
      </c>
      <c r="F397" s="163" t="s">
        <v>2045</v>
      </c>
      <c r="G397" s="163">
        <v>0.99999999999046996</v>
      </c>
      <c r="H397" s="163">
        <v>0.99999999999543998</v>
      </c>
    </row>
    <row r="398" spans="2:8" x14ac:dyDescent="0.35">
      <c r="B398" s="163" t="s">
        <v>58</v>
      </c>
      <c r="C398" s="163" t="s">
        <v>1027</v>
      </c>
      <c r="D398" s="163" t="s">
        <v>2044</v>
      </c>
      <c r="E398" s="163" t="s">
        <v>504</v>
      </c>
      <c r="F398" s="163" t="s">
        <v>2045</v>
      </c>
      <c r="G398" s="163">
        <v>1</v>
      </c>
      <c r="H398" s="163">
        <v>1</v>
      </c>
    </row>
    <row r="399" spans="2:8" x14ac:dyDescent="0.35">
      <c r="B399" s="163" t="s">
        <v>58</v>
      </c>
      <c r="C399" s="163" t="s">
        <v>1027</v>
      </c>
      <c r="D399" s="163" t="s">
        <v>2044</v>
      </c>
      <c r="E399" s="163" t="s">
        <v>2047</v>
      </c>
      <c r="F399" s="163" t="s">
        <v>2045</v>
      </c>
      <c r="G399" s="163">
        <v>0.77859106288334601</v>
      </c>
      <c r="H399" s="163">
        <v>0.85122234376517503</v>
      </c>
    </row>
    <row r="400" spans="2:8" x14ac:dyDescent="0.35">
      <c r="B400" s="163" t="s">
        <v>58</v>
      </c>
      <c r="C400" s="163" t="s">
        <v>1027</v>
      </c>
      <c r="D400" s="163" t="s">
        <v>2044</v>
      </c>
      <c r="E400" s="163" t="s">
        <v>1866</v>
      </c>
      <c r="F400" s="163" t="s">
        <v>2045</v>
      </c>
      <c r="G400" s="163">
        <v>1</v>
      </c>
      <c r="H400" s="163">
        <v>1</v>
      </c>
    </row>
    <row r="401" spans="2:8" x14ac:dyDescent="0.35">
      <c r="B401" s="163" t="s">
        <v>58</v>
      </c>
      <c r="C401" s="163" t="s">
        <v>1027</v>
      </c>
      <c r="D401" s="163" t="s">
        <v>2044</v>
      </c>
      <c r="E401" s="163" t="s">
        <v>496</v>
      </c>
      <c r="F401" s="163" t="s">
        <v>2048</v>
      </c>
      <c r="G401" s="163">
        <v>5.5925238360321601E-2</v>
      </c>
      <c r="H401" s="163">
        <v>0.14795655537333399</v>
      </c>
    </row>
    <row r="402" spans="2:8" x14ac:dyDescent="0.35">
      <c r="B402" s="163" t="s">
        <v>58</v>
      </c>
      <c r="C402" s="163" t="s">
        <v>1027</v>
      </c>
      <c r="D402" s="163" t="s">
        <v>2044</v>
      </c>
      <c r="E402" s="163" t="s">
        <v>2046</v>
      </c>
      <c r="F402" s="163" t="s">
        <v>2048</v>
      </c>
      <c r="G402" s="163">
        <v>0.99999999999046996</v>
      </c>
      <c r="H402" s="163">
        <v>0.99999999999543998</v>
      </c>
    </row>
    <row r="403" spans="2:8" x14ac:dyDescent="0.35">
      <c r="B403" s="163" t="s">
        <v>58</v>
      </c>
      <c r="C403" s="163" t="s">
        <v>1027</v>
      </c>
      <c r="D403" s="163" t="s">
        <v>2044</v>
      </c>
      <c r="E403" s="163" t="s">
        <v>504</v>
      </c>
      <c r="F403" s="163" t="s">
        <v>2048</v>
      </c>
      <c r="G403" s="163">
        <v>1</v>
      </c>
      <c r="H403" s="163">
        <v>1</v>
      </c>
    </row>
    <row r="404" spans="2:8" x14ac:dyDescent="0.35">
      <c r="B404" s="163" t="s">
        <v>58</v>
      </c>
      <c r="C404" s="163" t="s">
        <v>1027</v>
      </c>
      <c r="D404" s="163" t="s">
        <v>2044</v>
      </c>
      <c r="E404" s="163" t="s">
        <v>2047</v>
      </c>
      <c r="F404" s="163" t="s">
        <v>2048</v>
      </c>
      <c r="G404" s="163">
        <v>0.77859106288334601</v>
      </c>
      <c r="H404" s="163">
        <v>0.85122234376517503</v>
      </c>
    </row>
    <row r="405" spans="2:8" x14ac:dyDescent="0.35">
      <c r="B405" s="163" t="s">
        <v>58</v>
      </c>
      <c r="C405" s="163" t="s">
        <v>1027</v>
      </c>
      <c r="D405" s="163" t="s">
        <v>2044</v>
      </c>
      <c r="E405" s="163" t="s">
        <v>1866</v>
      </c>
      <c r="F405" s="163" t="s">
        <v>2048</v>
      </c>
      <c r="G405" s="163">
        <v>1</v>
      </c>
      <c r="H405" s="163">
        <v>1</v>
      </c>
    </row>
    <row r="406" spans="2:8" x14ac:dyDescent="0.35">
      <c r="B406" s="163" t="s">
        <v>58</v>
      </c>
      <c r="C406" s="163" t="s">
        <v>1027</v>
      </c>
      <c r="D406" s="163" t="s">
        <v>514</v>
      </c>
      <c r="E406" s="163" t="s">
        <v>496</v>
      </c>
      <c r="F406" s="163" t="s">
        <v>2049</v>
      </c>
      <c r="G406" s="163">
        <v>2.7961673643311499E-3</v>
      </c>
      <c r="H406" s="163">
        <v>1.26174744070619E-3</v>
      </c>
    </row>
    <row r="407" spans="2:8" x14ac:dyDescent="0.35">
      <c r="B407" s="163" t="s">
        <v>58</v>
      </c>
      <c r="C407" s="163" t="s">
        <v>1027</v>
      </c>
      <c r="D407" s="163" t="s">
        <v>514</v>
      </c>
      <c r="E407" s="163" t="s">
        <v>2046</v>
      </c>
      <c r="F407" s="163" t="s">
        <v>2049</v>
      </c>
      <c r="G407" s="163">
        <v>0.99975560725219603</v>
      </c>
      <c r="H407" s="163">
        <v>0.99930843761262</v>
      </c>
    </row>
    <row r="408" spans="2:8" x14ac:dyDescent="0.35">
      <c r="B408" s="163" t="s">
        <v>58</v>
      </c>
      <c r="C408" s="163" t="s">
        <v>1027</v>
      </c>
      <c r="D408" s="163" t="s">
        <v>514</v>
      </c>
      <c r="E408" s="163" t="s">
        <v>504</v>
      </c>
      <c r="F408" s="163" t="s">
        <v>2049</v>
      </c>
      <c r="G408" s="163">
        <v>1</v>
      </c>
      <c r="H408" s="163">
        <v>1</v>
      </c>
    </row>
    <row r="409" spans="2:8" x14ac:dyDescent="0.35">
      <c r="B409" s="163" t="s">
        <v>58</v>
      </c>
      <c r="C409" s="163" t="s">
        <v>1027</v>
      </c>
      <c r="D409" s="163" t="s">
        <v>514</v>
      </c>
      <c r="E409" s="163" t="s">
        <v>2047</v>
      </c>
      <c r="F409" s="163" t="s">
        <v>2049</v>
      </c>
      <c r="G409" s="163">
        <v>0.81068551514927001</v>
      </c>
      <c r="H409" s="163">
        <v>0.56190353769851598</v>
      </c>
    </row>
    <row r="410" spans="2:8" x14ac:dyDescent="0.35">
      <c r="B410" s="163" t="s">
        <v>58</v>
      </c>
      <c r="C410" s="163" t="s">
        <v>1027</v>
      </c>
      <c r="D410" s="163" t="s">
        <v>514</v>
      </c>
      <c r="E410" s="163" t="s">
        <v>1866</v>
      </c>
      <c r="F410" s="163" t="s">
        <v>2049</v>
      </c>
      <c r="G410" s="163">
        <v>0.87221739051480296</v>
      </c>
      <c r="H410" s="163">
        <v>0.95294744614495197</v>
      </c>
    </row>
    <row r="411" spans="2:8" x14ac:dyDescent="0.35">
      <c r="B411" s="163" t="s">
        <v>61</v>
      </c>
      <c r="C411" s="163" t="s">
        <v>1027</v>
      </c>
      <c r="D411" s="163" t="s">
        <v>2044</v>
      </c>
      <c r="E411" s="163" t="s">
        <v>496</v>
      </c>
      <c r="F411" s="163" t="s">
        <v>2045</v>
      </c>
      <c r="G411" s="163">
        <v>7.7599558136351901E-2</v>
      </c>
      <c r="H411" s="163">
        <v>9.2081732958024104E-2</v>
      </c>
    </row>
    <row r="412" spans="2:8" x14ac:dyDescent="0.35">
      <c r="B412" s="163" t="s">
        <v>61</v>
      </c>
      <c r="C412" s="163" t="s">
        <v>1027</v>
      </c>
      <c r="D412" s="163" t="s">
        <v>2044</v>
      </c>
      <c r="E412" s="163" t="s">
        <v>2046</v>
      </c>
      <c r="F412" s="163" t="s">
        <v>2045</v>
      </c>
      <c r="G412" s="163">
        <v>0.99999988173958598</v>
      </c>
      <c r="H412" s="163">
        <v>0.99999985152357695</v>
      </c>
    </row>
    <row r="413" spans="2:8" x14ac:dyDescent="0.35">
      <c r="B413" s="163" t="s">
        <v>61</v>
      </c>
      <c r="C413" s="163" t="s">
        <v>1027</v>
      </c>
      <c r="D413" s="163" t="s">
        <v>2044</v>
      </c>
      <c r="E413" s="163" t="s">
        <v>504</v>
      </c>
      <c r="F413" s="163" t="s">
        <v>2045</v>
      </c>
      <c r="G413" s="163">
        <v>1</v>
      </c>
      <c r="H413" s="163">
        <v>1</v>
      </c>
    </row>
    <row r="414" spans="2:8" x14ac:dyDescent="0.35">
      <c r="B414" s="163" t="s">
        <v>61</v>
      </c>
      <c r="C414" s="163" t="s">
        <v>1027</v>
      </c>
      <c r="D414" s="163" t="s">
        <v>2044</v>
      </c>
      <c r="E414" s="163" t="s">
        <v>2047</v>
      </c>
      <c r="F414" s="163" t="s">
        <v>2045</v>
      </c>
      <c r="G414" s="163">
        <v>0.78772114745268995</v>
      </c>
      <c r="H414" s="163">
        <v>0.717003834433809</v>
      </c>
    </row>
    <row r="415" spans="2:8" x14ac:dyDescent="0.35">
      <c r="B415" s="163" t="s">
        <v>61</v>
      </c>
      <c r="C415" s="163" t="s">
        <v>1027</v>
      </c>
      <c r="D415" s="163" t="s">
        <v>2044</v>
      </c>
      <c r="E415" s="163" t="s">
        <v>1866</v>
      </c>
      <c r="F415" s="163" t="s">
        <v>2045</v>
      </c>
      <c r="G415" s="163">
        <v>1</v>
      </c>
      <c r="H415" s="163">
        <v>1</v>
      </c>
    </row>
    <row r="416" spans="2:8" x14ac:dyDescent="0.35">
      <c r="B416" s="163" t="s">
        <v>61</v>
      </c>
      <c r="C416" s="163" t="s">
        <v>1027</v>
      </c>
      <c r="D416" s="163" t="s">
        <v>2044</v>
      </c>
      <c r="E416" s="163" t="s">
        <v>496</v>
      </c>
      <c r="F416" s="163" t="s">
        <v>2048</v>
      </c>
      <c r="G416" s="163">
        <v>7.7599558136351901E-2</v>
      </c>
      <c r="H416" s="163">
        <v>9.2081732958024104E-2</v>
      </c>
    </row>
    <row r="417" spans="2:8" x14ac:dyDescent="0.35">
      <c r="B417" s="163" t="s">
        <v>61</v>
      </c>
      <c r="C417" s="163" t="s">
        <v>1027</v>
      </c>
      <c r="D417" s="163" t="s">
        <v>2044</v>
      </c>
      <c r="E417" s="163" t="s">
        <v>2046</v>
      </c>
      <c r="F417" s="163" t="s">
        <v>2048</v>
      </c>
      <c r="G417" s="163">
        <v>0.99999988173958598</v>
      </c>
      <c r="H417" s="163">
        <v>0.99999985152357695</v>
      </c>
    </row>
    <row r="418" spans="2:8" x14ac:dyDescent="0.35">
      <c r="B418" s="163" t="s">
        <v>61</v>
      </c>
      <c r="C418" s="163" t="s">
        <v>1027</v>
      </c>
      <c r="D418" s="163" t="s">
        <v>2044</v>
      </c>
      <c r="E418" s="163" t="s">
        <v>504</v>
      </c>
      <c r="F418" s="163" t="s">
        <v>2048</v>
      </c>
      <c r="G418" s="163">
        <v>1</v>
      </c>
      <c r="H418" s="163">
        <v>1</v>
      </c>
    </row>
    <row r="419" spans="2:8" x14ac:dyDescent="0.35">
      <c r="B419" s="163" t="s">
        <v>61</v>
      </c>
      <c r="C419" s="163" t="s">
        <v>1027</v>
      </c>
      <c r="D419" s="163" t="s">
        <v>2044</v>
      </c>
      <c r="E419" s="163" t="s">
        <v>2047</v>
      </c>
      <c r="F419" s="163" t="s">
        <v>2048</v>
      </c>
      <c r="G419" s="163">
        <v>0.78772114745268995</v>
      </c>
      <c r="H419" s="163">
        <v>0.717003834433809</v>
      </c>
    </row>
    <row r="420" spans="2:8" x14ac:dyDescent="0.35">
      <c r="B420" s="163" t="s">
        <v>61</v>
      </c>
      <c r="C420" s="163" t="s">
        <v>1027</v>
      </c>
      <c r="D420" s="163" t="s">
        <v>2044</v>
      </c>
      <c r="E420" s="163" t="s">
        <v>1866</v>
      </c>
      <c r="F420" s="163" t="s">
        <v>2048</v>
      </c>
      <c r="G420" s="163">
        <v>1</v>
      </c>
      <c r="H420" s="163">
        <v>1</v>
      </c>
    </row>
    <row r="421" spans="2:8" x14ac:dyDescent="0.35">
      <c r="B421" s="163" t="s">
        <v>61</v>
      </c>
      <c r="C421" s="163" t="s">
        <v>1027</v>
      </c>
      <c r="D421" s="163" t="s">
        <v>514</v>
      </c>
      <c r="E421" s="163" t="s">
        <v>496</v>
      </c>
      <c r="F421" s="163" t="s">
        <v>2049</v>
      </c>
      <c r="G421" s="163">
        <v>5.1469463374537797E-3</v>
      </c>
      <c r="H421" s="163">
        <v>4.0999288106969003E-3</v>
      </c>
    </row>
    <row r="422" spans="2:8" x14ac:dyDescent="0.35">
      <c r="B422" s="163" t="s">
        <v>61</v>
      </c>
      <c r="C422" s="163" t="s">
        <v>1027</v>
      </c>
      <c r="D422" s="163" t="s">
        <v>514</v>
      </c>
      <c r="E422" s="163" t="s">
        <v>2046</v>
      </c>
      <c r="F422" s="163" t="s">
        <v>2049</v>
      </c>
      <c r="G422" s="163">
        <v>0.99997815536407497</v>
      </c>
      <c r="H422" s="163">
        <v>0.999891070818826</v>
      </c>
    </row>
    <row r="423" spans="2:8" x14ac:dyDescent="0.35">
      <c r="B423" s="163" t="s">
        <v>61</v>
      </c>
      <c r="C423" s="163" t="s">
        <v>1027</v>
      </c>
      <c r="D423" s="163" t="s">
        <v>514</v>
      </c>
      <c r="E423" s="163" t="s">
        <v>504</v>
      </c>
      <c r="F423" s="163" t="s">
        <v>2049</v>
      </c>
      <c r="G423" s="163">
        <v>1</v>
      </c>
      <c r="H423" s="163">
        <v>1</v>
      </c>
    </row>
    <row r="424" spans="2:8" x14ac:dyDescent="0.35">
      <c r="B424" s="163" t="s">
        <v>61</v>
      </c>
      <c r="C424" s="163" t="s">
        <v>1027</v>
      </c>
      <c r="D424" s="163" t="s">
        <v>514</v>
      </c>
      <c r="E424" s="163" t="s">
        <v>2047</v>
      </c>
      <c r="F424" s="163" t="s">
        <v>2049</v>
      </c>
      <c r="G424" s="163">
        <v>0.63690055353368402</v>
      </c>
      <c r="H424" s="163">
        <v>0.39804537301017001</v>
      </c>
    </row>
    <row r="425" spans="2:8" x14ac:dyDescent="0.35">
      <c r="B425" s="163" t="s">
        <v>61</v>
      </c>
      <c r="C425" s="163" t="s">
        <v>1027</v>
      </c>
      <c r="D425" s="163" t="s">
        <v>514</v>
      </c>
      <c r="E425" s="163" t="s">
        <v>1866</v>
      </c>
      <c r="F425" s="163" t="s">
        <v>2049</v>
      </c>
      <c r="G425" s="163">
        <v>0.82007206626398998</v>
      </c>
      <c r="H425" s="163">
        <v>0.870273983851517</v>
      </c>
    </row>
    <row r="426" spans="2:8" x14ac:dyDescent="0.35">
      <c r="B426" s="163" t="s">
        <v>64</v>
      </c>
      <c r="C426" s="163" t="s">
        <v>1027</v>
      </c>
      <c r="D426" s="163" t="s">
        <v>2044</v>
      </c>
      <c r="E426" s="163" t="s">
        <v>496</v>
      </c>
      <c r="F426" s="163" t="s">
        <v>2045</v>
      </c>
      <c r="G426" s="163">
        <v>7.9418080813231803E-2</v>
      </c>
      <c r="H426" s="163">
        <v>9.7850910532413196E-2</v>
      </c>
    </row>
    <row r="427" spans="2:8" x14ac:dyDescent="0.35">
      <c r="B427" s="163" t="s">
        <v>64</v>
      </c>
      <c r="C427" s="163" t="s">
        <v>1027</v>
      </c>
      <c r="D427" s="163" t="s">
        <v>2044</v>
      </c>
      <c r="E427" s="163" t="s">
        <v>2046</v>
      </c>
      <c r="F427" s="163" t="s">
        <v>2045</v>
      </c>
      <c r="G427" s="163">
        <v>0.99998854158244599</v>
      </c>
      <c r="H427" s="163">
        <v>0.99998027806822998</v>
      </c>
    </row>
    <row r="428" spans="2:8" x14ac:dyDescent="0.35">
      <c r="B428" s="163" t="s">
        <v>64</v>
      </c>
      <c r="C428" s="163" t="s">
        <v>1027</v>
      </c>
      <c r="D428" s="163" t="s">
        <v>2044</v>
      </c>
      <c r="E428" s="163" t="s">
        <v>504</v>
      </c>
      <c r="F428" s="163" t="s">
        <v>2045</v>
      </c>
      <c r="G428" s="163">
        <v>1</v>
      </c>
      <c r="H428" s="163">
        <v>1</v>
      </c>
    </row>
    <row r="429" spans="2:8" x14ac:dyDescent="0.35">
      <c r="B429" s="163" t="s">
        <v>64</v>
      </c>
      <c r="C429" s="163" t="s">
        <v>1027</v>
      </c>
      <c r="D429" s="163" t="s">
        <v>2044</v>
      </c>
      <c r="E429" s="163" t="s">
        <v>2047</v>
      </c>
      <c r="F429" s="163" t="s">
        <v>2045</v>
      </c>
      <c r="G429" s="163">
        <v>0.79975778210506299</v>
      </c>
      <c r="H429" s="163">
        <v>0.72737149959593606</v>
      </c>
    </row>
    <row r="430" spans="2:8" x14ac:dyDescent="0.35">
      <c r="B430" s="163" t="s">
        <v>64</v>
      </c>
      <c r="C430" s="163" t="s">
        <v>1027</v>
      </c>
      <c r="D430" s="163" t="s">
        <v>2044</v>
      </c>
      <c r="E430" s="163" t="s">
        <v>1866</v>
      </c>
      <c r="F430" s="163" t="s">
        <v>2045</v>
      </c>
      <c r="G430" s="163">
        <v>1</v>
      </c>
      <c r="H430" s="163">
        <v>1</v>
      </c>
    </row>
    <row r="431" spans="2:8" x14ac:dyDescent="0.35">
      <c r="B431" s="163" t="s">
        <v>64</v>
      </c>
      <c r="C431" s="163" t="s">
        <v>1027</v>
      </c>
      <c r="D431" s="163" t="s">
        <v>2044</v>
      </c>
      <c r="E431" s="163" t="s">
        <v>496</v>
      </c>
      <c r="F431" s="163" t="s">
        <v>2048</v>
      </c>
      <c r="G431" s="163">
        <v>7.9418080813231803E-2</v>
      </c>
      <c r="H431" s="163">
        <v>9.7850910532413099E-2</v>
      </c>
    </row>
    <row r="432" spans="2:8" x14ac:dyDescent="0.35">
      <c r="B432" s="163" t="s">
        <v>64</v>
      </c>
      <c r="C432" s="163" t="s">
        <v>1027</v>
      </c>
      <c r="D432" s="163" t="s">
        <v>2044</v>
      </c>
      <c r="E432" s="163" t="s">
        <v>2046</v>
      </c>
      <c r="F432" s="163" t="s">
        <v>2048</v>
      </c>
      <c r="G432" s="163">
        <v>0.99998854158244599</v>
      </c>
      <c r="H432" s="163">
        <v>0.99998027806823098</v>
      </c>
    </row>
    <row r="433" spans="2:8" x14ac:dyDescent="0.35">
      <c r="B433" s="163" t="s">
        <v>64</v>
      </c>
      <c r="C433" s="163" t="s">
        <v>1027</v>
      </c>
      <c r="D433" s="163" t="s">
        <v>2044</v>
      </c>
      <c r="E433" s="163" t="s">
        <v>504</v>
      </c>
      <c r="F433" s="163" t="s">
        <v>2048</v>
      </c>
      <c r="G433" s="163">
        <v>1</v>
      </c>
      <c r="H433" s="163">
        <v>1</v>
      </c>
    </row>
    <row r="434" spans="2:8" x14ac:dyDescent="0.35">
      <c r="B434" s="163" t="s">
        <v>64</v>
      </c>
      <c r="C434" s="163" t="s">
        <v>1027</v>
      </c>
      <c r="D434" s="163" t="s">
        <v>2044</v>
      </c>
      <c r="E434" s="163" t="s">
        <v>2047</v>
      </c>
      <c r="F434" s="163" t="s">
        <v>2048</v>
      </c>
      <c r="G434" s="163">
        <v>0.79975778210506299</v>
      </c>
      <c r="H434" s="163">
        <v>0.72737149959593606</v>
      </c>
    </row>
    <row r="435" spans="2:8" x14ac:dyDescent="0.35">
      <c r="B435" s="163" t="s">
        <v>64</v>
      </c>
      <c r="C435" s="163" t="s">
        <v>1027</v>
      </c>
      <c r="D435" s="163" t="s">
        <v>2044</v>
      </c>
      <c r="E435" s="163" t="s">
        <v>1866</v>
      </c>
      <c r="F435" s="163" t="s">
        <v>2048</v>
      </c>
      <c r="G435" s="163">
        <v>1</v>
      </c>
      <c r="H435" s="163">
        <v>1</v>
      </c>
    </row>
    <row r="436" spans="2:8" x14ac:dyDescent="0.35">
      <c r="B436" s="163" t="s">
        <v>64</v>
      </c>
      <c r="C436" s="163" t="s">
        <v>1027</v>
      </c>
      <c r="D436" s="163" t="s">
        <v>514</v>
      </c>
      <c r="E436" s="163" t="s">
        <v>496</v>
      </c>
      <c r="F436" s="163" t="s">
        <v>2049</v>
      </c>
      <c r="G436" s="163">
        <v>1.2264182969183499E-2</v>
      </c>
      <c r="H436" s="163">
        <v>6.7070878975554202E-3</v>
      </c>
    </row>
    <row r="437" spans="2:8" x14ac:dyDescent="0.35">
      <c r="B437" s="163" t="s">
        <v>64</v>
      </c>
      <c r="C437" s="163" t="s">
        <v>1027</v>
      </c>
      <c r="D437" s="163" t="s">
        <v>514</v>
      </c>
      <c r="E437" s="163" t="s">
        <v>2046</v>
      </c>
      <c r="F437" s="163" t="s">
        <v>2049</v>
      </c>
      <c r="G437" s="163">
        <v>0.99999789656674298</v>
      </c>
      <c r="H437" s="163">
        <v>0.99999909268262699</v>
      </c>
    </row>
    <row r="438" spans="2:8" x14ac:dyDescent="0.35">
      <c r="B438" s="163" t="s">
        <v>64</v>
      </c>
      <c r="C438" s="163" t="s">
        <v>1027</v>
      </c>
      <c r="D438" s="163" t="s">
        <v>514</v>
      </c>
      <c r="E438" s="163" t="s">
        <v>504</v>
      </c>
      <c r="F438" s="163" t="s">
        <v>2049</v>
      </c>
      <c r="G438" s="163">
        <v>1</v>
      </c>
      <c r="H438" s="163">
        <v>1</v>
      </c>
    </row>
    <row r="439" spans="2:8" x14ac:dyDescent="0.35">
      <c r="B439" s="163" t="s">
        <v>64</v>
      </c>
      <c r="C439" s="163" t="s">
        <v>1027</v>
      </c>
      <c r="D439" s="163" t="s">
        <v>514</v>
      </c>
      <c r="E439" s="163" t="s">
        <v>2047</v>
      </c>
      <c r="F439" s="163" t="s">
        <v>2049</v>
      </c>
      <c r="G439" s="163">
        <v>0.752754234744891</v>
      </c>
      <c r="H439" s="163">
        <v>0.51548443734706295</v>
      </c>
    </row>
    <row r="440" spans="2:8" x14ac:dyDescent="0.35">
      <c r="B440" s="163" t="s">
        <v>64</v>
      </c>
      <c r="C440" s="163" t="s">
        <v>1027</v>
      </c>
      <c r="D440" s="163" t="s">
        <v>514</v>
      </c>
      <c r="E440" s="163" t="s">
        <v>1866</v>
      </c>
      <c r="F440" s="163" t="s">
        <v>2049</v>
      </c>
      <c r="G440" s="163">
        <v>0.84659796107602903</v>
      </c>
      <c r="H440" s="163">
        <v>0.93995309880554401</v>
      </c>
    </row>
    <row r="441" spans="2:8" x14ac:dyDescent="0.35">
      <c r="B441" s="163" t="s">
        <v>67</v>
      </c>
      <c r="C441" s="163" t="s">
        <v>1027</v>
      </c>
      <c r="D441" s="163" t="s">
        <v>2044</v>
      </c>
      <c r="E441" s="163" t="s">
        <v>496</v>
      </c>
      <c r="F441" s="163" t="s">
        <v>2045</v>
      </c>
      <c r="G441" s="163">
        <v>3.60205760096627E-2</v>
      </c>
      <c r="H441" s="163">
        <v>3.72769118984956E-2</v>
      </c>
    </row>
    <row r="442" spans="2:8" x14ac:dyDescent="0.35">
      <c r="B442" s="163" t="s">
        <v>67</v>
      </c>
      <c r="C442" s="163" t="s">
        <v>1027</v>
      </c>
      <c r="D442" s="163" t="s">
        <v>2044</v>
      </c>
      <c r="E442" s="163" t="s">
        <v>2046</v>
      </c>
      <c r="F442" s="163" t="s">
        <v>2045</v>
      </c>
      <c r="G442" s="163">
        <v>0.99958375465205496</v>
      </c>
      <c r="H442" s="163">
        <v>0.99912535518769596</v>
      </c>
    </row>
    <row r="443" spans="2:8" x14ac:dyDescent="0.35">
      <c r="B443" s="163" t="s">
        <v>67</v>
      </c>
      <c r="C443" s="163" t="s">
        <v>1027</v>
      </c>
      <c r="D443" s="163" t="s">
        <v>2044</v>
      </c>
      <c r="E443" s="163" t="s">
        <v>504</v>
      </c>
      <c r="F443" s="163" t="s">
        <v>2045</v>
      </c>
      <c r="G443" s="163">
        <v>1</v>
      </c>
      <c r="H443" s="163">
        <v>1</v>
      </c>
    </row>
    <row r="444" spans="2:8" x14ac:dyDescent="0.35">
      <c r="B444" s="163" t="s">
        <v>67</v>
      </c>
      <c r="C444" s="163" t="s">
        <v>1027</v>
      </c>
      <c r="D444" s="163" t="s">
        <v>2044</v>
      </c>
      <c r="E444" s="163" t="s">
        <v>2047</v>
      </c>
      <c r="F444" s="163" t="s">
        <v>2045</v>
      </c>
      <c r="G444" s="163">
        <v>0.54690940397087795</v>
      </c>
      <c r="H444" s="163">
        <v>0.42189963772949102</v>
      </c>
    </row>
    <row r="445" spans="2:8" x14ac:dyDescent="0.35">
      <c r="B445" s="163" t="s">
        <v>67</v>
      </c>
      <c r="C445" s="163" t="s">
        <v>1027</v>
      </c>
      <c r="D445" s="163" t="s">
        <v>2044</v>
      </c>
      <c r="E445" s="163" t="s">
        <v>1866</v>
      </c>
      <c r="F445" s="163" t="s">
        <v>2045</v>
      </c>
      <c r="G445" s="163">
        <v>1</v>
      </c>
      <c r="H445" s="163">
        <v>1</v>
      </c>
    </row>
    <row r="446" spans="2:8" x14ac:dyDescent="0.35">
      <c r="B446" s="163" t="s">
        <v>67</v>
      </c>
      <c r="C446" s="163" t="s">
        <v>1027</v>
      </c>
      <c r="D446" s="163" t="s">
        <v>2044</v>
      </c>
      <c r="E446" s="163" t="s">
        <v>496</v>
      </c>
      <c r="F446" s="163" t="s">
        <v>2048</v>
      </c>
      <c r="G446" s="163">
        <v>3.60205760096627E-2</v>
      </c>
      <c r="H446" s="163">
        <v>3.72769118984956E-2</v>
      </c>
    </row>
    <row r="447" spans="2:8" x14ac:dyDescent="0.35">
      <c r="B447" s="163" t="s">
        <v>67</v>
      </c>
      <c r="C447" s="163" t="s">
        <v>1027</v>
      </c>
      <c r="D447" s="163" t="s">
        <v>2044</v>
      </c>
      <c r="E447" s="163" t="s">
        <v>2046</v>
      </c>
      <c r="F447" s="163" t="s">
        <v>2048</v>
      </c>
      <c r="G447" s="163">
        <v>0.99958375465205496</v>
      </c>
      <c r="H447" s="163">
        <v>0.99912535518769596</v>
      </c>
    </row>
    <row r="448" spans="2:8" x14ac:dyDescent="0.35">
      <c r="B448" s="163" t="s">
        <v>67</v>
      </c>
      <c r="C448" s="163" t="s">
        <v>1027</v>
      </c>
      <c r="D448" s="163" t="s">
        <v>2044</v>
      </c>
      <c r="E448" s="163" t="s">
        <v>504</v>
      </c>
      <c r="F448" s="163" t="s">
        <v>2048</v>
      </c>
      <c r="G448" s="163">
        <v>1</v>
      </c>
      <c r="H448" s="163">
        <v>1</v>
      </c>
    </row>
    <row r="449" spans="2:8" x14ac:dyDescent="0.35">
      <c r="B449" s="163" t="s">
        <v>67</v>
      </c>
      <c r="C449" s="163" t="s">
        <v>1027</v>
      </c>
      <c r="D449" s="163" t="s">
        <v>2044</v>
      </c>
      <c r="E449" s="163" t="s">
        <v>2047</v>
      </c>
      <c r="F449" s="163" t="s">
        <v>2048</v>
      </c>
      <c r="G449" s="163">
        <v>0.54690940397087795</v>
      </c>
      <c r="H449" s="163">
        <v>0.42189963772949102</v>
      </c>
    </row>
    <row r="450" spans="2:8" x14ac:dyDescent="0.35">
      <c r="B450" s="163" t="s">
        <v>67</v>
      </c>
      <c r="C450" s="163" t="s">
        <v>1027</v>
      </c>
      <c r="D450" s="163" t="s">
        <v>2044</v>
      </c>
      <c r="E450" s="163" t="s">
        <v>1866</v>
      </c>
      <c r="F450" s="163" t="s">
        <v>2048</v>
      </c>
      <c r="G450" s="163">
        <v>1</v>
      </c>
      <c r="H450" s="163">
        <v>1</v>
      </c>
    </row>
    <row r="451" spans="2:8" x14ac:dyDescent="0.35">
      <c r="B451" s="163" t="s">
        <v>67</v>
      </c>
      <c r="C451" s="163" t="s">
        <v>1027</v>
      </c>
      <c r="D451" s="163" t="s">
        <v>514</v>
      </c>
      <c r="E451" s="163" t="s">
        <v>496</v>
      </c>
      <c r="F451" s="163" t="s">
        <v>2049</v>
      </c>
      <c r="G451" s="163">
        <v>6.3641118222548801E-3</v>
      </c>
      <c r="H451" s="163">
        <v>6.3259663393647903E-3</v>
      </c>
    </row>
    <row r="452" spans="2:8" x14ac:dyDescent="0.35">
      <c r="B452" s="163" t="s">
        <v>67</v>
      </c>
      <c r="C452" s="163" t="s">
        <v>1027</v>
      </c>
      <c r="D452" s="163" t="s">
        <v>514</v>
      </c>
      <c r="E452" s="163" t="s">
        <v>2046</v>
      </c>
      <c r="F452" s="163" t="s">
        <v>2049</v>
      </c>
      <c r="G452" s="163">
        <v>0.99924119717785898</v>
      </c>
      <c r="H452" s="163">
        <v>0.99981791897386596</v>
      </c>
    </row>
    <row r="453" spans="2:8" x14ac:dyDescent="0.35">
      <c r="B453" s="163" t="s">
        <v>67</v>
      </c>
      <c r="C453" s="163" t="s">
        <v>1027</v>
      </c>
      <c r="D453" s="163" t="s">
        <v>514</v>
      </c>
      <c r="E453" s="163" t="s">
        <v>504</v>
      </c>
      <c r="F453" s="163" t="s">
        <v>2049</v>
      </c>
      <c r="G453" s="163">
        <v>1</v>
      </c>
      <c r="H453" s="163">
        <v>1</v>
      </c>
    </row>
    <row r="454" spans="2:8" x14ac:dyDescent="0.35">
      <c r="B454" s="163" t="s">
        <v>67</v>
      </c>
      <c r="C454" s="163" t="s">
        <v>1027</v>
      </c>
      <c r="D454" s="163" t="s">
        <v>514</v>
      </c>
      <c r="E454" s="163" t="s">
        <v>2047</v>
      </c>
      <c r="F454" s="163" t="s">
        <v>2049</v>
      </c>
      <c r="G454" s="163">
        <v>0.42495193301897199</v>
      </c>
      <c r="H454" s="163">
        <v>0.25329478371268499</v>
      </c>
    </row>
    <row r="455" spans="2:8" x14ac:dyDescent="0.35">
      <c r="B455" s="163" t="s">
        <v>67</v>
      </c>
      <c r="C455" s="163" t="s">
        <v>1027</v>
      </c>
      <c r="D455" s="163" t="s">
        <v>514</v>
      </c>
      <c r="E455" s="163" t="s">
        <v>1866</v>
      </c>
      <c r="F455" s="163" t="s">
        <v>2049</v>
      </c>
      <c r="G455" s="163">
        <v>0.64123719686337399</v>
      </c>
      <c r="H455" s="163">
        <v>0.79689691711303601</v>
      </c>
    </row>
    <row r="456" spans="2:8" x14ac:dyDescent="0.35">
      <c r="B456" s="163" t="s">
        <v>70</v>
      </c>
      <c r="C456" s="163" t="s">
        <v>1027</v>
      </c>
      <c r="D456" s="163" t="s">
        <v>2044</v>
      </c>
      <c r="E456" s="163" t="s">
        <v>496</v>
      </c>
      <c r="F456" s="163" t="s">
        <v>2045</v>
      </c>
      <c r="G456" s="163">
        <v>5.42891584083217E-2</v>
      </c>
      <c r="H456" s="163">
        <v>7.0143627519530599E-2</v>
      </c>
    </row>
    <row r="457" spans="2:8" x14ac:dyDescent="0.35">
      <c r="B457" s="163" t="s">
        <v>70</v>
      </c>
      <c r="C457" s="163" t="s">
        <v>1027</v>
      </c>
      <c r="D457" s="163" t="s">
        <v>2044</v>
      </c>
      <c r="E457" s="163" t="s">
        <v>2046</v>
      </c>
      <c r="F457" s="163" t="s">
        <v>2045</v>
      </c>
      <c r="G457" s="163">
        <v>0.999978748656703</v>
      </c>
      <c r="H457" s="163">
        <v>0.99996490556638296</v>
      </c>
    </row>
    <row r="458" spans="2:8" x14ac:dyDescent="0.35">
      <c r="B458" s="163" t="s">
        <v>70</v>
      </c>
      <c r="C458" s="163" t="s">
        <v>1027</v>
      </c>
      <c r="D458" s="163" t="s">
        <v>2044</v>
      </c>
      <c r="E458" s="163" t="s">
        <v>504</v>
      </c>
      <c r="F458" s="163" t="s">
        <v>2045</v>
      </c>
      <c r="G458" s="163">
        <v>1</v>
      </c>
      <c r="H458" s="163">
        <v>1</v>
      </c>
    </row>
    <row r="459" spans="2:8" x14ac:dyDescent="0.35">
      <c r="B459" s="163" t="s">
        <v>70</v>
      </c>
      <c r="C459" s="163" t="s">
        <v>1027</v>
      </c>
      <c r="D459" s="163" t="s">
        <v>2044</v>
      </c>
      <c r="E459" s="163" t="s">
        <v>2047</v>
      </c>
      <c r="F459" s="163" t="s">
        <v>2045</v>
      </c>
      <c r="G459" s="163">
        <v>0.684818796451787</v>
      </c>
      <c r="H459" s="163">
        <v>0.60959138568083504</v>
      </c>
    </row>
    <row r="460" spans="2:8" x14ac:dyDescent="0.35">
      <c r="B460" s="163" t="s">
        <v>70</v>
      </c>
      <c r="C460" s="163" t="s">
        <v>1027</v>
      </c>
      <c r="D460" s="163" t="s">
        <v>2044</v>
      </c>
      <c r="E460" s="163" t="s">
        <v>1866</v>
      </c>
      <c r="F460" s="163" t="s">
        <v>2045</v>
      </c>
      <c r="G460" s="163">
        <v>1</v>
      </c>
      <c r="H460" s="163">
        <v>1</v>
      </c>
    </row>
    <row r="461" spans="2:8" x14ac:dyDescent="0.35">
      <c r="B461" s="163" t="s">
        <v>70</v>
      </c>
      <c r="C461" s="163" t="s">
        <v>1027</v>
      </c>
      <c r="D461" s="163" t="s">
        <v>2044</v>
      </c>
      <c r="E461" s="163" t="s">
        <v>496</v>
      </c>
      <c r="F461" s="163" t="s">
        <v>2048</v>
      </c>
      <c r="G461" s="163">
        <v>5.42891584083217E-2</v>
      </c>
      <c r="H461" s="163">
        <v>7.0143627519530599E-2</v>
      </c>
    </row>
    <row r="462" spans="2:8" x14ac:dyDescent="0.35">
      <c r="B462" s="163" t="s">
        <v>70</v>
      </c>
      <c r="C462" s="163" t="s">
        <v>1027</v>
      </c>
      <c r="D462" s="163" t="s">
        <v>2044</v>
      </c>
      <c r="E462" s="163" t="s">
        <v>2046</v>
      </c>
      <c r="F462" s="163" t="s">
        <v>2048</v>
      </c>
      <c r="G462" s="163">
        <v>0.999978748656703</v>
      </c>
      <c r="H462" s="163">
        <v>0.99996490556638296</v>
      </c>
    </row>
    <row r="463" spans="2:8" x14ac:dyDescent="0.35">
      <c r="B463" s="163" t="s">
        <v>70</v>
      </c>
      <c r="C463" s="163" t="s">
        <v>1027</v>
      </c>
      <c r="D463" s="163" t="s">
        <v>2044</v>
      </c>
      <c r="E463" s="163" t="s">
        <v>504</v>
      </c>
      <c r="F463" s="163" t="s">
        <v>2048</v>
      </c>
      <c r="G463" s="163">
        <v>1</v>
      </c>
      <c r="H463" s="163">
        <v>1</v>
      </c>
    </row>
    <row r="464" spans="2:8" x14ac:dyDescent="0.35">
      <c r="B464" s="163" t="s">
        <v>70</v>
      </c>
      <c r="C464" s="163" t="s">
        <v>1027</v>
      </c>
      <c r="D464" s="163" t="s">
        <v>2044</v>
      </c>
      <c r="E464" s="163" t="s">
        <v>2047</v>
      </c>
      <c r="F464" s="163" t="s">
        <v>2048</v>
      </c>
      <c r="G464" s="163">
        <v>0.684818796451787</v>
      </c>
      <c r="H464" s="163">
        <v>0.60959138568083504</v>
      </c>
    </row>
    <row r="465" spans="2:8" x14ac:dyDescent="0.35">
      <c r="B465" s="163" t="s">
        <v>70</v>
      </c>
      <c r="C465" s="163" t="s">
        <v>1027</v>
      </c>
      <c r="D465" s="163" t="s">
        <v>2044</v>
      </c>
      <c r="E465" s="163" t="s">
        <v>1866</v>
      </c>
      <c r="F465" s="163" t="s">
        <v>2048</v>
      </c>
      <c r="G465" s="163">
        <v>1</v>
      </c>
      <c r="H465" s="163">
        <v>1</v>
      </c>
    </row>
    <row r="466" spans="2:8" x14ac:dyDescent="0.35">
      <c r="B466" s="163" t="s">
        <v>70</v>
      </c>
      <c r="C466" s="163" t="s">
        <v>1027</v>
      </c>
      <c r="D466" s="163" t="s">
        <v>514</v>
      </c>
      <c r="E466" s="163" t="s">
        <v>496</v>
      </c>
      <c r="F466" s="163" t="s">
        <v>2049</v>
      </c>
      <c r="G466" s="163">
        <v>7.7898520679309602E-3</v>
      </c>
      <c r="H466" s="163">
        <v>6.9880986469068804E-3</v>
      </c>
    </row>
    <row r="467" spans="2:8" x14ac:dyDescent="0.35">
      <c r="B467" s="163" t="s">
        <v>70</v>
      </c>
      <c r="C467" s="163" t="s">
        <v>1027</v>
      </c>
      <c r="D467" s="163" t="s">
        <v>514</v>
      </c>
      <c r="E467" s="163" t="s">
        <v>2046</v>
      </c>
      <c r="F467" s="163" t="s">
        <v>2049</v>
      </c>
      <c r="G467" s="163">
        <v>0.99997484713567197</v>
      </c>
      <c r="H467" s="163">
        <v>0.999982699188396</v>
      </c>
    </row>
    <row r="468" spans="2:8" x14ac:dyDescent="0.35">
      <c r="B468" s="163" t="s">
        <v>70</v>
      </c>
      <c r="C468" s="163" t="s">
        <v>1027</v>
      </c>
      <c r="D468" s="163" t="s">
        <v>514</v>
      </c>
      <c r="E468" s="163" t="s">
        <v>504</v>
      </c>
      <c r="F468" s="163" t="s">
        <v>2049</v>
      </c>
      <c r="G468" s="163">
        <v>1</v>
      </c>
      <c r="H468" s="163">
        <v>1</v>
      </c>
    </row>
    <row r="469" spans="2:8" x14ac:dyDescent="0.35">
      <c r="B469" s="163" t="s">
        <v>70</v>
      </c>
      <c r="C469" s="163" t="s">
        <v>1027</v>
      </c>
      <c r="D469" s="163" t="s">
        <v>514</v>
      </c>
      <c r="E469" s="163" t="s">
        <v>2047</v>
      </c>
      <c r="F469" s="163" t="s">
        <v>2049</v>
      </c>
      <c r="G469" s="163">
        <v>0.65817221240233603</v>
      </c>
      <c r="H469" s="163">
        <v>0.403894289332352</v>
      </c>
    </row>
    <row r="470" spans="2:8" x14ac:dyDescent="0.35">
      <c r="B470" s="163" t="s">
        <v>70</v>
      </c>
      <c r="C470" s="163" t="s">
        <v>1027</v>
      </c>
      <c r="D470" s="163" t="s">
        <v>514</v>
      </c>
      <c r="E470" s="163" t="s">
        <v>1866</v>
      </c>
      <c r="F470" s="163" t="s">
        <v>2049</v>
      </c>
      <c r="G470" s="163">
        <v>0.79181434896819702</v>
      </c>
      <c r="H470" s="163">
        <v>0.91696473174980997</v>
      </c>
    </row>
    <row r="471" spans="2:8" x14ac:dyDescent="0.35">
      <c r="B471" s="163" t="s">
        <v>73</v>
      </c>
      <c r="C471" s="163" t="s">
        <v>1027</v>
      </c>
      <c r="D471" s="163" t="s">
        <v>2044</v>
      </c>
      <c r="E471" s="163" t="s">
        <v>496</v>
      </c>
      <c r="F471" s="163" t="s">
        <v>2045</v>
      </c>
      <c r="G471" s="163">
        <v>8.3675759150612997E-2</v>
      </c>
      <c r="H471" s="163">
        <v>0.12535734220776601</v>
      </c>
    </row>
    <row r="472" spans="2:8" x14ac:dyDescent="0.35">
      <c r="B472" s="163" t="s">
        <v>73</v>
      </c>
      <c r="C472" s="163" t="s">
        <v>1027</v>
      </c>
      <c r="D472" s="163" t="s">
        <v>2044</v>
      </c>
      <c r="E472" s="163" t="s">
        <v>2046</v>
      </c>
      <c r="F472" s="163" t="s">
        <v>2045</v>
      </c>
      <c r="G472" s="163">
        <v>0.99995839539380504</v>
      </c>
      <c r="H472" s="163">
        <v>0.99994727517068305</v>
      </c>
    </row>
    <row r="473" spans="2:8" x14ac:dyDescent="0.35">
      <c r="B473" s="163" t="s">
        <v>73</v>
      </c>
      <c r="C473" s="163" t="s">
        <v>1027</v>
      </c>
      <c r="D473" s="163" t="s">
        <v>2044</v>
      </c>
      <c r="E473" s="163" t="s">
        <v>504</v>
      </c>
      <c r="F473" s="163" t="s">
        <v>2045</v>
      </c>
      <c r="G473" s="163">
        <v>1</v>
      </c>
      <c r="H473" s="163">
        <v>1</v>
      </c>
    </row>
    <row r="474" spans="2:8" x14ac:dyDescent="0.35">
      <c r="B474" s="163" t="s">
        <v>73</v>
      </c>
      <c r="C474" s="163" t="s">
        <v>1027</v>
      </c>
      <c r="D474" s="163" t="s">
        <v>2044</v>
      </c>
      <c r="E474" s="163" t="s">
        <v>2047</v>
      </c>
      <c r="F474" s="163" t="s">
        <v>2045</v>
      </c>
      <c r="G474" s="163">
        <v>0.75423408745793996</v>
      </c>
      <c r="H474" s="163">
        <v>0.784753052267398</v>
      </c>
    </row>
    <row r="475" spans="2:8" x14ac:dyDescent="0.35">
      <c r="B475" s="163" t="s">
        <v>73</v>
      </c>
      <c r="C475" s="163" t="s">
        <v>1027</v>
      </c>
      <c r="D475" s="163" t="s">
        <v>2044</v>
      </c>
      <c r="E475" s="163" t="s">
        <v>1866</v>
      </c>
      <c r="F475" s="163" t="s">
        <v>2045</v>
      </c>
      <c r="G475" s="163">
        <v>1</v>
      </c>
      <c r="H475" s="163">
        <v>1</v>
      </c>
    </row>
    <row r="476" spans="2:8" x14ac:dyDescent="0.35">
      <c r="B476" s="163" t="s">
        <v>73</v>
      </c>
      <c r="C476" s="163" t="s">
        <v>1027</v>
      </c>
      <c r="D476" s="163" t="s">
        <v>2044</v>
      </c>
      <c r="E476" s="163" t="s">
        <v>496</v>
      </c>
      <c r="F476" s="163" t="s">
        <v>2048</v>
      </c>
      <c r="G476" s="163">
        <v>8.3675759150612997E-2</v>
      </c>
      <c r="H476" s="163">
        <v>0.12535734220776601</v>
      </c>
    </row>
    <row r="477" spans="2:8" x14ac:dyDescent="0.35">
      <c r="B477" s="163" t="s">
        <v>73</v>
      </c>
      <c r="C477" s="163" t="s">
        <v>1027</v>
      </c>
      <c r="D477" s="163" t="s">
        <v>2044</v>
      </c>
      <c r="E477" s="163" t="s">
        <v>2046</v>
      </c>
      <c r="F477" s="163" t="s">
        <v>2048</v>
      </c>
      <c r="G477" s="163">
        <v>0.99995839539380504</v>
      </c>
      <c r="H477" s="163">
        <v>0.99994727517068305</v>
      </c>
    </row>
    <row r="478" spans="2:8" x14ac:dyDescent="0.35">
      <c r="B478" s="163" t="s">
        <v>73</v>
      </c>
      <c r="C478" s="163" t="s">
        <v>1027</v>
      </c>
      <c r="D478" s="163" t="s">
        <v>2044</v>
      </c>
      <c r="E478" s="163" t="s">
        <v>504</v>
      </c>
      <c r="F478" s="163" t="s">
        <v>2048</v>
      </c>
      <c r="G478" s="163">
        <v>1</v>
      </c>
      <c r="H478" s="163">
        <v>1</v>
      </c>
    </row>
    <row r="479" spans="2:8" x14ac:dyDescent="0.35">
      <c r="B479" s="163" t="s">
        <v>73</v>
      </c>
      <c r="C479" s="163" t="s">
        <v>1027</v>
      </c>
      <c r="D479" s="163" t="s">
        <v>2044</v>
      </c>
      <c r="E479" s="163" t="s">
        <v>2047</v>
      </c>
      <c r="F479" s="163" t="s">
        <v>2048</v>
      </c>
      <c r="G479" s="163">
        <v>0.75423408745793996</v>
      </c>
      <c r="H479" s="163">
        <v>0.784753052267397</v>
      </c>
    </row>
    <row r="480" spans="2:8" x14ac:dyDescent="0.35">
      <c r="B480" s="163" t="s">
        <v>73</v>
      </c>
      <c r="C480" s="163" t="s">
        <v>1027</v>
      </c>
      <c r="D480" s="163" t="s">
        <v>2044</v>
      </c>
      <c r="E480" s="163" t="s">
        <v>1866</v>
      </c>
      <c r="F480" s="163" t="s">
        <v>2048</v>
      </c>
      <c r="G480" s="163">
        <v>1</v>
      </c>
      <c r="H480" s="163">
        <v>1</v>
      </c>
    </row>
    <row r="481" spans="2:8" x14ac:dyDescent="0.35">
      <c r="B481" s="163" t="s">
        <v>73</v>
      </c>
      <c r="C481" s="163" t="s">
        <v>1027</v>
      </c>
      <c r="D481" s="163" t="s">
        <v>514</v>
      </c>
      <c r="E481" s="163" t="s">
        <v>496</v>
      </c>
      <c r="F481" s="163" t="s">
        <v>2049</v>
      </c>
      <c r="G481" s="163">
        <v>1.09595247577166E-2</v>
      </c>
      <c r="H481" s="163">
        <v>7.3705331299360197E-3</v>
      </c>
    </row>
    <row r="482" spans="2:8" x14ac:dyDescent="0.35">
      <c r="B482" s="163" t="s">
        <v>73</v>
      </c>
      <c r="C482" s="163" t="s">
        <v>1027</v>
      </c>
      <c r="D482" s="163" t="s">
        <v>514</v>
      </c>
      <c r="E482" s="163" t="s">
        <v>2046</v>
      </c>
      <c r="F482" s="163" t="s">
        <v>2049</v>
      </c>
      <c r="G482" s="163">
        <v>0.99999953387899998</v>
      </c>
      <c r="H482" s="163">
        <v>0.99999999984136101</v>
      </c>
    </row>
    <row r="483" spans="2:8" x14ac:dyDescent="0.35">
      <c r="B483" s="163" t="s">
        <v>73</v>
      </c>
      <c r="C483" s="163" t="s">
        <v>1027</v>
      </c>
      <c r="D483" s="163" t="s">
        <v>514</v>
      </c>
      <c r="E483" s="163" t="s">
        <v>504</v>
      </c>
      <c r="F483" s="163" t="s">
        <v>2049</v>
      </c>
      <c r="G483" s="163">
        <v>1</v>
      </c>
      <c r="H483" s="163">
        <v>1</v>
      </c>
    </row>
    <row r="484" spans="2:8" x14ac:dyDescent="0.35">
      <c r="B484" s="163" t="s">
        <v>73</v>
      </c>
      <c r="C484" s="163" t="s">
        <v>1027</v>
      </c>
      <c r="D484" s="163" t="s">
        <v>514</v>
      </c>
      <c r="E484" s="163" t="s">
        <v>2047</v>
      </c>
      <c r="F484" s="163" t="s">
        <v>2049</v>
      </c>
      <c r="G484" s="163">
        <v>0.59032035459868004</v>
      </c>
      <c r="H484" s="163">
        <v>0.40179824007876602</v>
      </c>
    </row>
    <row r="485" spans="2:8" x14ac:dyDescent="0.35">
      <c r="B485" s="163" t="s">
        <v>73</v>
      </c>
      <c r="C485" s="163" t="s">
        <v>1027</v>
      </c>
      <c r="D485" s="163" t="s">
        <v>514</v>
      </c>
      <c r="E485" s="163" t="s">
        <v>1866</v>
      </c>
      <c r="F485" s="163" t="s">
        <v>2049</v>
      </c>
      <c r="G485" s="163">
        <v>0.76332728700403796</v>
      </c>
      <c r="H485" s="163">
        <v>0.87187239606058198</v>
      </c>
    </row>
    <row r="486" spans="2:8" x14ac:dyDescent="0.35">
      <c r="B486" s="163" t="s">
        <v>75</v>
      </c>
      <c r="C486" s="163" t="s">
        <v>1027</v>
      </c>
      <c r="D486" s="163" t="s">
        <v>2044</v>
      </c>
      <c r="E486" s="163" t="s">
        <v>496</v>
      </c>
      <c r="F486" s="163" t="s">
        <v>2045</v>
      </c>
      <c r="G486" s="163">
        <v>6.1527294203126498E-2</v>
      </c>
      <c r="H486" s="163">
        <v>7.8299201130010404E-2</v>
      </c>
    </row>
    <row r="487" spans="2:8" x14ac:dyDescent="0.35">
      <c r="B487" s="163" t="s">
        <v>75</v>
      </c>
      <c r="C487" s="163" t="s">
        <v>1027</v>
      </c>
      <c r="D487" s="163" t="s">
        <v>2044</v>
      </c>
      <c r="E487" s="163" t="s">
        <v>2046</v>
      </c>
      <c r="F487" s="163" t="s">
        <v>2045</v>
      </c>
      <c r="G487" s="163">
        <v>0.99998163110696803</v>
      </c>
      <c r="H487" s="163">
        <v>0.99996938980601502</v>
      </c>
    </row>
    <row r="488" spans="2:8" x14ac:dyDescent="0.35">
      <c r="B488" s="163" t="s">
        <v>75</v>
      </c>
      <c r="C488" s="163" t="s">
        <v>1027</v>
      </c>
      <c r="D488" s="163" t="s">
        <v>2044</v>
      </c>
      <c r="E488" s="163" t="s">
        <v>504</v>
      </c>
      <c r="F488" s="163" t="s">
        <v>2045</v>
      </c>
      <c r="G488" s="163">
        <v>1</v>
      </c>
      <c r="H488" s="163">
        <v>1</v>
      </c>
    </row>
    <row r="489" spans="2:8" x14ac:dyDescent="0.35">
      <c r="B489" s="163" t="s">
        <v>75</v>
      </c>
      <c r="C489" s="163" t="s">
        <v>1027</v>
      </c>
      <c r="D489" s="163" t="s">
        <v>2044</v>
      </c>
      <c r="E489" s="163" t="s">
        <v>2047</v>
      </c>
      <c r="F489" s="163" t="s">
        <v>2045</v>
      </c>
      <c r="G489" s="163">
        <v>0.71475176922252903</v>
      </c>
      <c r="H489" s="163">
        <v>0.63728087085044505</v>
      </c>
    </row>
    <row r="490" spans="2:8" x14ac:dyDescent="0.35">
      <c r="B490" s="163" t="s">
        <v>75</v>
      </c>
      <c r="C490" s="163" t="s">
        <v>1027</v>
      </c>
      <c r="D490" s="163" t="s">
        <v>2044</v>
      </c>
      <c r="E490" s="163" t="s">
        <v>1866</v>
      </c>
      <c r="F490" s="163" t="s">
        <v>2045</v>
      </c>
      <c r="G490" s="163">
        <v>1</v>
      </c>
      <c r="H490" s="163">
        <v>1</v>
      </c>
    </row>
    <row r="491" spans="2:8" x14ac:dyDescent="0.35">
      <c r="B491" s="163" t="s">
        <v>75</v>
      </c>
      <c r="C491" s="163" t="s">
        <v>1027</v>
      </c>
      <c r="D491" s="163" t="s">
        <v>2044</v>
      </c>
      <c r="E491" s="163" t="s">
        <v>496</v>
      </c>
      <c r="F491" s="163" t="s">
        <v>2048</v>
      </c>
      <c r="G491" s="163">
        <v>6.1527294203126498E-2</v>
      </c>
      <c r="H491" s="163">
        <v>7.8299201130010404E-2</v>
      </c>
    </row>
    <row r="492" spans="2:8" x14ac:dyDescent="0.35">
      <c r="B492" s="163" t="s">
        <v>75</v>
      </c>
      <c r="C492" s="163" t="s">
        <v>1027</v>
      </c>
      <c r="D492" s="163" t="s">
        <v>2044</v>
      </c>
      <c r="E492" s="163" t="s">
        <v>2046</v>
      </c>
      <c r="F492" s="163" t="s">
        <v>2048</v>
      </c>
      <c r="G492" s="163">
        <v>0.99998163110696803</v>
      </c>
      <c r="H492" s="163">
        <v>0.99996938980601502</v>
      </c>
    </row>
    <row r="493" spans="2:8" x14ac:dyDescent="0.35">
      <c r="B493" s="163" t="s">
        <v>75</v>
      </c>
      <c r="C493" s="163" t="s">
        <v>1027</v>
      </c>
      <c r="D493" s="163" t="s">
        <v>2044</v>
      </c>
      <c r="E493" s="163" t="s">
        <v>504</v>
      </c>
      <c r="F493" s="163" t="s">
        <v>2048</v>
      </c>
      <c r="G493" s="163">
        <v>1</v>
      </c>
      <c r="H493" s="163">
        <v>1</v>
      </c>
    </row>
    <row r="494" spans="2:8" x14ac:dyDescent="0.35">
      <c r="B494" s="163" t="s">
        <v>75</v>
      </c>
      <c r="C494" s="163" t="s">
        <v>1027</v>
      </c>
      <c r="D494" s="163" t="s">
        <v>2044</v>
      </c>
      <c r="E494" s="163" t="s">
        <v>2047</v>
      </c>
      <c r="F494" s="163" t="s">
        <v>2048</v>
      </c>
      <c r="G494" s="163">
        <v>0.71475176922252903</v>
      </c>
      <c r="H494" s="163">
        <v>0.63728087085044505</v>
      </c>
    </row>
    <row r="495" spans="2:8" x14ac:dyDescent="0.35">
      <c r="B495" s="163" t="s">
        <v>75</v>
      </c>
      <c r="C495" s="163" t="s">
        <v>1027</v>
      </c>
      <c r="D495" s="163" t="s">
        <v>2044</v>
      </c>
      <c r="E495" s="163" t="s">
        <v>1866</v>
      </c>
      <c r="F495" s="163" t="s">
        <v>2048</v>
      </c>
      <c r="G495" s="163">
        <v>1</v>
      </c>
      <c r="H495" s="163">
        <v>1</v>
      </c>
    </row>
    <row r="496" spans="2:8" x14ac:dyDescent="0.35">
      <c r="B496" s="163" t="s">
        <v>75</v>
      </c>
      <c r="C496" s="163" t="s">
        <v>1027</v>
      </c>
      <c r="D496" s="163" t="s">
        <v>514</v>
      </c>
      <c r="E496" s="163" t="s">
        <v>496</v>
      </c>
      <c r="F496" s="163" t="s">
        <v>2049</v>
      </c>
      <c r="G496" s="163">
        <v>7.3491696523379103E-3</v>
      </c>
      <c r="H496" s="163">
        <v>4.6215001963129197E-3</v>
      </c>
    </row>
    <row r="497" spans="2:8" x14ac:dyDescent="0.35">
      <c r="B497" s="163" t="s">
        <v>75</v>
      </c>
      <c r="C497" s="163" t="s">
        <v>1027</v>
      </c>
      <c r="D497" s="163" t="s">
        <v>514</v>
      </c>
      <c r="E497" s="163" t="s">
        <v>2046</v>
      </c>
      <c r="F497" s="163" t="s">
        <v>2049</v>
      </c>
      <c r="G497" s="163">
        <v>0.99998594234159299</v>
      </c>
      <c r="H497" s="163">
        <v>0.999990316822568</v>
      </c>
    </row>
    <row r="498" spans="2:8" x14ac:dyDescent="0.35">
      <c r="B498" s="163" t="s">
        <v>75</v>
      </c>
      <c r="C498" s="163" t="s">
        <v>1027</v>
      </c>
      <c r="D498" s="163" t="s">
        <v>514</v>
      </c>
      <c r="E498" s="163" t="s">
        <v>504</v>
      </c>
      <c r="F498" s="163" t="s">
        <v>2049</v>
      </c>
      <c r="G498" s="163">
        <v>1</v>
      </c>
      <c r="H498" s="163">
        <v>1</v>
      </c>
    </row>
    <row r="499" spans="2:8" x14ac:dyDescent="0.35">
      <c r="B499" s="163" t="s">
        <v>75</v>
      </c>
      <c r="C499" s="163" t="s">
        <v>1027</v>
      </c>
      <c r="D499" s="163" t="s">
        <v>514</v>
      </c>
      <c r="E499" s="163" t="s">
        <v>2047</v>
      </c>
      <c r="F499" s="163" t="s">
        <v>2049</v>
      </c>
      <c r="G499" s="163">
        <v>0.67344414744382397</v>
      </c>
      <c r="H499" s="163">
        <v>0.429951833055772</v>
      </c>
    </row>
    <row r="500" spans="2:8" x14ac:dyDescent="0.35">
      <c r="B500" s="163" t="s">
        <v>75</v>
      </c>
      <c r="C500" s="163" t="s">
        <v>1027</v>
      </c>
      <c r="D500" s="163" t="s">
        <v>514</v>
      </c>
      <c r="E500" s="163" t="s">
        <v>1866</v>
      </c>
      <c r="F500" s="163" t="s">
        <v>2049</v>
      </c>
      <c r="G500" s="163">
        <v>0.80271701809404705</v>
      </c>
      <c r="H500" s="163">
        <v>0.92094622750578703</v>
      </c>
    </row>
    <row r="501" spans="2:8" x14ac:dyDescent="0.35">
      <c r="B501" s="163" t="s">
        <v>78</v>
      </c>
      <c r="C501" s="163" t="s">
        <v>1027</v>
      </c>
      <c r="D501" s="163" t="s">
        <v>2044</v>
      </c>
      <c r="E501" s="163" t="s">
        <v>496</v>
      </c>
      <c r="F501" s="163" t="s">
        <v>2045</v>
      </c>
      <c r="G501" s="163">
        <v>4.2236159564672401E-2</v>
      </c>
      <c r="H501" s="163">
        <v>8.0434690991280103E-2</v>
      </c>
    </row>
    <row r="502" spans="2:8" x14ac:dyDescent="0.35">
      <c r="B502" s="163" t="s">
        <v>78</v>
      </c>
      <c r="C502" s="163" t="s">
        <v>1027</v>
      </c>
      <c r="D502" s="163" t="s">
        <v>2044</v>
      </c>
      <c r="E502" s="163" t="s">
        <v>2046</v>
      </c>
      <c r="F502" s="163" t="s">
        <v>2045</v>
      </c>
      <c r="G502" s="163">
        <v>0.99987449224359004</v>
      </c>
      <c r="H502" s="163">
        <v>0.99984866639334102</v>
      </c>
    </row>
    <row r="503" spans="2:8" x14ac:dyDescent="0.35">
      <c r="B503" s="163" t="s">
        <v>78</v>
      </c>
      <c r="C503" s="163" t="s">
        <v>1027</v>
      </c>
      <c r="D503" s="163" t="s">
        <v>2044</v>
      </c>
      <c r="E503" s="163" t="s">
        <v>504</v>
      </c>
      <c r="F503" s="163" t="s">
        <v>2045</v>
      </c>
      <c r="G503" s="163">
        <v>1</v>
      </c>
      <c r="H503" s="163">
        <v>1</v>
      </c>
    </row>
    <row r="504" spans="2:8" x14ac:dyDescent="0.35">
      <c r="B504" s="163" t="s">
        <v>78</v>
      </c>
      <c r="C504" s="163" t="s">
        <v>1027</v>
      </c>
      <c r="D504" s="163" t="s">
        <v>2044</v>
      </c>
      <c r="E504" s="163" t="s">
        <v>2047</v>
      </c>
      <c r="F504" s="163" t="s">
        <v>2045</v>
      </c>
      <c r="G504" s="163">
        <v>0.51216488947136196</v>
      </c>
      <c r="H504" s="163">
        <v>0.57209836576831097</v>
      </c>
    </row>
    <row r="505" spans="2:8" x14ac:dyDescent="0.35">
      <c r="B505" s="163" t="s">
        <v>78</v>
      </c>
      <c r="C505" s="163" t="s">
        <v>1027</v>
      </c>
      <c r="D505" s="163" t="s">
        <v>2044</v>
      </c>
      <c r="E505" s="163" t="s">
        <v>1866</v>
      </c>
      <c r="F505" s="163" t="s">
        <v>2045</v>
      </c>
      <c r="G505" s="163">
        <v>1</v>
      </c>
      <c r="H505" s="163">
        <v>1</v>
      </c>
    </row>
    <row r="506" spans="2:8" x14ac:dyDescent="0.35">
      <c r="B506" s="163" t="s">
        <v>78</v>
      </c>
      <c r="C506" s="163" t="s">
        <v>1027</v>
      </c>
      <c r="D506" s="163" t="s">
        <v>2044</v>
      </c>
      <c r="E506" s="163" t="s">
        <v>496</v>
      </c>
      <c r="F506" s="163" t="s">
        <v>2048</v>
      </c>
      <c r="G506" s="163">
        <v>4.2236159564672401E-2</v>
      </c>
      <c r="H506" s="163">
        <v>8.0434690991280103E-2</v>
      </c>
    </row>
    <row r="507" spans="2:8" x14ac:dyDescent="0.35">
      <c r="B507" s="163" t="s">
        <v>78</v>
      </c>
      <c r="C507" s="163" t="s">
        <v>1027</v>
      </c>
      <c r="D507" s="163" t="s">
        <v>2044</v>
      </c>
      <c r="E507" s="163" t="s">
        <v>2046</v>
      </c>
      <c r="F507" s="163" t="s">
        <v>2048</v>
      </c>
      <c r="G507" s="163">
        <v>0.99987449224359004</v>
      </c>
      <c r="H507" s="163">
        <v>0.99984866639334102</v>
      </c>
    </row>
    <row r="508" spans="2:8" x14ac:dyDescent="0.35">
      <c r="B508" s="163" t="s">
        <v>78</v>
      </c>
      <c r="C508" s="163" t="s">
        <v>1027</v>
      </c>
      <c r="D508" s="163" t="s">
        <v>2044</v>
      </c>
      <c r="E508" s="163" t="s">
        <v>504</v>
      </c>
      <c r="F508" s="163" t="s">
        <v>2048</v>
      </c>
      <c r="G508" s="163">
        <v>1</v>
      </c>
      <c r="H508" s="163">
        <v>1</v>
      </c>
    </row>
    <row r="509" spans="2:8" x14ac:dyDescent="0.35">
      <c r="B509" s="163" t="s">
        <v>78</v>
      </c>
      <c r="C509" s="163" t="s">
        <v>1027</v>
      </c>
      <c r="D509" s="163" t="s">
        <v>2044</v>
      </c>
      <c r="E509" s="163" t="s">
        <v>2047</v>
      </c>
      <c r="F509" s="163" t="s">
        <v>2048</v>
      </c>
      <c r="G509" s="163">
        <v>0.51216488947136196</v>
      </c>
      <c r="H509" s="163">
        <v>0.57209836576831097</v>
      </c>
    </row>
    <row r="510" spans="2:8" x14ac:dyDescent="0.35">
      <c r="B510" s="163" t="s">
        <v>78</v>
      </c>
      <c r="C510" s="163" t="s">
        <v>1027</v>
      </c>
      <c r="D510" s="163" t="s">
        <v>2044</v>
      </c>
      <c r="E510" s="163" t="s">
        <v>1866</v>
      </c>
      <c r="F510" s="163" t="s">
        <v>2048</v>
      </c>
      <c r="G510" s="163">
        <v>1</v>
      </c>
      <c r="H510" s="163">
        <v>1</v>
      </c>
    </row>
    <row r="511" spans="2:8" x14ac:dyDescent="0.35">
      <c r="B511" s="163" t="s">
        <v>78</v>
      </c>
      <c r="C511" s="163" t="s">
        <v>1027</v>
      </c>
      <c r="D511" s="163" t="s">
        <v>514</v>
      </c>
      <c r="E511" s="163" t="s">
        <v>496</v>
      </c>
      <c r="F511" s="163" t="s">
        <v>2049</v>
      </c>
      <c r="G511" s="163">
        <v>3.8086961588558298E-3</v>
      </c>
      <c r="H511" s="163">
        <v>4.5694647771587502E-3</v>
      </c>
    </row>
    <row r="512" spans="2:8" x14ac:dyDescent="0.35">
      <c r="B512" s="163" t="s">
        <v>78</v>
      </c>
      <c r="C512" s="163" t="s">
        <v>1027</v>
      </c>
      <c r="D512" s="163" t="s">
        <v>514</v>
      </c>
      <c r="E512" s="163" t="s">
        <v>2046</v>
      </c>
      <c r="F512" s="163" t="s">
        <v>2049</v>
      </c>
      <c r="G512" s="163">
        <v>0.99987905762629004</v>
      </c>
      <c r="H512" s="163">
        <v>0.99989200197671202</v>
      </c>
    </row>
    <row r="513" spans="2:8" x14ac:dyDescent="0.35">
      <c r="B513" s="163" t="s">
        <v>78</v>
      </c>
      <c r="C513" s="163" t="s">
        <v>1027</v>
      </c>
      <c r="D513" s="163" t="s">
        <v>514</v>
      </c>
      <c r="E513" s="163" t="s">
        <v>504</v>
      </c>
      <c r="F513" s="163" t="s">
        <v>2049</v>
      </c>
      <c r="G513" s="163">
        <v>1</v>
      </c>
      <c r="H513" s="163">
        <v>1</v>
      </c>
    </row>
    <row r="514" spans="2:8" x14ac:dyDescent="0.35">
      <c r="B514" s="163" t="s">
        <v>78</v>
      </c>
      <c r="C514" s="163" t="s">
        <v>1027</v>
      </c>
      <c r="D514" s="163" t="s">
        <v>514</v>
      </c>
      <c r="E514" s="163" t="s">
        <v>2047</v>
      </c>
      <c r="F514" s="163" t="s">
        <v>2049</v>
      </c>
      <c r="G514" s="163">
        <v>0.36812694095964299</v>
      </c>
      <c r="H514" s="163">
        <v>0.22259583211072001</v>
      </c>
    </row>
    <row r="515" spans="2:8" x14ac:dyDescent="0.35">
      <c r="B515" s="163" t="s">
        <v>78</v>
      </c>
      <c r="C515" s="163" t="s">
        <v>1027</v>
      </c>
      <c r="D515" s="163" t="s">
        <v>514</v>
      </c>
      <c r="E515" s="163" t="s">
        <v>1866</v>
      </c>
      <c r="F515" s="163" t="s">
        <v>2049</v>
      </c>
      <c r="G515" s="163">
        <v>0.70032793080887601</v>
      </c>
      <c r="H515" s="163">
        <v>0.84700796208840601</v>
      </c>
    </row>
    <row r="516" spans="2:8" x14ac:dyDescent="0.35">
      <c r="B516" s="163" t="s">
        <v>81</v>
      </c>
      <c r="C516" s="163" t="s">
        <v>1027</v>
      </c>
      <c r="D516" s="163" t="s">
        <v>2044</v>
      </c>
      <c r="E516" s="163" t="s">
        <v>496</v>
      </c>
      <c r="F516" s="163" t="s">
        <v>2045</v>
      </c>
      <c r="G516" s="163">
        <v>6.2892613054781998E-2</v>
      </c>
      <c r="H516" s="163">
        <v>0.16848334227056599</v>
      </c>
    </row>
    <row r="517" spans="2:8" x14ac:dyDescent="0.35">
      <c r="B517" s="163" t="s">
        <v>81</v>
      </c>
      <c r="C517" s="163" t="s">
        <v>1027</v>
      </c>
      <c r="D517" s="163" t="s">
        <v>2044</v>
      </c>
      <c r="E517" s="163" t="s">
        <v>2046</v>
      </c>
      <c r="F517" s="163" t="s">
        <v>2045</v>
      </c>
      <c r="G517" s="163">
        <v>0.99999999999225697</v>
      </c>
      <c r="H517" s="163">
        <v>0.99999999999630795</v>
      </c>
    </row>
    <row r="518" spans="2:8" x14ac:dyDescent="0.35">
      <c r="B518" s="163" t="s">
        <v>81</v>
      </c>
      <c r="C518" s="163" t="s">
        <v>1027</v>
      </c>
      <c r="D518" s="163" t="s">
        <v>2044</v>
      </c>
      <c r="E518" s="163" t="s">
        <v>504</v>
      </c>
      <c r="F518" s="163" t="s">
        <v>2045</v>
      </c>
      <c r="G518" s="163">
        <v>1</v>
      </c>
      <c r="H518" s="163">
        <v>1</v>
      </c>
    </row>
    <row r="519" spans="2:8" x14ac:dyDescent="0.35">
      <c r="B519" s="163" t="s">
        <v>81</v>
      </c>
      <c r="C519" s="163" t="s">
        <v>1027</v>
      </c>
      <c r="D519" s="163" t="s">
        <v>2044</v>
      </c>
      <c r="E519" s="163" t="s">
        <v>2047</v>
      </c>
      <c r="F519" s="163" t="s">
        <v>2045</v>
      </c>
      <c r="G519" s="163">
        <v>0.81416293354610603</v>
      </c>
      <c r="H519" s="163">
        <v>0.87612037897339401</v>
      </c>
    </row>
    <row r="520" spans="2:8" x14ac:dyDescent="0.35">
      <c r="B520" s="163" t="s">
        <v>81</v>
      </c>
      <c r="C520" s="163" t="s">
        <v>1027</v>
      </c>
      <c r="D520" s="163" t="s">
        <v>2044</v>
      </c>
      <c r="E520" s="163" t="s">
        <v>1866</v>
      </c>
      <c r="F520" s="163" t="s">
        <v>2045</v>
      </c>
      <c r="G520" s="163">
        <v>1</v>
      </c>
      <c r="H520" s="163">
        <v>1</v>
      </c>
    </row>
    <row r="521" spans="2:8" x14ac:dyDescent="0.35">
      <c r="B521" s="163" t="s">
        <v>81</v>
      </c>
      <c r="C521" s="163" t="s">
        <v>1027</v>
      </c>
      <c r="D521" s="163" t="s">
        <v>2044</v>
      </c>
      <c r="E521" s="163" t="s">
        <v>496</v>
      </c>
      <c r="F521" s="163" t="s">
        <v>2048</v>
      </c>
      <c r="G521" s="163">
        <v>6.2892613054781998E-2</v>
      </c>
      <c r="H521" s="163">
        <v>0.16848334227056599</v>
      </c>
    </row>
    <row r="522" spans="2:8" x14ac:dyDescent="0.35">
      <c r="B522" s="163" t="s">
        <v>81</v>
      </c>
      <c r="C522" s="163" t="s">
        <v>1027</v>
      </c>
      <c r="D522" s="163" t="s">
        <v>2044</v>
      </c>
      <c r="E522" s="163" t="s">
        <v>2046</v>
      </c>
      <c r="F522" s="163" t="s">
        <v>2048</v>
      </c>
      <c r="G522" s="163">
        <v>0.99999999999225697</v>
      </c>
      <c r="H522" s="163">
        <v>0.99999999999630795</v>
      </c>
    </row>
    <row r="523" spans="2:8" x14ac:dyDescent="0.35">
      <c r="B523" s="163" t="s">
        <v>81</v>
      </c>
      <c r="C523" s="163" t="s">
        <v>1027</v>
      </c>
      <c r="D523" s="163" t="s">
        <v>2044</v>
      </c>
      <c r="E523" s="163" t="s">
        <v>504</v>
      </c>
      <c r="F523" s="163" t="s">
        <v>2048</v>
      </c>
      <c r="G523" s="163">
        <v>1</v>
      </c>
      <c r="H523" s="163">
        <v>1</v>
      </c>
    </row>
    <row r="524" spans="2:8" x14ac:dyDescent="0.35">
      <c r="B524" s="163" t="s">
        <v>81</v>
      </c>
      <c r="C524" s="163" t="s">
        <v>1027</v>
      </c>
      <c r="D524" s="163" t="s">
        <v>2044</v>
      </c>
      <c r="E524" s="163" t="s">
        <v>2047</v>
      </c>
      <c r="F524" s="163" t="s">
        <v>2048</v>
      </c>
      <c r="G524" s="163">
        <v>0.81416293354610503</v>
      </c>
      <c r="H524" s="163">
        <v>0.87612037897339401</v>
      </c>
    </row>
    <row r="525" spans="2:8" x14ac:dyDescent="0.35">
      <c r="B525" s="163" t="s">
        <v>81</v>
      </c>
      <c r="C525" s="163" t="s">
        <v>1027</v>
      </c>
      <c r="D525" s="163" t="s">
        <v>2044</v>
      </c>
      <c r="E525" s="163" t="s">
        <v>1866</v>
      </c>
      <c r="F525" s="163" t="s">
        <v>2048</v>
      </c>
      <c r="G525" s="163">
        <v>1</v>
      </c>
      <c r="H525" s="163">
        <v>1</v>
      </c>
    </row>
    <row r="526" spans="2:8" x14ac:dyDescent="0.35">
      <c r="B526" s="163" t="s">
        <v>81</v>
      </c>
      <c r="C526" s="163" t="s">
        <v>1027</v>
      </c>
      <c r="D526" s="163" t="s">
        <v>514</v>
      </c>
      <c r="E526" s="163" t="s">
        <v>496</v>
      </c>
      <c r="F526" s="163" t="s">
        <v>2049</v>
      </c>
      <c r="G526" s="163">
        <v>3.8362166643313199E-3</v>
      </c>
      <c r="H526" s="163">
        <v>1.6358516281650499E-3</v>
      </c>
    </row>
    <row r="527" spans="2:8" x14ac:dyDescent="0.35">
      <c r="B527" s="163" t="s">
        <v>81</v>
      </c>
      <c r="C527" s="163" t="s">
        <v>1027</v>
      </c>
      <c r="D527" s="163" t="s">
        <v>514</v>
      </c>
      <c r="E527" s="163" t="s">
        <v>2046</v>
      </c>
      <c r="F527" s="163" t="s">
        <v>2049</v>
      </c>
      <c r="G527" s="163">
        <v>0.99992099819029401</v>
      </c>
      <c r="H527" s="163">
        <v>0.99980155853181296</v>
      </c>
    </row>
    <row r="528" spans="2:8" x14ac:dyDescent="0.35">
      <c r="B528" s="163" t="s">
        <v>81</v>
      </c>
      <c r="C528" s="163" t="s">
        <v>1027</v>
      </c>
      <c r="D528" s="163" t="s">
        <v>514</v>
      </c>
      <c r="E528" s="163" t="s">
        <v>504</v>
      </c>
      <c r="F528" s="163" t="s">
        <v>2049</v>
      </c>
      <c r="G528" s="163">
        <v>1</v>
      </c>
      <c r="H528" s="163">
        <v>1</v>
      </c>
    </row>
    <row r="529" spans="2:8" x14ac:dyDescent="0.35">
      <c r="B529" s="163" t="s">
        <v>81</v>
      </c>
      <c r="C529" s="163" t="s">
        <v>1027</v>
      </c>
      <c r="D529" s="163" t="s">
        <v>514</v>
      </c>
      <c r="E529" s="163" t="s">
        <v>2047</v>
      </c>
      <c r="F529" s="163" t="s">
        <v>2049</v>
      </c>
      <c r="G529" s="163">
        <v>0.83785294692322398</v>
      </c>
      <c r="H529" s="163">
        <v>0.60003395159602801</v>
      </c>
    </row>
    <row r="530" spans="2:8" x14ac:dyDescent="0.35">
      <c r="B530" s="163" t="s">
        <v>81</v>
      </c>
      <c r="C530" s="163" t="s">
        <v>1027</v>
      </c>
      <c r="D530" s="163" t="s">
        <v>514</v>
      </c>
      <c r="E530" s="163" t="s">
        <v>1866</v>
      </c>
      <c r="F530" s="163" t="s">
        <v>2049</v>
      </c>
      <c r="G530" s="163">
        <v>0.89215705882457896</v>
      </c>
      <c r="H530" s="163">
        <v>0.95970571910541702</v>
      </c>
    </row>
    <row r="531" spans="2:8" x14ac:dyDescent="0.35">
      <c r="B531" s="163" t="s">
        <v>84</v>
      </c>
      <c r="C531" s="163" t="s">
        <v>1027</v>
      </c>
      <c r="D531" s="163" t="s">
        <v>2044</v>
      </c>
      <c r="E531" s="163" t="s">
        <v>496</v>
      </c>
      <c r="F531" s="163" t="s">
        <v>2045</v>
      </c>
      <c r="G531" s="163">
        <v>5.7877484325482703E-2</v>
      </c>
      <c r="H531" s="163">
        <v>0.113225223163303</v>
      </c>
    </row>
    <row r="532" spans="2:8" x14ac:dyDescent="0.35">
      <c r="B532" s="163" t="s">
        <v>84</v>
      </c>
      <c r="C532" s="163" t="s">
        <v>1027</v>
      </c>
      <c r="D532" s="163" t="s">
        <v>2044</v>
      </c>
      <c r="E532" s="163" t="s">
        <v>2046</v>
      </c>
      <c r="F532" s="163" t="s">
        <v>2045</v>
      </c>
      <c r="G532" s="163">
        <v>0.99999895195882504</v>
      </c>
      <c r="H532" s="163">
        <v>0.99999610501786895</v>
      </c>
    </row>
    <row r="533" spans="2:8" x14ac:dyDescent="0.35">
      <c r="B533" s="163" t="s">
        <v>84</v>
      </c>
      <c r="C533" s="163" t="s">
        <v>1027</v>
      </c>
      <c r="D533" s="163" t="s">
        <v>2044</v>
      </c>
      <c r="E533" s="163" t="s">
        <v>504</v>
      </c>
      <c r="F533" s="163" t="s">
        <v>2045</v>
      </c>
      <c r="G533" s="163">
        <v>1</v>
      </c>
      <c r="H533" s="163">
        <v>1</v>
      </c>
    </row>
    <row r="534" spans="2:8" x14ac:dyDescent="0.35">
      <c r="B534" s="163" t="s">
        <v>84</v>
      </c>
      <c r="C534" s="163" t="s">
        <v>1027</v>
      </c>
      <c r="D534" s="163" t="s">
        <v>2044</v>
      </c>
      <c r="E534" s="163" t="s">
        <v>2047</v>
      </c>
      <c r="F534" s="163" t="s">
        <v>2045</v>
      </c>
      <c r="G534" s="163">
        <v>0.71321761398805095</v>
      </c>
      <c r="H534" s="163">
        <v>0.70101307602963403</v>
      </c>
    </row>
    <row r="535" spans="2:8" x14ac:dyDescent="0.35">
      <c r="B535" s="163" t="s">
        <v>84</v>
      </c>
      <c r="C535" s="163" t="s">
        <v>1027</v>
      </c>
      <c r="D535" s="163" t="s">
        <v>2044</v>
      </c>
      <c r="E535" s="163" t="s">
        <v>1866</v>
      </c>
      <c r="F535" s="163" t="s">
        <v>2045</v>
      </c>
      <c r="G535" s="163">
        <v>1</v>
      </c>
      <c r="H535" s="163">
        <v>1</v>
      </c>
    </row>
    <row r="536" spans="2:8" x14ac:dyDescent="0.35">
      <c r="B536" s="163" t="s">
        <v>84</v>
      </c>
      <c r="C536" s="163" t="s">
        <v>1027</v>
      </c>
      <c r="D536" s="163" t="s">
        <v>2044</v>
      </c>
      <c r="E536" s="163" t="s">
        <v>496</v>
      </c>
      <c r="F536" s="163" t="s">
        <v>2048</v>
      </c>
      <c r="G536" s="163">
        <v>5.7877484325482703E-2</v>
      </c>
      <c r="H536" s="163">
        <v>0.113225223163303</v>
      </c>
    </row>
    <row r="537" spans="2:8" x14ac:dyDescent="0.35">
      <c r="B537" s="163" t="s">
        <v>84</v>
      </c>
      <c r="C537" s="163" t="s">
        <v>1027</v>
      </c>
      <c r="D537" s="163" t="s">
        <v>2044</v>
      </c>
      <c r="E537" s="163" t="s">
        <v>2046</v>
      </c>
      <c r="F537" s="163" t="s">
        <v>2048</v>
      </c>
      <c r="G537" s="163">
        <v>0.99999895195882504</v>
      </c>
      <c r="H537" s="163">
        <v>0.99999610501786895</v>
      </c>
    </row>
    <row r="538" spans="2:8" x14ac:dyDescent="0.35">
      <c r="B538" s="163" t="s">
        <v>84</v>
      </c>
      <c r="C538" s="163" t="s">
        <v>1027</v>
      </c>
      <c r="D538" s="163" t="s">
        <v>2044</v>
      </c>
      <c r="E538" s="163" t="s">
        <v>504</v>
      </c>
      <c r="F538" s="163" t="s">
        <v>2048</v>
      </c>
      <c r="G538" s="163">
        <v>1</v>
      </c>
      <c r="H538" s="163">
        <v>1</v>
      </c>
    </row>
    <row r="539" spans="2:8" x14ac:dyDescent="0.35">
      <c r="B539" s="163" t="s">
        <v>84</v>
      </c>
      <c r="C539" s="163" t="s">
        <v>1027</v>
      </c>
      <c r="D539" s="163" t="s">
        <v>2044</v>
      </c>
      <c r="E539" s="163" t="s">
        <v>2047</v>
      </c>
      <c r="F539" s="163" t="s">
        <v>2048</v>
      </c>
      <c r="G539" s="163">
        <v>0.71321761398805095</v>
      </c>
      <c r="H539" s="163">
        <v>0.70101307602963403</v>
      </c>
    </row>
    <row r="540" spans="2:8" x14ac:dyDescent="0.35">
      <c r="B540" s="163" t="s">
        <v>84</v>
      </c>
      <c r="C540" s="163" t="s">
        <v>1027</v>
      </c>
      <c r="D540" s="163" t="s">
        <v>2044</v>
      </c>
      <c r="E540" s="163" t="s">
        <v>1866</v>
      </c>
      <c r="F540" s="163" t="s">
        <v>2048</v>
      </c>
      <c r="G540" s="163">
        <v>1</v>
      </c>
      <c r="H540" s="163">
        <v>1</v>
      </c>
    </row>
    <row r="541" spans="2:8" x14ac:dyDescent="0.35">
      <c r="B541" s="163" t="s">
        <v>84</v>
      </c>
      <c r="C541" s="163" t="s">
        <v>1027</v>
      </c>
      <c r="D541" s="163" t="s">
        <v>514</v>
      </c>
      <c r="E541" s="163" t="s">
        <v>496</v>
      </c>
      <c r="F541" s="163" t="s">
        <v>2049</v>
      </c>
      <c r="G541" s="163">
        <v>3.0606736352630001E-3</v>
      </c>
      <c r="H541" s="163">
        <v>2.3676852744734002E-3</v>
      </c>
    </row>
    <row r="542" spans="2:8" x14ac:dyDescent="0.35">
      <c r="B542" s="163" t="s">
        <v>84</v>
      </c>
      <c r="C542" s="163" t="s">
        <v>1027</v>
      </c>
      <c r="D542" s="163" t="s">
        <v>514</v>
      </c>
      <c r="E542" s="163" t="s">
        <v>2046</v>
      </c>
      <c r="F542" s="163" t="s">
        <v>2049</v>
      </c>
      <c r="G542" s="163">
        <v>0.99975436002486995</v>
      </c>
      <c r="H542" s="163">
        <v>0.99895644702660003</v>
      </c>
    </row>
    <row r="543" spans="2:8" x14ac:dyDescent="0.35">
      <c r="B543" s="163" t="s">
        <v>84</v>
      </c>
      <c r="C543" s="163" t="s">
        <v>1027</v>
      </c>
      <c r="D543" s="163" t="s">
        <v>514</v>
      </c>
      <c r="E543" s="163" t="s">
        <v>504</v>
      </c>
      <c r="F543" s="163" t="s">
        <v>2049</v>
      </c>
      <c r="G543" s="163">
        <v>1</v>
      </c>
      <c r="H543" s="163">
        <v>1</v>
      </c>
    </row>
    <row r="544" spans="2:8" x14ac:dyDescent="0.35">
      <c r="B544" s="163" t="s">
        <v>84</v>
      </c>
      <c r="C544" s="163" t="s">
        <v>1027</v>
      </c>
      <c r="D544" s="163" t="s">
        <v>514</v>
      </c>
      <c r="E544" s="163" t="s">
        <v>2047</v>
      </c>
      <c r="F544" s="163" t="s">
        <v>2049</v>
      </c>
      <c r="G544" s="163">
        <v>0.44021701512078298</v>
      </c>
      <c r="H544" s="163">
        <v>0.24067753843992201</v>
      </c>
    </row>
    <row r="545" spans="2:8" x14ac:dyDescent="0.35">
      <c r="B545" s="163" t="s">
        <v>84</v>
      </c>
      <c r="C545" s="163" t="s">
        <v>1027</v>
      </c>
      <c r="D545" s="163" t="s">
        <v>514</v>
      </c>
      <c r="E545" s="163" t="s">
        <v>1866</v>
      </c>
      <c r="F545" s="163" t="s">
        <v>2049</v>
      </c>
      <c r="G545" s="163">
        <v>0.93700735994626405</v>
      </c>
      <c r="H545" s="163">
        <v>0.97829587157322895</v>
      </c>
    </row>
    <row r="546" spans="2:8" x14ac:dyDescent="0.35">
      <c r="B546" s="29" t="s">
        <v>86</v>
      </c>
      <c r="C546" s="29" t="s">
        <v>1027</v>
      </c>
      <c r="D546" s="29" t="s">
        <v>2044</v>
      </c>
      <c r="E546" s="29" t="s">
        <v>496</v>
      </c>
      <c r="F546" s="29" t="s">
        <v>2045</v>
      </c>
      <c r="G546" s="29">
        <v>5.56114496170226E-2</v>
      </c>
      <c r="H546" s="29">
        <v>9.9519231021711702E-2</v>
      </c>
    </row>
    <row r="547" spans="2:8" x14ac:dyDescent="0.35">
      <c r="B547" s="29" t="s">
        <v>86</v>
      </c>
      <c r="C547" s="29" t="s">
        <v>1027</v>
      </c>
      <c r="D547" s="29" t="s">
        <v>2044</v>
      </c>
      <c r="E547" s="29" t="s">
        <v>2046</v>
      </c>
      <c r="F547" s="29" t="s">
        <v>2045</v>
      </c>
      <c r="G547" s="29">
        <v>1</v>
      </c>
      <c r="H547" s="29">
        <v>1</v>
      </c>
    </row>
    <row r="548" spans="2:8" x14ac:dyDescent="0.35">
      <c r="B548" s="29" t="s">
        <v>86</v>
      </c>
      <c r="C548" s="29" t="s">
        <v>1027</v>
      </c>
      <c r="D548" s="29" t="s">
        <v>2044</v>
      </c>
      <c r="E548" s="29" t="s">
        <v>504</v>
      </c>
      <c r="F548" s="29" t="s">
        <v>2045</v>
      </c>
      <c r="G548" s="29">
        <v>1</v>
      </c>
      <c r="H548" s="29">
        <v>1</v>
      </c>
    </row>
    <row r="549" spans="2:8" x14ac:dyDescent="0.35">
      <c r="B549" s="29" t="s">
        <v>86</v>
      </c>
      <c r="C549" s="29" t="s">
        <v>1027</v>
      </c>
      <c r="D549" s="29" t="s">
        <v>2044</v>
      </c>
      <c r="E549" s="29" t="s">
        <v>2047</v>
      </c>
      <c r="F549" s="29" t="s">
        <v>2045</v>
      </c>
      <c r="G549" s="29">
        <v>0.32604291597524565</v>
      </c>
      <c r="H549" s="29">
        <v>0.32893768768782361</v>
      </c>
    </row>
    <row r="550" spans="2:8" x14ac:dyDescent="0.35">
      <c r="B550" s="29" t="s">
        <v>86</v>
      </c>
      <c r="C550" s="29" t="s">
        <v>1027</v>
      </c>
      <c r="D550" s="29" t="s">
        <v>2044</v>
      </c>
      <c r="E550" s="29" t="s">
        <v>1866</v>
      </c>
      <c r="F550" s="29" t="s">
        <v>2045</v>
      </c>
      <c r="G550" s="29">
        <v>1</v>
      </c>
      <c r="H550" s="29">
        <v>1</v>
      </c>
    </row>
    <row r="551" spans="2:8" x14ac:dyDescent="0.35">
      <c r="B551" s="29" t="s">
        <v>86</v>
      </c>
      <c r="C551" s="29" t="s">
        <v>1027</v>
      </c>
      <c r="D551" s="29" t="s">
        <v>2044</v>
      </c>
      <c r="E551" s="29" t="s">
        <v>496</v>
      </c>
      <c r="F551" s="29" t="s">
        <v>2048</v>
      </c>
      <c r="G551" s="29">
        <v>7.8003519511823147E-2</v>
      </c>
      <c r="H551" s="29">
        <v>8.8353242501367835E-2</v>
      </c>
    </row>
    <row r="552" spans="2:8" x14ac:dyDescent="0.35">
      <c r="B552" s="29" t="s">
        <v>86</v>
      </c>
      <c r="C552" s="29" t="s">
        <v>1027</v>
      </c>
      <c r="D552" s="29" t="s">
        <v>2044</v>
      </c>
      <c r="E552" s="29" t="s">
        <v>2046</v>
      </c>
      <c r="F552" s="29" t="s">
        <v>2048</v>
      </c>
      <c r="G552" s="29">
        <v>1</v>
      </c>
      <c r="H552" s="29">
        <v>1</v>
      </c>
    </row>
    <row r="553" spans="2:8" x14ac:dyDescent="0.35">
      <c r="B553" s="29" t="s">
        <v>86</v>
      </c>
      <c r="C553" s="29" t="s">
        <v>1027</v>
      </c>
      <c r="D553" s="29" t="s">
        <v>2044</v>
      </c>
      <c r="E553" s="29" t="s">
        <v>504</v>
      </c>
      <c r="F553" s="29" t="s">
        <v>2048</v>
      </c>
      <c r="G553" s="29">
        <v>1</v>
      </c>
      <c r="H553" s="29">
        <v>1</v>
      </c>
    </row>
    <row r="554" spans="2:8" x14ac:dyDescent="0.35">
      <c r="B554" s="29" t="s">
        <v>86</v>
      </c>
      <c r="C554" s="29" t="s">
        <v>1027</v>
      </c>
      <c r="D554" s="29" t="s">
        <v>2044</v>
      </c>
      <c r="E554" s="29" t="s">
        <v>2047</v>
      </c>
      <c r="F554" s="29" t="s">
        <v>2048</v>
      </c>
      <c r="G554" s="29">
        <v>0.32604291597524454</v>
      </c>
      <c r="H554" s="29">
        <v>0.32893768768782322</v>
      </c>
    </row>
    <row r="555" spans="2:8" x14ac:dyDescent="0.35">
      <c r="B555" s="29" t="s">
        <v>86</v>
      </c>
      <c r="C555" s="29" t="s">
        <v>1027</v>
      </c>
      <c r="D555" s="29" t="s">
        <v>2044</v>
      </c>
      <c r="E555" s="29" t="s">
        <v>1866</v>
      </c>
      <c r="F555" s="29" t="s">
        <v>2048</v>
      </c>
      <c r="G555" s="29">
        <v>1</v>
      </c>
      <c r="H555" s="29">
        <v>1</v>
      </c>
    </row>
    <row r="556" spans="2:8" x14ac:dyDescent="0.35">
      <c r="B556" s="29" t="s">
        <v>86</v>
      </c>
      <c r="C556" s="29" t="s">
        <v>1027</v>
      </c>
      <c r="D556" s="29" t="s">
        <v>514</v>
      </c>
      <c r="E556" s="29" t="s">
        <v>496</v>
      </c>
      <c r="F556" s="29" t="s">
        <v>2049</v>
      </c>
      <c r="G556" s="29">
        <v>4.8230829332352683E-2</v>
      </c>
      <c r="H556" s="29">
        <v>4.8134886894701683E-2</v>
      </c>
    </row>
    <row r="557" spans="2:8" x14ac:dyDescent="0.35">
      <c r="B557" s="29" t="s">
        <v>86</v>
      </c>
      <c r="C557" s="29" t="s">
        <v>1027</v>
      </c>
      <c r="D557" s="29" t="s">
        <v>514</v>
      </c>
      <c r="E557" s="29" t="s">
        <v>2046</v>
      </c>
      <c r="F557" s="29" t="s">
        <v>2049</v>
      </c>
      <c r="G557" s="29">
        <v>1</v>
      </c>
      <c r="H557" s="29">
        <v>1</v>
      </c>
    </row>
    <row r="558" spans="2:8" x14ac:dyDescent="0.35">
      <c r="B558" s="29" t="s">
        <v>86</v>
      </c>
      <c r="C558" s="29" t="s">
        <v>1027</v>
      </c>
      <c r="D558" s="29" t="s">
        <v>514</v>
      </c>
      <c r="E558" s="29" t="s">
        <v>504</v>
      </c>
      <c r="F558" s="29" t="s">
        <v>2049</v>
      </c>
      <c r="G558" s="29">
        <v>1</v>
      </c>
      <c r="H558" s="29">
        <v>1</v>
      </c>
    </row>
    <row r="559" spans="2:8" x14ac:dyDescent="0.35">
      <c r="B559" s="29" t="s">
        <v>86</v>
      </c>
      <c r="C559" s="29" t="s">
        <v>1027</v>
      </c>
      <c r="D559" s="29" t="s">
        <v>514</v>
      </c>
      <c r="E559" s="29" t="s">
        <v>2047</v>
      </c>
      <c r="F559" s="29" t="s">
        <v>2049</v>
      </c>
      <c r="G559" s="29">
        <v>0.38640218233811219</v>
      </c>
      <c r="H559" s="29">
        <v>0.31832314160414549</v>
      </c>
    </row>
    <row r="560" spans="2:8" x14ac:dyDescent="0.35">
      <c r="B560" s="29" t="s">
        <v>86</v>
      </c>
      <c r="C560" s="29" t="s">
        <v>1027</v>
      </c>
      <c r="D560" s="29" t="s">
        <v>514</v>
      </c>
      <c r="E560" s="29" t="s">
        <v>1866</v>
      </c>
      <c r="F560" s="29" t="s">
        <v>2049</v>
      </c>
      <c r="G560" s="29">
        <v>0.66657813322632398</v>
      </c>
      <c r="H560" s="29">
        <v>0.72943651664125775</v>
      </c>
    </row>
    <row r="561" spans="2:8" x14ac:dyDescent="0.35">
      <c r="B561" s="163" t="s">
        <v>89</v>
      </c>
      <c r="C561" s="163" t="s">
        <v>1027</v>
      </c>
      <c r="D561" s="163" t="s">
        <v>2044</v>
      </c>
      <c r="E561" s="163" t="s">
        <v>496</v>
      </c>
      <c r="F561" s="163" t="s">
        <v>2045</v>
      </c>
      <c r="G561" s="163">
        <v>6.6505067595431594E-2</v>
      </c>
      <c r="H561" s="163">
        <v>0.13224922424732699</v>
      </c>
    </row>
    <row r="562" spans="2:8" x14ac:dyDescent="0.35">
      <c r="B562" s="163" t="s">
        <v>89</v>
      </c>
      <c r="C562" s="163" t="s">
        <v>1027</v>
      </c>
      <c r="D562" s="163" t="s">
        <v>2044</v>
      </c>
      <c r="E562" s="163" t="s">
        <v>2046</v>
      </c>
      <c r="F562" s="163" t="s">
        <v>2045</v>
      </c>
      <c r="G562" s="163">
        <v>0.99999916434080605</v>
      </c>
      <c r="H562" s="163">
        <v>0.999997006853377</v>
      </c>
    </row>
    <row r="563" spans="2:8" x14ac:dyDescent="0.35">
      <c r="B563" s="163" t="s">
        <v>89</v>
      </c>
      <c r="C563" s="163" t="s">
        <v>1027</v>
      </c>
      <c r="D563" s="163" t="s">
        <v>2044</v>
      </c>
      <c r="E563" s="163" t="s">
        <v>504</v>
      </c>
      <c r="F563" s="163" t="s">
        <v>2045</v>
      </c>
      <c r="G563" s="163">
        <v>1</v>
      </c>
      <c r="H563" s="163">
        <v>1</v>
      </c>
    </row>
    <row r="564" spans="2:8" x14ac:dyDescent="0.35">
      <c r="B564" s="163" t="s">
        <v>89</v>
      </c>
      <c r="C564" s="163" t="s">
        <v>1027</v>
      </c>
      <c r="D564" s="163" t="s">
        <v>2044</v>
      </c>
      <c r="E564" s="163" t="s">
        <v>2047</v>
      </c>
      <c r="F564" s="163" t="s">
        <v>2045</v>
      </c>
      <c r="G564" s="163">
        <v>0.75593584892919496</v>
      </c>
      <c r="H564" s="163">
        <v>0.74920404481511105</v>
      </c>
    </row>
    <row r="565" spans="2:8" x14ac:dyDescent="0.35">
      <c r="B565" s="163" t="s">
        <v>89</v>
      </c>
      <c r="C565" s="163" t="s">
        <v>1027</v>
      </c>
      <c r="D565" s="163" t="s">
        <v>2044</v>
      </c>
      <c r="E565" s="163" t="s">
        <v>1866</v>
      </c>
      <c r="F565" s="163" t="s">
        <v>2045</v>
      </c>
      <c r="G565" s="163">
        <v>1</v>
      </c>
      <c r="H565" s="163">
        <v>1</v>
      </c>
    </row>
    <row r="566" spans="2:8" x14ac:dyDescent="0.35">
      <c r="B566" s="163" t="s">
        <v>89</v>
      </c>
      <c r="C566" s="163" t="s">
        <v>1027</v>
      </c>
      <c r="D566" s="163" t="s">
        <v>2044</v>
      </c>
      <c r="E566" s="163" t="s">
        <v>496</v>
      </c>
      <c r="F566" s="163" t="s">
        <v>2048</v>
      </c>
      <c r="G566" s="163">
        <v>6.6505067595431594E-2</v>
      </c>
      <c r="H566" s="163">
        <v>0.13224922424732699</v>
      </c>
    </row>
    <row r="567" spans="2:8" x14ac:dyDescent="0.35">
      <c r="B567" s="163" t="s">
        <v>89</v>
      </c>
      <c r="C567" s="163" t="s">
        <v>1027</v>
      </c>
      <c r="D567" s="163" t="s">
        <v>2044</v>
      </c>
      <c r="E567" s="163" t="s">
        <v>2046</v>
      </c>
      <c r="F567" s="163" t="s">
        <v>2048</v>
      </c>
      <c r="G567" s="163">
        <v>0.99999916434080605</v>
      </c>
      <c r="H567" s="163">
        <v>0.999997006853378</v>
      </c>
    </row>
    <row r="568" spans="2:8" x14ac:dyDescent="0.35">
      <c r="B568" s="163" t="s">
        <v>89</v>
      </c>
      <c r="C568" s="163" t="s">
        <v>1027</v>
      </c>
      <c r="D568" s="163" t="s">
        <v>2044</v>
      </c>
      <c r="E568" s="163" t="s">
        <v>504</v>
      </c>
      <c r="F568" s="163" t="s">
        <v>2048</v>
      </c>
      <c r="G568" s="163">
        <v>1</v>
      </c>
      <c r="H568" s="163">
        <v>1</v>
      </c>
    </row>
    <row r="569" spans="2:8" x14ac:dyDescent="0.35">
      <c r="B569" s="163" t="s">
        <v>89</v>
      </c>
      <c r="C569" s="163" t="s">
        <v>1027</v>
      </c>
      <c r="D569" s="163" t="s">
        <v>2044</v>
      </c>
      <c r="E569" s="163" t="s">
        <v>2047</v>
      </c>
      <c r="F569" s="163" t="s">
        <v>2048</v>
      </c>
      <c r="G569" s="163">
        <v>0.75593584892919496</v>
      </c>
      <c r="H569" s="163">
        <v>0.74920404481511105</v>
      </c>
    </row>
    <row r="570" spans="2:8" x14ac:dyDescent="0.35">
      <c r="B570" s="163" t="s">
        <v>89</v>
      </c>
      <c r="C570" s="163" t="s">
        <v>1027</v>
      </c>
      <c r="D570" s="163" t="s">
        <v>2044</v>
      </c>
      <c r="E570" s="163" t="s">
        <v>1866</v>
      </c>
      <c r="F570" s="163" t="s">
        <v>2048</v>
      </c>
      <c r="G570" s="163">
        <v>1</v>
      </c>
      <c r="H570" s="163">
        <v>1</v>
      </c>
    </row>
    <row r="571" spans="2:8" x14ac:dyDescent="0.35">
      <c r="B571" s="163" t="s">
        <v>89</v>
      </c>
      <c r="C571" s="163" t="s">
        <v>1027</v>
      </c>
      <c r="D571" s="163" t="s">
        <v>514</v>
      </c>
      <c r="E571" s="163" t="s">
        <v>496</v>
      </c>
      <c r="F571" s="163" t="s">
        <v>2049</v>
      </c>
      <c r="G571" s="163">
        <v>4.0331622823496296E-3</v>
      </c>
      <c r="H571" s="163">
        <v>2.9876666958034898E-3</v>
      </c>
    </row>
    <row r="572" spans="2:8" x14ac:dyDescent="0.35">
      <c r="B572" s="163" t="s">
        <v>89</v>
      </c>
      <c r="C572" s="163" t="s">
        <v>1027</v>
      </c>
      <c r="D572" s="163" t="s">
        <v>514</v>
      </c>
      <c r="E572" s="163" t="s">
        <v>2046</v>
      </c>
      <c r="F572" s="163" t="s">
        <v>2049</v>
      </c>
      <c r="G572" s="163">
        <v>0.99987851093163804</v>
      </c>
      <c r="H572" s="163">
        <v>0.99953708438572397</v>
      </c>
    </row>
    <row r="573" spans="2:8" x14ac:dyDescent="0.35">
      <c r="B573" s="163" t="s">
        <v>89</v>
      </c>
      <c r="C573" s="163" t="s">
        <v>1027</v>
      </c>
      <c r="D573" s="163" t="s">
        <v>514</v>
      </c>
      <c r="E573" s="163" t="s">
        <v>504</v>
      </c>
      <c r="F573" s="163" t="s">
        <v>2049</v>
      </c>
      <c r="G573" s="163">
        <v>1</v>
      </c>
      <c r="H573" s="163">
        <v>1</v>
      </c>
    </row>
    <row r="574" spans="2:8" x14ac:dyDescent="0.35">
      <c r="B574" s="163" t="s">
        <v>89</v>
      </c>
      <c r="C574" s="163" t="s">
        <v>1027</v>
      </c>
      <c r="D574" s="163" t="s">
        <v>514</v>
      </c>
      <c r="E574" s="163" t="s">
        <v>2047</v>
      </c>
      <c r="F574" s="163" t="s">
        <v>2049</v>
      </c>
      <c r="G574" s="163">
        <v>0.49321229538066302</v>
      </c>
      <c r="H574" s="163">
        <v>0.27313734672983198</v>
      </c>
    </row>
    <row r="575" spans="2:8" x14ac:dyDescent="0.35">
      <c r="B575" s="163" t="s">
        <v>89</v>
      </c>
      <c r="C575" s="163" t="s">
        <v>1027</v>
      </c>
      <c r="D575" s="163" t="s">
        <v>514</v>
      </c>
      <c r="E575" s="163" t="s">
        <v>1866</v>
      </c>
      <c r="F575" s="163" t="s">
        <v>2049</v>
      </c>
      <c r="G575" s="163">
        <v>0.94964746926518395</v>
      </c>
      <c r="H575" s="163">
        <v>0.98216731653557898</v>
      </c>
    </row>
    <row r="576" spans="2:8" x14ac:dyDescent="0.35">
      <c r="B576" s="163" t="s">
        <v>92</v>
      </c>
      <c r="C576" s="163" t="s">
        <v>1027</v>
      </c>
      <c r="D576" s="163" t="s">
        <v>2044</v>
      </c>
      <c r="E576" s="163" t="s">
        <v>496</v>
      </c>
      <c r="F576" s="163" t="s">
        <v>2045</v>
      </c>
      <c r="G576" s="163">
        <v>6.4975002086756106E-2</v>
      </c>
      <c r="H576" s="163">
        <v>5.7727766545145602E-2</v>
      </c>
    </row>
    <row r="577" spans="2:8" x14ac:dyDescent="0.35">
      <c r="B577" s="163" t="s">
        <v>92</v>
      </c>
      <c r="C577" s="163" t="s">
        <v>1027</v>
      </c>
      <c r="D577" s="163" t="s">
        <v>2044</v>
      </c>
      <c r="E577" s="163" t="s">
        <v>2046</v>
      </c>
      <c r="F577" s="163" t="s">
        <v>2045</v>
      </c>
      <c r="G577" s="163">
        <v>0.99977109761518201</v>
      </c>
      <c r="H577" s="163">
        <v>0.99961757333288004</v>
      </c>
    </row>
    <row r="578" spans="2:8" x14ac:dyDescent="0.35">
      <c r="B578" s="163" t="s">
        <v>92</v>
      </c>
      <c r="C578" s="163" t="s">
        <v>1027</v>
      </c>
      <c r="D578" s="163" t="s">
        <v>2044</v>
      </c>
      <c r="E578" s="163" t="s">
        <v>504</v>
      </c>
      <c r="F578" s="163" t="s">
        <v>2045</v>
      </c>
      <c r="G578" s="163">
        <v>1</v>
      </c>
      <c r="H578" s="163">
        <v>1</v>
      </c>
    </row>
    <row r="579" spans="2:8" x14ac:dyDescent="0.35">
      <c r="B579" s="163" t="s">
        <v>92</v>
      </c>
      <c r="C579" s="163" t="s">
        <v>1027</v>
      </c>
      <c r="D579" s="163" t="s">
        <v>2044</v>
      </c>
      <c r="E579" s="163" t="s">
        <v>2047</v>
      </c>
      <c r="F579" s="163" t="s">
        <v>2045</v>
      </c>
      <c r="G579" s="163">
        <v>0.66614625302040797</v>
      </c>
      <c r="H579" s="163">
        <v>0.57809960856005504</v>
      </c>
    </row>
    <row r="580" spans="2:8" x14ac:dyDescent="0.35">
      <c r="B580" s="163" t="s">
        <v>92</v>
      </c>
      <c r="C580" s="163" t="s">
        <v>1027</v>
      </c>
      <c r="D580" s="163" t="s">
        <v>2044</v>
      </c>
      <c r="E580" s="163" t="s">
        <v>1866</v>
      </c>
      <c r="F580" s="163" t="s">
        <v>2045</v>
      </c>
      <c r="G580" s="163">
        <v>1</v>
      </c>
      <c r="H580" s="163">
        <v>1</v>
      </c>
    </row>
    <row r="581" spans="2:8" x14ac:dyDescent="0.35">
      <c r="B581" s="163" t="s">
        <v>92</v>
      </c>
      <c r="C581" s="163" t="s">
        <v>1027</v>
      </c>
      <c r="D581" s="163" t="s">
        <v>2044</v>
      </c>
      <c r="E581" s="163" t="s">
        <v>496</v>
      </c>
      <c r="F581" s="163" t="s">
        <v>2048</v>
      </c>
      <c r="G581" s="163">
        <v>6.4975002086756106E-2</v>
      </c>
      <c r="H581" s="163">
        <v>5.7727766545145602E-2</v>
      </c>
    </row>
    <row r="582" spans="2:8" x14ac:dyDescent="0.35">
      <c r="B582" s="163" t="s">
        <v>92</v>
      </c>
      <c r="C582" s="163" t="s">
        <v>1027</v>
      </c>
      <c r="D582" s="163" t="s">
        <v>2044</v>
      </c>
      <c r="E582" s="163" t="s">
        <v>2046</v>
      </c>
      <c r="F582" s="163" t="s">
        <v>2048</v>
      </c>
      <c r="G582" s="163">
        <v>0.99977109761518201</v>
      </c>
      <c r="H582" s="163">
        <v>0.99961757333288004</v>
      </c>
    </row>
    <row r="583" spans="2:8" x14ac:dyDescent="0.35">
      <c r="B583" s="163" t="s">
        <v>92</v>
      </c>
      <c r="C583" s="163" t="s">
        <v>1027</v>
      </c>
      <c r="D583" s="163" t="s">
        <v>2044</v>
      </c>
      <c r="E583" s="163" t="s">
        <v>504</v>
      </c>
      <c r="F583" s="163" t="s">
        <v>2048</v>
      </c>
      <c r="G583" s="163">
        <v>1</v>
      </c>
      <c r="H583" s="163">
        <v>1</v>
      </c>
    </row>
    <row r="584" spans="2:8" x14ac:dyDescent="0.35">
      <c r="B584" s="163" t="s">
        <v>92</v>
      </c>
      <c r="C584" s="163" t="s">
        <v>1027</v>
      </c>
      <c r="D584" s="163" t="s">
        <v>2044</v>
      </c>
      <c r="E584" s="163" t="s">
        <v>2047</v>
      </c>
      <c r="F584" s="163" t="s">
        <v>2048</v>
      </c>
      <c r="G584" s="163">
        <v>0.66614625302040797</v>
      </c>
      <c r="H584" s="163">
        <v>0.57809960856005604</v>
      </c>
    </row>
    <row r="585" spans="2:8" x14ac:dyDescent="0.35">
      <c r="B585" s="163" t="s">
        <v>92</v>
      </c>
      <c r="C585" s="163" t="s">
        <v>1027</v>
      </c>
      <c r="D585" s="163" t="s">
        <v>2044</v>
      </c>
      <c r="E585" s="163" t="s">
        <v>1866</v>
      </c>
      <c r="F585" s="163" t="s">
        <v>2048</v>
      </c>
      <c r="G585" s="163">
        <v>1</v>
      </c>
      <c r="H585" s="163">
        <v>1</v>
      </c>
    </row>
    <row r="586" spans="2:8" x14ac:dyDescent="0.35">
      <c r="B586" s="163" t="s">
        <v>92</v>
      </c>
      <c r="C586" s="163" t="s">
        <v>1027</v>
      </c>
      <c r="D586" s="163" t="s">
        <v>514</v>
      </c>
      <c r="E586" s="163" t="s">
        <v>496</v>
      </c>
      <c r="F586" s="163" t="s">
        <v>2049</v>
      </c>
      <c r="G586" s="163">
        <v>7.3454445927913E-3</v>
      </c>
      <c r="H586" s="163">
        <v>6.0096208267894297E-3</v>
      </c>
    </row>
    <row r="587" spans="2:8" x14ac:dyDescent="0.35">
      <c r="B587" s="163" t="s">
        <v>92</v>
      </c>
      <c r="C587" s="163" t="s">
        <v>1027</v>
      </c>
      <c r="D587" s="163" t="s">
        <v>514</v>
      </c>
      <c r="E587" s="163" t="s">
        <v>2046</v>
      </c>
      <c r="F587" s="163" t="s">
        <v>2049</v>
      </c>
      <c r="G587" s="163">
        <v>0.99913477667635098</v>
      </c>
      <c r="H587" s="163">
        <v>0.99976423668248704</v>
      </c>
    </row>
    <row r="588" spans="2:8" x14ac:dyDescent="0.35">
      <c r="B588" s="163" t="s">
        <v>92</v>
      </c>
      <c r="C588" s="163" t="s">
        <v>1027</v>
      </c>
      <c r="D588" s="163" t="s">
        <v>514</v>
      </c>
      <c r="E588" s="163" t="s">
        <v>504</v>
      </c>
      <c r="F588" s="163" t="s">
        <v>2049</v>
      </c>
      <c r="G588" s="163">
        <v>1</v>
      </c>
      <c r="H588" s="163">
        <v>1</v>
      </c>
    </row>
    <row r="589" spans="2:8" x14ac:dyDescent="0.35">
      <c r="B589" s="163" t="s">
        <v>92</v>
      </c>
      <c r="C589" s="163" t="s">
        <v>1027</v>
      </c>
      <c r="D589" s="163" t="s">
        <v>514</v>
      </c>
      <c r="E589" s="163" t="s">
        <v>2047</v>
      </c>
      <c r="F589" s="163" t="s">
        <v>2049</v>
      </c>
      <c r="G589" s="163">
        <v>0.45871333019947802</v>
      </c>
      <c r="H589" s="163">
        <v>0.26920229756150199</v>
      </c>
    </row>
    <row r="590" spans="2:8" x14ac:dyDescent="0.35">
      <c r="B590" s="163" t="s">
        <v>92</v>
      </c>
      <c r="C590" s="163" t="s">
        <v>1027</v>
      </c>
      <c r="D590" s="163" t="s">
        <v>514</v>
      </c>
      <c r="E590" s="163" t="s">
        <v>1866</v>
      </c>
      <c r="F590" s="163" t="s">
        <v>2049</v>
      </c>
      <c r="G590" s="163">
        <v>0.71069213017958399</v>
      </c>
      <c r="H590" s="163">
        <v>0.89115917054735605</v>
      </c>
    </row>
    <row r="591" spans="2:8" x14ac:dyDescent="0.35">
      <c r="B591" s="163" t="s">
        <v>95</v>
      </c>
      <c r="C591" s="163" t="s">
        <v>1027</v>
      </c>
      <c r="D591" s="163" t="s">
        <v>2044</v>
      </c>
      <c r="E591" s="163" t="s">
        <v>496</v>
      </c>
      <c r="F591" s="163" t="s">
        <v>2045</v>
      </c>
      <c r="G591" s="163">
        <v>8.4963508692232598E-2</v>
      </c>
      <c r="H591" s="163">
        <v>0.103129319263147</v>
      </c>
    </row>
    <row r="592" spans="2:8" x14ac:dyDescent="0.35">
      <c r="B592" s="163" t="s">
        <v>95</v>
      </c>
      <c r="C592" s="163" t="s">
        <v>1027</v>
      </c>
      <c r="D592" s="163" t="s">
        <v>2044</v>
      </c>
      <c r="E592" s="163" t="s">
        <v>2046</v>
      </c>
      <c r="F592" s="163" t="s">
        <v>2045</v>
      </c>
      <c r="G592" s="163">
        <v>0.999989864312542</v>
      </c>
      <c r="H592" s="163">
        <v>0.99998269561324205</v>
      </c>
    </row>
    <row r="593" spans="2:8" x14ac:dyDescent="0.35">
      <c r="B593" s="163" t="s">
        <v>95</v>
      </c>
      <c r="C593" s="163" t="s">
        <v>1027</v>
      </c>
      <c r="D593" s="163" t="s">
        <v>2044</v>
      </c>
      <c r="E593" s="163" t="s">
        <v>504</v>
      </c>
      <c r="F593" s="163" t="s">
        <v>2045</v>
      </c>
      <c r="G593" s="163">
        <v>1</v>
      </c>
      <c r="H593" s="163">
        <v>1</v>
      </c>
    </row>
    <row r="594" spans="2:8" x14ac:dyDescent="0.35">
      <c r="B594" s="163" t="s">
        <v>95</v>
      </c>
      <c r="C594" s="163" t="s">
        <v>1027</v>
      </c>
      <c r="D594" s="163" t="s">
        <v>2044</v>
      </c>
      <c r="E594" s="163" t="s">
        <v>2047</v>
      </c>
      <c r="F594" s="163" t="s">
        <v>2045</v>
      </c>
      <c r="G594" s="163">
        <v>0.81862470490683203</v>
      </c>
      <c r="H594" s="163">
        <v>0.745280999925791</v>
      </c>
    </row>
    <row r="595" spans="2:8" x14ac:dyDescent="0.35">
      <c r="B595" s="163" t="s">
        <v>95</v>
      </c>
      <c r="C595" s="163" t="s">
        <v>1027</v>
      </c>
      <c r="D595" s="163" t="s">
        <v>2044</v>
      </c>
      <c r="E595" s="163" t="s">
        <v>1866</v>
      </c>
      <c r="F595" s="163" t="s">
        <v>2045</v>
      </c>
      <c r="G595" s="163">
        <v>1</v>
      </c>
      <c r="H595" s="163">
        <v>1</v>
      </c>
    </row>
    <row r="596" spans="2:8" x14ac:dyDescent="0.35">
      <c r="B596" s="163" t="s">
        <v>95</v>
      </c>
      <c r="C596" s="163" t="s">
        <v>1027</v>
      </c>
      <c r="D596" s="163" t="s">
        <v>2044</v>
      </c>
      <c r="E596" s="163" t="s">
        <v>496</v>
      </c>
      <c r="F596" s="163" t="s">
        <v>2048</v>
      </c>
      <c r="G596" s="163">
        <v>8.4963508692232598E-2</v>
      </c>
      <c r="H596" s="163">
        <v>0.103129319263147</v>
      </c>
    </row>
    <row r="597" spans="2:8" x14ac:dyDescent="0.35">
      <c r="B597" s="163" t="s">
        <v>95</v>
      </c>
      <c r="C597" s="163" t="s">
        <v>1027</v>
      </c>
      <c r="D597" s="163" t="s">
        <v>2044</v>
      </c>
      <c r="E597" s="163" t="s">
        <v>2046</v>
      </c>
      <c r="F597" s="163" t="s">
        <v>2048</v>
      </c>
      <c r="G597" s="163">
        <v>0.999989864312542</v>
      </c>
      <c r="H597" s="163">
        <v>0.99998269561324205</v>
      </c>
    </row>
    <row r="598" spans="2:8" x14ac:dyDescent="0.35">
      <c r="B598" s="163" t="s">
        <v>95</v>
      </c>
      <c r="C598" s="163" t="s">
        <v>1027</v>
      </c>
      <c r="D598" s="163" t="s">
        <v>2044</v>
      </c>
      <c r="E598" s="163" t="s">
        <v>504</v>
      </c>
      <c r="F598" s="163" t="s">
        <v>2048</v>
      </c>
      <c r="G598" s="163">
        <v>1</v>
      </c>
      <c r="H598" s="163">
        <v>1</v>
      </c>
    </row>
    <row r="599" spans="2:8" x14ac:dyDescent="0.35">
      <c r="B599" s="163" t="s">
        <v>95</v>
      </c>
      <c r="C599" s="163" t="s">
        <v>1027</v>
      </c>
      <c r="D599" s="163" t="s">
        <v>2044</v>
      </c>
      <c r="E599" s="163" t="s">
        <v>2047</v>
      </c>
      <c r="F599" s="163" t="s">
        <v>2048</v>
      </c>
      <c r="G599" s="163">
        <v>0.81862470490683203</v>
      </c>
      <c r="H599" s="163">
        <v>0.745280999925791</v>
      </c>
    </row>
    <row r="600" spans="2:8" x14ac:dyDescent="0.35">
      <c r="B600" s="163" t="s">
        <v>95</v>
      </c>
      <c r="C600" s="163" t="s">
        <v>1027</v>
      </c>
      <c r="D600" s="163" t="s">
        <v>2044</v>
      </c>
      <c r="E600" s="163" t="s">
        <v>1866</v>
      </c>
      <c r="F600" s="163" t="s">
        <v>2048</v>
      </c>
      <c r="G600" s="163">
        <v>1</v>
      </c>
      <c r="H600" s="163">
        <v>1</v>
      </c>
    </row>
    <row r="601" spans="2:8" x14ac:dyDescent="0.35">
      <c r="B601" s="163" t="s">
        <v>95</v>
      </c>
      <c r="C601" s="163" t="s">
        <v>1027</v>
      </c>
      <c r="D601" s="163" t="s">
        <v>514</v>
      </c>
      <c r="E601" s="163" t="s">
        <v>496</v>
      </c>
      <c r="F601" s="163" t="s">
        <v>2049</v>
      </c>
      <c r="G601" s="163">
        <v>1.27597695099998E-2</v>
      </c>
      <c r="H601" s="163">
        <v>6.4221098468167596E-3</v>
      </c>
    </row>
    <row r="602" spans="2:8" x14ac:dyDescent="0.35">
      <c r="B602" s="163" t="s">
        <v>95</v>
      </c>
      <c r="C602" s="163" t="s">
        <v>1027</v>
      </c>
      <c r="D602" s="163" t="s">
        <v>514</v>
      </c>
      <c r="E602" s="163" t="s">
        <v>2046</v>
      </c>
      <c r="F602" s="163" t="s">
        <v>2049</v>
      </c>
      <c r="G602" s="163">
        <v>0.999998431712254</v>
      </c>
      <c r="H602" s="163">
        <v>0.99999919811981297</v>
      </c>
    </row>
    <row r="603" spans="2:8" x14ac:dyDescent="0.35">
      <c r="B603" s="163" t="s">
        <v>95</v>
      </c>
      <c r="C603" s="163" t="s">
        <v>1027</v>
      </c>
      <c r="D603" s="163" t="s">
        <v>514</v>
      </c>
      <c r="E603" s="163" t="s">
        <v>504</v>
      </c>
      <c r="F603" s="163" t="s">
        <v>2049</v>
      </c>
      <c r="G603" s="163">
        <v>1</v>
      </c>
      <c r="H603" s="163">
        <v>1</v>
      </c>
    </row>
    <row r="604" spans="2:8" x14ac:dyDescent="0.35">
      <c r="B604" s="163" t="s">
        <v>95</v>
      </c>
      <c r="C604" s="163" t="s">
        <v>1027</v>
      </c>
      <c r="D604" s="163" t="s">
        <v>514</v>
      </c>
      <c r="E604" s="163" t="s">
        <v>2047</v>
      </c>
      <c r="F604" s="163" t="s">
        <v>2049</v>
      </c>
      <c r="G604" s="163">
        <v>0.76915425989607</v>
      </c>
      <c r="H604" s="163">
        <v>0.53590300218863895</v>
      </c>
    </row>
    <row r="605" spans="2:8" x14ac:dyDescent="0.35">
      <c r="B605" s="163" t="s">
        <v>95</v>
      </c>
      <c r="C605" s="163" t="s">
        <v>1027</v>
      </c>
      <c r="D605" s="163" t="s">
        <v>514</v>
      </c>
      <c r="E605" s="163" t="s">
        <v>1866</v>
      </c>
      <c r="F605" s="163" t="s">
        <v>2049</v>
      </c>
      <c r="G605" s="163">
        <v>0.85502467880459598</v>
      </c>
      <c r="H605" s="163">
        <v>0.94401267043779402</v>
      </c>
    </row>
    <row r="606" spans="2:8" x14ac:dyDescent="0.35">
      <c r="B606" s="163" t="s">
        <v>97</v>
      </c>
      <c r="C606" s="163" t="s">
        <v>1027</v>
      </c>
      <c r="D606" s="163" t="s">
        <v>2044</v>
      </c>
      <c r="E606" s="163" t="s">
        <v>496</v>
      </c>
      <c r="F606" s="163" t="s">
        <v>2045</v>
      </c>
      <c r="G606" s="163">
        <v>7.1927578720433996E-2</v>
      </c>
      <c r="H606" s="163">
        <v>8.6147061735964606E-2</v>
      </c>
    </row>
    <row r="607" spans="2:8" x14ac:dyDescent="0.35">
      <c r="B607" s="163" t="s">
        <v>97</v>
      </c>
      <c r="C607" s="163" t="s">
        <v>1027</v>
      </c>
      <c r="D607" s="163" t="s">
        <v>2044</v>
      </c>
      <c r="E607" s="163" t="s">
        <v>2046</v>
      </c>
      <c r="F607" s="163" t="s">
        <v>2045</v>
      </c>
      <c r="G607" s="163">
        <v>0.99999984936189601</v>
      </c>
      <c r="H607" s="163">
        <v>0.99999981218221501</v>
      </c>
    </row>
    <row r="608" spans="2:8" x14ac:dyDescent="0.35">
      <c r="B608" s="163" t="s">
        <v>97</v>
      </c>
      <c r="C608" s="163" t="s">
        <v>1027</v>
      </c>
      <c r="D608" s="163" t="s">
        <v>2044</v>
      </c>
      <c r="E608" s="163" t="s">
        <v>504</v>
      </c>
      <c r="F608" s="163" t="s">
        <v>2045</v>
      </c>
      <c r="G608" s="163">
        <v>1</v>
      </c>
      <c r="H608" s="163">
        <v>1</v>
      </c>
    </row>
    <row r="609" spans="2:8" x14ac:dyDescent="0.35">
      <c r="B609" s="163" t="s">
        <v>97</v>
      </c>
      <c r="C609" s="163" t="s">
        <v>1027</v>
      </c>
      <c r="D609" s="163" t="s">
        <v>2044</v>
      </c>
      <c r="E609" s="163" t="s">
        <v>2047</v>
      </c>
      <c r="F609" s="163" t="s">
        <v>2045</v>
      </c>
      <c r="G609" s="163">
        <v>0.74434211258400595</v>
      </c>
      <c r="H609" s="163">
        <v>0.66744996044675697</v>
      </c>
    </row>
    <row r="610" spans="2:8" x14ac:dyDescent="0.35">
      <c r="B610" s="163" t="s">
        <v>97</v>
      </c>
      <c r="C610" s="163" t="s">
        <v>1027</v>
      </c>
      <c r="D610" s="163" t="s">
        <v>2044</v>
      </c>
      <c r="E610" s="163" t="s">
        <v>1866</v>
      </c>
      <c r="F610" s="163" t="s">
        <v>2045</v>
      </c>
      <c r="G610" s="163">
        <v>1</v>
      </c>
      <c r="H610" s="163">
        <v>1</v>
      </c>
    </row>
    <row r="611" spans="2:8" x14ac:dyDescent="0.35">
      <c r="B611" s="163" t="s">
        <v>97</v>
      </c>
      <c r="C611" s="163" t="s">
        <v>1027</v>
      </c>
      <c r="D611" s="163" t="s">
        <v>2044</v>
      </c>
      <c r="E611" s="163" t="s">
        <v>496</v>
      </c>
      <c r="F611" s="163" t="s">
        <v>2048</v>
      </c>
      <c r="G611" s="163">
        <v>7.1927578720433996E-2</v>
      </c>
      <c r="H611" s="163">
        <v>8.6147061735964606E-2</v>
      </c>
    </row>
    <row r="612" spans="2:8" x14ac:dyDescent="0.35">
      <c r="B612" s="163" t="s">
        <v>97</v>
      </c>
      <c r="C612" s="163" t="s">
        <v>1027</v>
      </c>
      <c r="D612" s="163" t="s">
        <v>2044</v>
      </c>
      <c r="E612" s="163" t="s">
        <v>2046</v>
      </c>
      <c r="F612" s="163" t="s">
        <v>2048</v>
      </c>
      <c r="G612" s="163">
        <v>0.99999984936189601</v>
      </c>
      <c r="H612" s="163">
        <v>0.99999981218221501</v>
      </c>
    </row>
    <row r="613" spans="2:8" x14ac:dyDescent="0.35">
      <c r="B613" s="163" t="s">
        <v>97</v>
      </c>
      <c r="C613" s="163" t="s">
        <v>1027</v>
      </c>
      <c r="D613" s="163" t="s">
        <v>2044</v>
      </c>
      <c r="E613" s="163" t="s">
        <v>504</v>
      </c>
      <c r="F613" s="163" t="s">
        <v>2048</v>
      </c>
      <c r="G613" s="163">
        <v>1</v>
      </c>
      <c r="H613" s="163">
        <v>1</v>
      </c>
    </row>
    <row r="614" spans="2:8" x14ac:dyDescent="0.35">
      <c r="B614" s="163" t="s">
        <v>97</v>
      </c>
      <c r="C614" s="163" t="s">
        <v>1027</v>
      </c>
      <c r="D614" s="163" t="s">
        <v>2044</v>
      </c>
      <c r="E614" s="163" t="s">
        <v>2047</v>
      </c>
      <c r="F614" s="163" t="s">
        <v>2048</v>
      </c>
      <c r="G614" s="163">
        <v>0.74434211258400595</v>
      </c>
      <c r="H614" s="163">
        <v>0.66744996044675697</v>
      </c>
    </row>
    <row r="615" spans="2:8" x14ac:dyDescent="0.35">
      <c r="B615" s="163" t="s">
        <v>97</v>
      </c>
      <c r="C615" s="163" t="s">
        <v>1027</v>
      </c>
      <c r="D615" s="163" t="s">
        <v>2044</v>
      </c>
      <c r="E615" s="163" t="s">
        <v>1866</v>
      </c>
      <c r="F615" s="163" t="s">
        <v>2048</v>
      </c>
      <c r="G615" s="163">
        <v>1</v>
      </c>
      <c r="H615" s="163">
        <v>1</v>
      </c>
    </row>
    <row r="616" spans="2:8" x14ac:dyDescent="0.35">
      <c r="B616" s="163" t="s">
        <v>97</v>
      </c>
      <c r="C616" s="163" t="s">
        <v>1027</v>
      </c>
      <c r="D616" s="163" t="s">
        <v>514</v>
      </c>
      <c r="E616" s="163" t="s">
        <v>496</v>
      </c>
      <c r="F616" s="163" t="s">
        <v>2049</v>
      </c>
      <c r="G616" s="163">
        <v>4.2795979376629104E-3</v>
      </c>
      <c r="H616" s="163">
        <v>3.79787201661177E-3</v>
      </c>
    </row>
    <row r="617" spans="2:8" x14ac:dyDescent="0.35">
      <c r="B617" s="163" t="s">
        <v>97</v>
      </c>
      <c r="C617" s="163" t="s">
        <v>1027</v>
      </c>
      <c r="D617" s="163" t="s">
        <v>514</v>
      </c>
      <c r="E617" s="163" t="s">
        <v>2046</v>
      </c>
      <c r="F617" s="163" t="s">
        <v>2049</v>
      </c>
      <c r="G617" s="163">
        <v>0.99996091495694694</v>
      </c>
      <c r="H617" s="163">
        <v>0.999787343685688</v>
      </c>
    </row>
    <row r="618" spans="2:8" x14ac:dyDescent="0.35">
      <c r="B618" s="163" t="s">
        <v>97</v>
      </c>
      <c r="C618" s="163" t="s">
        <v>1027</v>
      </c>
      <c r="D618" s="163" t="s">
        <v>514</v>
      </c>
      <c r="E618" s="163" t="s">
        <v>504</v>
      </c>
      <c r="F618" s="163" t="s">
        <v>2049</v>
      </c>
      <c r="G618" s="163">
        <v>1</v>
      </c>
      <c r="H618" s="163">
        <v>1</v>
      </c>
    </row>
    <row r="619" spans="2:8" x14ac:dyDescent="0.35">
      <c r="B619" s="163" t="s">
        <v>97</v>
      </c>
      <c r="C619" s="163" t="s">
        <v>1027</v>
      </c>
      <c r="D619" s="163" t="s">
        <v>514</v>
      </c>
      <c r="E619" s="163" t="s">
        <v>2047</v>
      </c>
      <c r="F619" s="163" t="s">
        <v>2049</v>
      </c>
      <c r="G619" s="163">
        <v>0.58834622908234502</v>
      </c>
      <c r="H619" s="163">
        <v>0.352855982600909</v>
      </c>
    </row>
    <row r="620" spans="2:8" x14ac:dyDescent="0.35">
      <c r="B620" s="163" t="s">
        <v>97</v>
      </c>
      <c r="C620" s="163" t="s">
        <v>1027</v>
      </c>
      <c r="D620" s="163" t="s">
        <v>514</v>
      </c>
      <c r="E620" s="163" t="s">
        <v>1866</v>
      </c>
      <c r="F620" s="163" t="s">
        <v>2049</v>
      </c>
      <c r="G620" s="163">
        <v>0.79984095336150296</v>
      </c>
      <c r="H620" s="163">
        <v>0.86491633087209696</v>
      </c>
    </row>
    <row r="621" spans="2:8" x14ac:dyDescent="0.35">
      <c r="B621" s="163" t="s">
        <v>100</v>
      </c>
      <c r="C621" s="163" t="s">
        <v>1027</v>
      </c>
      <c r="D621" s="163" t="s">
        <v>2044</v>
      </c>
      <c r="E621" s="163" t="s">
        <v>496</v>
      </c>
      <c r="F621" s="163" t="s">
        <v>2045</v>
      </c>
      <c r="G621" s="163">
        <v>6.9732656550663699E-2</v>
      </c>
      <c r="H621" s="163">
        <v>9.0044450239706794E-2</v>
      </c>
    </row>
    <row r="622" spans="2:8" x14ac:dyDescent="0.35">
      <c r="B622" s="163" t="s">
        <v>100</v>
      </c>
      <c r="C622" s="163" t="s">
        <v>1027</v>
      </c>
      <c r="D622" s="163" t="s">
        <v>2044</v>
      </c>
      <c r="E622" s="163" t="s">
        <v>2046</v>
      </c>
      <c r="F622" s="163" t="s">
        <v>2045</v>
      </c>
      <c r="G622" s="163">
        <v>0.99998831436263103</v>
      </c>
      <c r="H622" s="163">
        <v>0.99996573872944905</v>
      </c>
    </row>
    <row r="623" spans="2:8" x14ac:dyDescent="0.35">
      <c r="B623" s="163" t="s">
        <v>100</v>
      </c>
      <c r="C623" s="163" t="s">
        <v>1027</v>
      </c>
      <c r="D623" s="163" t="s">
        <v>2044</v>
      </c>
      <c r="E623" s="163" t="s">
        <v>504</v>
      </c>
      <c r="F623" s="163" t="s">
        <v>2045</v>
      </c>
      <c r="G623" s="163">
        <v>1</v>
      </c>
      <c r="H623" s="163">
        <v>1</v>
      </c>
    </row>
    <row r="624" spans="2:8" x14ac:dyDescent="0.35">
      <c r="B624" s="163" t="s">
        <v>100</v>
      </c>
      <c r="C624" s="163" t="s">
        <v>1027</v>
      </c>
      <c r="D624" s="163" t="s">
        <v>2044</v>
      </c>
      <c r="E624" s="163" t="s">
        <v>2047</v>
      </c>
      <c r="F624" s="163" t="s">
        <v>2045</v>
      </c>
      <c r="G624" s="163">
        <v>0.47699906949148002</v>
      </c>
      <c r="H624" s="163">
        <v>0.334644558930075</v>
      </c>
    </row>
    <row r="625" spans="2:8" x14ac:dyDescent="0.35">
      <c r="B625" s="163" t="s">
        <v>100</v>
      </c>
      <c r="C625" s="163" t="s">
        <v>1027</v>
      </c>
      <c r="D625" s="163" t="s">
        <v>2044</v>
      </c>
      <c r="E625" s="163" t="s">
        <v>1866</v>
      </c>
      <c r="F625" s="163" t="s">
        <v>2045</v>
      </c>
      <c r="G625" s="163">
        <v>1</v>
      </c>
      <c r="H625" s="163">
        <v>1</v>
      </c>
    </row>
    <row r="626" spans="2:8" x14ac:dyDescent="0.35">
      <c r="B626" s="163" t="s">
        <v>100</v>
      </c>
      <c r="C626" s="163" t="s">
        <v>1027</v>
      </c>
      <c r="D626" s="163" t="s">
        <v>2044</v>
      </c>
      <c r="E626" s="163" t="s">
        <v>496</v>
      </c>
      <c r="F626" s="163" t="s">
        <v>2048</v>
      </c>
      <c r="G626" s="163">
        <v>6.9732656550663699E-2</v>
      </c>
      <c r="H626" s="163">
        <v>9.0044450239706794E-2</v>
      </c>
    </row>
    <row r="627" spans="2:8" x14ac:dyDescent="0.35">
      <c r="B627" s="163" t="s">
        <v>100</v>
      </c>
      <c r="C627" s="163" t="s">
        <v>1027</v>
      </c>
      <c r="D627" s="163" t="s">
        <v>2044</v>
      </c>
      <c r="E627" s="163" t="s">
        <v>2046</v>
      </c>
      <c r="F627" s="163" t="s">
        <v>2048</v>
      </c>
      <c r="G627" s="163">
        <v>0.99998831436263103</v>
      </c>
      <c r="H627" s="163">
        <v>0.99996573872944905</v>
      </c>
    </row>
    <row r="628" spans="2:8" x14ac:dyDescent="0.35">
      <c r="B628" s="163" t="s">
        <v>100</v>
      </c>
      <c r="C628" s="163" t="s">
        <v>1027</v>
      </c>
      <c r="D628" s="163" t="s">
        <v>2044</v>
      </c>
      <c r="E628" s="163" t="s">
        <v>504</v>
      </c>
      <c r="F628" s="163" t="s">
        <v>2048</v>
      </c>
      <c r="G628" s="163">
        <v>1</v>
      </c>
      <c r="H628" s="163">
        <v>1</v>
      </c>
    </row>
    <row r="629" spans="2:8" x14ac:dyDescent="0.35">
      <c r="B629" s="163" t="s">
        <v>100</v>
      </c>
      <c r="C629" s="163" t="s">
        <v>1027</v>
      </c>
      <c r="D629" s="163" t="s">
        <v>2044</v>
      </c>
      <c r="E629" s="163" t="s">
        <v>2047</v>
      </c>
      <c r="F629" s="163" t="s">
        <v>2048</v>
      </c>
      <c r="G629" s="163">
        <v>0.47699906949148002</v>
      </c>
      <c r="H629" s="163">
        <v>0.334644558930075</v>
      </c>
    </row>
    <row r="630" spans="2:8" x14ac:dyDescent="0.35">
      <c r="B630" s="163" t="s">
        <v>100</v>
      </c>
      <c r="C630" s="163" t="s">
        <v>1027</v>
      </c>
      <c r="D630" s="163" t="s">
        <v>2044</v>
      </c>
      <c r="E630" s="163" t="s">
        <v>1866</v>
      </c>
      <c r="F630" s="163" t="s">
        <v>2048</v>
      </c>
      <c r="G630" s="163">
        <v>1</v>
      </c>
      <c r="H630" s="163">
        <v>1</v>
      </c>
    </row>
    <row r="631" spans="2:8" x14ac:dyDescent="0.35">
      <c r="B631" s="163" t="s">
        <v>100</v>
      </c>
      <c r="C631" s="163" t="s">
        <v>1027</v>
      </c>
      <c r="D631" s="163" t="s">
        <v>514</v>
      </c>
      <c r="E631" s="163" t="s">
        <v>496</v>
      </c>
      <c r="F631" s="163" t="s">
        <v>2049</v>
      </c>
      <c r="G631" s="163">
        <v>9.4918782253587998E-3</v>
      </c>
      <c r="H631" s="163">
        <v>1.1383103234901999E-2</v>
      </c>
    </row>
    <row r="632" spans="2:8" x14ac:dyDescent="0.35">
      <c r="B632" s="163" t="s">
        <v>100</v>
      </c>
      <c r="C632" s="163" t="s">
        <v>1027</v>
      </c>
      <c r="D632" s="163" t="s">
        <v>514</v>
      </c>
      <c r="E632" s="163" t="s">
        <v>2046</v>
      </c>
      <c r="F632" s="163" t="s">
        <v>2049</v>
      </c>
      <c r="G632" s="163">
        <v>0.99926102501038605</v>
      </c>
      <c r="H632" s="163">
        <v>0.99953214332431495</v>
      </c>
    </row>
    <row r="633" spans="2:8" x14ac:dyDescent="0.35">
      <c r="B633" s="163" t="s">
        <v>100</v>
      </c>
      <c r="C633" s="163" t="s">
        <v>1027</v>
      </c>
      <c r="D633" s="163" t="s">
        <v>514</v>
      </c>
      <c r="E633" s="163" t="s">
        <v>504</v>
      </c>
      <c r="F633" s="163" t="s">
        <v>2049</v>
      </c>
      <c r="G633" s="163">
        <v>1</v>
      </c>
      <c r="H633" s="163">
        <v>1</v>
      </c>
    </row>
    <row r="634" spans="2:8" x14ac:dyDescent="0.35">
      <c r="B634" s="163" t="s">
        <v>100</v>
      </c>
      <c r="C634" s="163" t="s">
        <v>1027</v>
      </c>
      <c r="D634" s="163" t="s">
        <v>514</v>
      </c>
      <c r="E634" s="163" t="s">
        <v>2047</v>
      </c>
      <c r="F634" s="163" t="s">
        <v>2049</v>
      </c>
      <c r="G634" s="163">
        <v>0.460621195688111</v>
      </c>
      <c r="H634" s="163">
        <v>0.276925663278205</v>
      </c>
    </row>
    <row r="635" spans="2:8" x14ac:dyDescent="0.35">
      <c r="B635" s="163" t="s">
        <v>100</v>
      </c>
      <c r="C635" s="163" t="s">
        <v>1027</v>
      </c>
      <c r="D635" s="163" t="s">
        <v>514</v>
      </c>
      <c r="E635" s="163" t="s">
        <v>1866</v>
      </c>
      <c r="F635" s="163" t="s">
        <v>2049</v>
      </c>
      <c r="G635" s="163">
        <v>0.60425086467879496</v>
      </c>
      <c r="H635" s="163">
        <v>0.80496402792357702</v>
      </c>
    </row>
    <row r="636" spans="2:8" x14ac:dyDescent="0.35">
      <c r="B636" s="163" t="s">
        <v>103</v>
      </c>
      <c r="C636" s="163" t="s">
        <v>1027</v>
      </c>
      <c r="D636" s="163" t="s">
        <v>2044</v>
      </c>
      <c r="E636" s="163" t="s">
        <v>496</v>
      </c>
      <c r="F636" s="163" t="s">
        <v>2045</v>
      </c>
      <c r="G636" s="163">
        <v>8.1647609157632806E-2</v>
      </c>
      <c r="H636" s="163">
        <v>0.17146594809417601</v>
      </c>
    </row>
    <row r="637" spans="2:8" x14ac:dyDescent="0.35">
      <c r="B637" s="163" t="s">
        <v>103</v>
      </c>
      <c r="C637" s="163" t="s">
        <v>1027</v>
      </c>
      <c r="D637" s="163" t="s">
        <v>2044</v>
      </c>
      <c r="E637" s="163" t="s">
        <v>2046</v>
      </c>
      <c r="F637" s="163" t="s">
        <v>2045</v>
      </c>
      <c r="G637" s="163">
        <v>0.99999299326945601</v>
      </c>
      <c r="H637" s="163">
        <v>0.99999469911952599</v>
      </c>
    </row>
    <row r="638" spans="2:8" x14ac:dyDescent="0.35">
      <c r="B638" s="163" t="s">
        <v>103</v>
      </c>
      <c r="C638" s="163" t="s">
        <v>1027</v>
      </c>
      <c r="D638" s="163" t="s">
        <v>2044</v>
      </c>
      <c r="E638" s="163" t="s">
        <v>504</v>
      </c>
      <c r="F638" s="163" t="s">
        <v>2045</v>
      </c>
      <c r="G638" s="163">
        <v>1</v>
      </c>
      <c r="H638" s="163">
        <v>1</v>
      </c>
    </row>
    <row r="639" spans="2:8" x14ac:dyDescent="0.35">
      <c r="B639" s="163" t="s">
        <v>103</v>
      </c>
      <c r="C639" s="163" t="s">
        <v>1027</v>
      </c>
      <c r="D639" s="163" t="s">
        <v>2044</v>
      </c>
      <c r="E639" s="163" t="s">
        <v>2047</v>
      </c>
      <c r="F639" s="163" t="s">
        <v>2045</v>
      </c>
      <c r="G639" s="163">
        <v>0.61397903172532298</v>
      </c>
      <c r="H639" s="163">
        <v>0.68248909403209301</v>
      </c>
    </row>
    <row r="640" spans="2:8" x14ac:dyDescent="0.35">
      <c r="B640" s="163" t="s">
        <v>103</v>
      </c>
      <c r="C640" s="163" t="s">
        <v>1027</v>
      </c>
      <c r="D640" s="163" t="s">
        <v>2044</v>
      </c>
      <c r="E640" s="163" t="s">
        <v>1866</v>
      </c>
      <c r="F640" s="163" t="s">
        <v>2045</v>
      </c>
      <c r="G640" s="163">
        <v>1</v>
      </c>
      <c r="H640" s="163">
        <v>1</v>
      </c>
    </row>
    <row r="641" spans="2:8" x14ac:dyDescent="0.35">
      <c r="B641" s="163" t="s">
        <v>103</v>
      </c>
      <c r="C641" s="163" t="s">
        <v>1027</v>
      </c>
      <c r="D641" s="163" t="s">
        <v>2044</v>
      </c>
      <c r="E641" s="163" t="s">
        <v>496</v>
      </c>
      <c r="F641" s="163" t="s">
        <v>2048</v>
      </c>
      <c r="G641" s="163">
        <v>8.1647609157632806E-2</v>
      </c>
      <c r="H641" s="163">
        <v>0.17146594809417601</v>
      </c>
    </row>
    <row r="642" spans="2:8" x14ac:dyDescent="0.35">
      <c r="B642" s="163" t="s">
        <v>103</v>
      </c>
      <c r="C642" s="163" t="s">
        <v>1027</v>
      </c>
      <c r="D642" s="163" t="s">
        <v>2044</v>
      </c>
      <c r="E642" s="163" t="s">
        <v>2046</v>
      </c>
      <c r="F642" s="163" t="s">
        <v>2048</v>
      </c>
      <c r="G642" s="163">
        <v>0.99999299326945601</v>
      </c>
      <c r="H642" s="163">
        <v>0.99999469911952599</v>
      </c>
    </row>
    <row r="643" spans="2:8" x14ac:dyDescent="0.35">
      <c r="B643" s="163" t="s">
        <v>103</v>
      </c>
      <c r="C643" s="163" t="s">
        <v>1027</v>
      </c>
      <c r="D643" s="163" t="s">
        <v>2044</v>
      </c>
      <c r="E643" s="163" t="s">
        <v>504</v>
      </c>
      <c r="F643" s="163" t="s">
        <v>2048</v>
      </c>
      <c r="G643" s="163">
        <v>1</v>
      </c>
      <c r="H643" s="163">
        <v>1</v>
      </c>
    </row>
    <row r="644" spans="2:8" x14ac:dyDescent="0.35">
      <c r="B644" s="163" t="s">
        <v>103</v>
      </c>
      <c r="C644" s="163" t="s">
        <v>1027</v>
      </c>
      <c r="D644" s="163" t="s">
        <v>2044</v>
      </c>
      <c r="E644" s="163" t="s">
        <v>2047</v>
      </c>
      <c r="F644" s="163" t="s">
        <v>2048</v>
      </c>
      <c r="G644" s="163">
        <v>0.61397903172532298</v>
      </c>
      <c r="H644" s="163">
        <v>0.68248909403209301</v>
      </c>
    </row>
    <row r="645" spans="2:8" x14ac:dyDescent="0.35">
      <c r="B645" s="163" t="s">
        <v>103</v>
      </c>
      <c r="C645" s="163" t="s">
        <v>1027</v>
      </c>
      <c r="D645" s="163" t="s">
        <v>2044</v>
      </c>
      <c r="E645" s="163" t="s">
        <v>1866</v>
      </c>
      <c r="F645" s="163" t="s">
        <v>2048</v>
      </c>
      <c r="G645" s="163">
        <v>1</v>
      </c>
      <c r="H645" s="163">
        <v>1</v>
      </c>
    </row>
    <row r="646" spans="2:8" x14ac:dyDescent="0.35">
      <c r="B646" s="163" t="s">
        <v>103</v>
      </c>
      <c r="C646" s="163" t="s">
        <v>1027</v>
      </c>
      <c r="D646" s="163" t="s">
        <v>514</v>
      </c>
      <c r="E646" s="163" t="s">
        <v>496</v>
      </c>
      <c r="F646" s="163" t="s">
        <v>2049</v>
      </c>
      <c r="G646" s="163">
        <v>4.3378242923049502E-2</v>
      </c>
      <c r="H646" s="163">
        <v>3.02796186441011E-2</v>
      </c>
    </row>
    <row r="647" spans="2:8" x14ac:dyDescent="0.35">
      <c r="B647" s="163" t="s">
        <v>103</v>
      </c>
      <c r="C647" s="163" t="s">
        <v>1027</v>
      </c>
      <c r="D647" s="163" t="s">
        <v>514</v>
      </c>
      <c r="E647" s="163" t="s">
        <v>2046</v>
      </c>
      <c r="F647" s="163" t="s">
        <v>2049</v>
      </c>
      <c r="G647" s="163">
        <v>1</v>
      </c>
      <c r="H647" s="163">
        <v>1</v>
      </c>
    </row>
    <row r="648" spans="2:8" x14ac:dyDescent="0.35">
      <c r="B648" s="163" t="s">
        <v>103</v>
      </c>
      <c r="C648" s="163" t="s">
        <v>1027</v>
      </c>
      <c r="D648" s="163" t="s">
        <v>514</v>
      </c>
      <c r="E648" s="163" t="s">
        <v>504</v>
      </c>
      <c r="F648" s="163" t="s">
        <v>2049</v>
      </c>
      <c r="G648" s="163">
        <v>1</v>
      </c>
      <c r="H648" s="163">
        <v>1</v>
      </c>
    </row>
    <row r="649" spans="2:8" x14ac:dyDescent="0.35">
      <c r="B649" s="163" t="s">
        <v>103</v>
      </c>
      <c r="C649" s="163" t="s">
        <v>1027</v>
      </c>
      <c r="D649" s="163" t="s">
        <v>514</v>
      </c>
      <c r="E649" s="163" t="s">
        <v>2047</v>
      </c>
      <c r="F649" s="163" t="s">
        <v>2049</v>
      </c>
      <c r="G649" s="163">
        <v>0.45210913213209603</v>
      </c>
      <c r="H649" s="163">
        <v>0.251574998186683</v>
      </c>
    </row>
    <row r="650" spans="2:8" x14ac:dyDescent="0.35">
      <c r="B650" s="163" t="s">
        <v>103</v>
      </c>
      <c r="C650" s="163" t="s">
        <v>1027</v>
      </c>
      <c r="D650" s="163" t="s">
        <v>514</v>
      </c>
      <c r="E650" s="163" t="s">
        <v>1866</v>
      </c>
      <c r="F650" s="163" t="s">
        <v>2049</v>
      </c>
      <c r="G650" s="163">
        <v>0.68357943374671704</v>
      </c>
      <c r="H650" s="163">
        <v>0.84009501910217499</v>
      </c>
    </row>
    <row r="651" spans="2:8" x14ac:dyDescent="0.35">
      <c r="B651" s="163" t="s">
        <v>106</v>
      </c>
      <c r="C651" s="163" t="s">
        <v>1027</v>
      </c>
      <c r="D651" s="163" t="s">
        <v>2044</v>
      </c>
      <c r="E651" s="163" t="s">
        <v>496</v>
      </c>
      <c r="F651" s="163" t="s">
        <v>2045</v>
      </c>
      <c r="G651" s="163">
        <v>6.20714835552739E-2</v>
      </c>
      <c r="H651" s="163">
        <v>0.121175476944616</v>
      </c>
    </row>
    <row r="652" spans="2:8" x14ac:dyDescent="0.35">
      <c r="B652" s="163" t="s">
        <v>106</v>
      </c>
      <c r="C652" s="163" t="s">
        <v>1027</v>
      </c>
      <c r="D652" s="163" t="s">
        <v>2044</v>
      </c>
      <c r="E652" s="163" t="s">
        <v>2046</v>
      </c>
      <c r="F652" s="163" t="s">
        <v>2045</v>
      </c>
      <c r="G652" s="163">
        <v>0.99999900556618304</v>
      </c>
      <c r="H652" s="163">
        <v>0.99999653071871597</v>
      </c>
    </row>
    <row r="653" spans="2:8" x14ac:dyDescent="0.35">
      <c r="B653" s="163" t="s">
        <v>106</v>
      </c>
      <c r="C653" s="163" t="s">
        <v>1027</v>
      </c>
      <c r="D653" s="163" t="s">
        <v>2044</v>
      </c>
      <c r="E653" s="163" t="s">
        <v>504</v>
      </c>
      <c r="F653" s="163" t="s">
        <v>2045</v>
      </c>
      <c r="G653" s="163">
        <v>1</v>
      </c>
      <c r="H653" s="163">
        <v>1</v>
      </c>
    </row>
    <row r="654" spans="2:8" x14ac:dyDescent="0.35">
      <c r="B654" s="163" t="s">
        <v>106</v>
      </c>
      <c r="C654" s="163" t="s">
        <v>1027</v>
      </c>
      <c r="D654" s="163" t="s">
        <v>2044</v>
      </c>
      <c r="E654" s="163" t="s">
        <v>2047</v>
      </c>
      <c r="F654" s="163" t="s">
        <v>2045</v>
      </c>
      <c r="G654" s="163">
        <v>0.722857774614726</v>
      </c>
      <c r="H654" s="163">
        <v>0.71164539249858505</v>
      </c>
    </row>
    <row r="655" spans="2:8" x14ac:dyDescent="0.35">
      <c r="B655" s="163" t="s">
        <v>106</v>
      </c>
      <c r="C655" s="163" t="s">
        <v>1027</v>
      </c>
      <c r="D655" s="163" t="s">
        <v>2044</v>
      </c>
      <c r="E655" s="163" t="s">
        <v>1866</v>
      </c>
      <c r="F655" s="163" t="s">
        <v>2045</v>
      </c>
      <c r="G655" s="163">
        <v>1</v>
      </c>
      <c r="H655" s="163">
        <v>1</v>
      </c>
    </row>
    <row r="656" spans="2:8" x14ac:dyDescent="0.35">
      <c r="B656" s="163" t="s">
        <v>106</v>
      </c>
      <c r="C656" s="163" t="s">
        <v>1027</v>
      </c>
      <c r="D656" s="163" t="s">
        <v>2044</v>
      </c>
      <c r="E656" s="163" t="s">
        <v>496</v>
      </c>
      <c r="F656" s="163" t="s">
        <v>2048</v>
      </c>
      <c r="G656" s="163">
        <v>6.20714835552739E-2</v>
      </c>
      <c r="H656" s="163">
        <v>0.121175476944616</v>
      </c>
    </row>
    <row r="657" spans="2:8" x14ac:dyDescent="0.35">
      <c r="B657" s="163" t="s">
        <v>106</v>
      </c>
      <c r="C657" s="163" t="s">
        <v>1027</v>
      </c>
      <c r="D657" s="163" t="s">
        <v>2044</v>
      </c>
      <c r="E657" s="163" t="s">
        <v>2046</v>
      </c>
      <c r="F657" s="163" t="s">
        <v>2048</v>
      </c>
      <c r="G657" s="163">
        <v>0.99999900556618304</v>
      </c>
      <c r="H657" s="163">
        <v>0.99999653071871597</v>
      </c>
    </row>
    <row r="658" spans="2:8" x14ac:dyDescent="0.35">
      <c r="B658" s="163" t="s">
        <v>106</v>
      </c>
      <c r="C658" s="163" t="s">
        <v>1027</v>
      </c>
      <c r="D658" s="163" t="s">
        <v>2044</v>
      </c>
      <c r="E658" s="163" t="s">
        <v>504</v>
      </c>
      <c r="F658" s="163" t="s">
        <v>2048</v>
      </c>
      <c r="G658" s="163">
        <v>1</v>
      </c>
      <c r="H658" s="163">
        <v>1</v>
      </c>
    </row>
    <row r="659" spans="2:8" x14ac:dyDescent="0.35">
      <c r="B659" s="163" t="s">
        <v>106</v>
      </c>
      <c r="C659" s="163" t="s">
        <v>1027</v>
      </c>
      <c r="D659" s="163" t="s">
        <v>2044</v>
      </c>
      <c r="E659" s="163" t="s">
        <v>2047</v>
      </c>
      <c r="F659" s="163" t="s">
        <v>2048</v>
      </c>
      <c r="G659" s="163">
        <v>0.722857774614726</v>
      </c>
      <c r="H659" s="163">
        <v>0.71164539249858505</v>
      </c>
    </row>
    <row r="660" spans="2:8" x14ac:dyDescent="0.35">
      <c r="B660" s="163" t="s">
        <v>106</v>
      </c>
      <c r="C660" s="163" t="s">
        <v>1027</v>
      </c>
      <c r="D660" s="163" t="s">
        <v>2044</v>
      </c>
      <c r="E660" s="163" t="s">
        <v>1866</v>
      </c>
      <c r="F660" s="163" t="s">
        <v>2048</v>
      </c>
      <c r="G660" s="163">
        <v>1</v>
      </c>
      <c r="H660" s="163">
        <v>1</v>
      </c>
    </row>
    <row r="661" spans="2:8" x14ac:dyDescent="0.35">
      <c r="B661" s="163" t="s">
        <v>106</v>
      </c>
      <c r="C661" s="163" t="s">
        <v>1027</v>
      </c>
      <c r="D661" s="163" t="s">
        <v>514</v>
      </c>
      <c r="E661" s="163" t="s">
        <v>496</v>
      </c>
      <c r="F661" s="163" t="s">
        <v>2049</v>
      </c>
      <c r="G661" s="163">
        <v>3.2965655472775401E-3</v>
      </c>
      <c r="H661" s="163">
        <v>2.1886980427388999E-3</v>
      </c>
    </row>
    <row r="662" spans="2:8" x14ac:dyDescent="0.35">
      <c r="B662" s="163" t="s">
        <v>106</v>
      </c>
      <c r="C662" s="163" t="s">
        <v>1027</v>
      </c>
      <c r="D662" s="163" t="s">
        <v>514</v>
      </c>
      <c r="E662" s="163" t="s">
        <v>2046</v>
      </c>
      <c r="F662" s="163" t="s">
        <v>2049</v>
      </c>
      <c r="G662" s="163">
        <v>0.99981657068655305</v>
      </c>
      <c r="H662" s="163">
        <v>0.99923334203747005</v>
      </c>
    </row>
    <row r="663" spans="2:8" x14ac:dyDescent="0.35">
      <c r="B663" s="163" t="s">
        <v>106</v>
      </c>
      <c r="C663" s="163" t="s">
        <v>1027</v>
      </c>
      <c r="D663" s="163" t="s">
        <v>514</v>
      </c>
      <c r="E663" s="163" t="s">
        <v>504</v>
      </c>
      <c r="F663" s="163" t="s">
        <v>2049</v>
      </c>
      <c r="G663" s="163">
        <v>1</v>
      </c>
      <c r="H663" s="163">
        <v>1</v>
      </c>
    </row>
    <row r="664" spans="2:8" x14ac:dyDescent="0.35">
      <c r="B664" s="163" t="s">
        <v>106</v>
      </c>
      <c r="C664" s="163" t="s">
        <v>1027</v>
      </c>
      <c r="D664" s="163" t="s">
        <v>514</v>
      </c>
      <c r="E664" s="163" t="s">
        <v>2047</v>
      </c>
      <c r="F664" s="163" t="s">
        <v>2049</v>
      </c>
      <c r="G664" s="163">
        <v>0.465289898516905</v>
      </c>
      <c r="H664" s="163">
        <v>0.25923070597459602</v>
      </c>
    </row>
    <row r="665" spans="2:8" x14ac:dyDescent="0.35">
      <c r="B665" s="163" t="s">
        <v>106</v>
      </c>
      <c r="C665" s="163" t="s">
        <v>1027</v>
      </c>
      <c r="D665" s="163" t="s">
        <v>514</v>
      </c>
      <c r="E665" s="163" t="s">
        <v>1866</v>
      </c>
      <c r="F665" s="163" t="s">
        <v>2049</v>
      </c>
      <c r="G665" s="163">
        <v>0.94326962453140695</v>
      </c>
      <c r="H665" s="163">
        <v>0.98047111752796801</v>
      </c>
    </row>
    <row r="666" spans="2:8" x14ac:dyDescent="0.35">
      <c r="B666" s="163" t="s">
        <v>108</v>
      </c>
      <c r="C666" s="163" t="s">
        <v>1027</v>
      </c>
      <c r="D666" s="163" t="s">
        <v>2044</v>
      </c>
      <c r="E666" s="163" t="s">
        <v>496</v>
      </c>
      <c r="F666" s="163" t="s">
        <v>2045</v>
      </c>
      <c r="G666" s="163">
        <v>5.3155955176669503E-2</v>
      </c>
      <c r="H666" s="163">
        <v>0.13917949740428701</v>
      </c>
    </row>
    <row r="667" spans="2:8" x14ac:dyDescent="0.35">
      <c r="B667" s="163" t="s">
        <v>108</v>
      </c>
      <c r="C667" s="163" t="s">
        <v>1027</v>
      </c>
      <c r="D667" s="163" t="s">
        <v>2044</v>
      </c>
      <c r="E667" s="163" t="s">
        <v>2046</v>
      </c>
      <c r="F667" s="163" t="s">
        <v>2045</v>
      </c>
      <c r="G667" s="163">
        <v>0.99999999998899503</v>
      </c>
      <c r="H667" s="163">
        <v>0.99999999999471501</v>
      </c>
    </row>
    <row r="668" spans="2:8" x14ac:dyDescent="0.35">
      <c r="B668" s="163" t="s">
        <v>108</v>
      </c>
      <c r="C668" s="163" t="s">
        <v>1027</v>
      </c>
      <c r="D668" s="163" t="s">
        <v>2044</v>
      </c>
      <c r="E668" s="163" t="s">
        <v>504</v>
      </c>
      <c r="F668" s="163" t="s">
        <v>2045</v>
      </c>
      <c r="G668" s="163">
        <v>1</v>
      </c>
      <c r="H668" s="163">
        <v>1</v>
      </c>
    </row>
    <row r="669" spans="2:8" x14ac:dyDescent="0.35">
      <c r="B669" s="163" t="s">
        <v>108</v>
      </c>
      <c r="C669" s="163" t="s">
        <v>1027</v>
      </c>
      <c r="D669" s="163" t="s">
        <v>2044</v>
      </c>
      <c r="E669" s="163" t="s">
        <v>2047</v>
      </c>
      <c r="F669" s="163" t="s">
        <v>2045</v>
      </c>
      <c r="G669" s="163">
        <v>0.75257346032706995</v>
      </c>
      <c r="H669" s="163">
        <v>0.83232683842002597</v>
      </c>
    </row>
    <row r="670" spans="2:8" x14ac:dyDescent="0.35">
      <c r="B670" s="163" t="s">
        <v>108</v>
      </c>
      <c r="C670" s="163" t="s">
        <v>1027</v>
      </c>
      <c r="D670" s="163" t="s">
        <v>2044</v>
      </c>
      <c r="E670" s="163" t="s">
        <v>1866</v>
      </c>
      <c r="F670" s="163" t="s">
        <v>2045</v>
      </c>
      <c r="G670" s="163">
        <v>1</v>
      </c>
      <c r="H670" s="163">
        <v>1</v>
      </c>
    </row>
    <row r="671" spans="2:8" x14ac:dyDescent="0.35">
      <c r="B671" s="163" t="s">
        <v>108</v>
      </c>
      <c r="C671" s="163" t="s">
        <v>1027</v>
      </c>
      <c r="D671" s="163" t="s">
        <v>2044</v>
      </c>
      <c r="E671" s="163" t="s">
        <v>496</v>
      </c>
      <c r="F671" s="163" t="s">
        <v>2048</v>
      </c>
      <c r="G671" s="163">
        <v>5.3155955176669503E-2</v>
      </c>
      <c r="H671" s="163">
        <v>0.13917949740428701</v>
      </c>
    </row>
    <row r="672" spans="2:8" x14ac:dyDescent="0.35">
      <c r="B672" s="163" t="s">
        <v>108</v>
      </c>
      <c r="C672" s="163" t="s">
        <v>1027</v>
      </c>
      <c r="D672" s="163" t="s">
        <v>2044</v>
      </c>
      <c r="E672" s="163" t="s">
        <v>2046</v>
      </c>
      <c r="F672" s="163" t="s">
        <v>2048</v>
      </c>
      <c r="G672" s="163">
        <v>0.99999999998899503</v>
      </c>
      <c r="H672" s="163">
        <v>0.99999999999471501</v>
      </c>
    </row>
    <row r="673" spans="2:8" x14ac:dyDescent="0.35">
      <c r="B673" s="163" t="s">
        <v>108</v>
      </c>
      <c r="C673" s="163" t="s">
        <v>1027</v>
      </c>
      <c r="D673" s="163" t="s">
        <v>2044</v>
      </c>
      <c r="E673" s="163" t="s">
        <v>504</v>
      </c>
      <c r="F673" s="163" t="s">
        <v>2048</v>
      </c>
      <c r="G673" s="163">
        <v>1</v>
      </c>
      <c r="H673" s="163">
        <v>1</v>
      </c>
    </row>
    <row r="674" spans="2:8" x14ac:dyDescent="0.35">
      <c r="B674" s="163" t="s">
        <v>108</v>
      </c>
      <c r="C674" s="163" t="s">
        <v>1027</v>
      </c>
      <c r="D674" s="163" t="s">
        <v>2044</v>
      </c>
      <c r="E674" s="163" t="s">
        <v>2047</v>
      </c>
      <c r="F674" s="163" t="s">
        <v>2048</v>
      </c>
      <c r="G674" s="163">
        <v>0.75257346032706995</v>
      </c>
      <c r="H674" s="163">
        <v>0.83232683842002597</v>
      </c>
    </row>
    <row r="675" spans="2:8" x14ac:dyDescent="0.35">
      <c r="B675" s="163" t="s">
        <v>108</v>
      </c>
      <c r="C675" s="163" t="s">
        <v>1027</v>
      </c>
      <c r="D675" s="163" t="s">
        <v>2044</v>
      </c>
      <c r="E675" s="163" t="s">
        <v>1866</v>
      </c>
      <c r="F675" s="163" t="s">
        <v>2048</v>
      </c>
      <c r="G675" s="163">
        <v>1</v>
      </c>
      <c r="H675" s="163">
        <v>1</v>
      </c>
    </row>
    <row r="676" spans="2:8" x14ac:dyDescent="0.35">
      <c r="B676" s="163" t="s">
        <v>108</v>
      </c>
      <c r="C676" s="163" t="s">
        <v>1027</v>
      </c>
      <c r="D676" s="163" t="s">
        <v>514</v>
      </c>
      <c r="E676" s="163" t="s">
        <v>496</v>
      </c>
      <c r="F676" s="163" t="s">
        <v>2049</v>
      </c>
      <c r="G676" s="163">
        <v>2.5600267431022598E-3</v>
      </c>
      <c r="H676" s="163">
        <v>1.1654672783605899E-3</v>
      </c>
    </row>
    <row r="677" spans="2:8" x14ac:dyDescent="0.35">
      <c r="B677" s="163" t="s">
        <v>108</v>
      </c>
      <c r="C677" s="163" t="s">
        <v>1027</v>
      </c>
      <c r="D677" s="163" t="s">
        <v>514</v>
      </c>
      <c r="E677" s="163" t="s">
        <v>2046</v>
      </c>
      <c r="F677" s="163" t="s">
        <v>2049</v>
      </c>
      <c r="G677" s="163">
        <v>0.99969688383880395</v>
      </c>
      <c r="H677" s="163">
        <v>0.999124423188674</v>
      </c>
    </row>
    <row r="678" spans="2:8" x14ac:dyDescent="0.35">
      <c r="B678" s="163" t="s">
        <v>108</v>
      </c>
      <c r="C678" s="163" t="s">
        <v>1027</v>
      </c>
      <c r="D678" s="163" t="s">
        <v>514</v>
      </c>
      <c r="E678" s="163" t="s">
        <v>504</v>
      </c>
      <c r="F678" s="163" t="s">
        <v>2049</v>
      </c>
      <c r="G678" s="163">
        <v>1</v>
      </c>
      <c r="H678" s="163">
        <v>1</v>
      </c>
    </row>
    <row r="679" spans="2:8" x14ac:dyDescent="0.35">
      <c r="B679" s="163" t="s">
        <v>108</v>
      </c>
      <c r="C679" s="163" t="s">
        <v>1027</v>
      </c>
      <c r="D679" s="163" t="s">
        <v>514</v>
      </c>
      <c r="E679" s="163" t="s">
        <v>2047</v>
      </c>
      <c r="F679" s="163" t="s">
        <v>2049</v>
      </c>
      <c r="G679" s="163">
        <v>0.80157982980207598</v>
      </c>
      <c r="H679" s="163">
        <v>0.54986784212181905</v>
      </c>
    </row>
    <row r="680" spans="2:8" x14ac:dyDescent="0.35">
      <c r="B680" s="163" t="s">
        <v>108</v>
      </c>
      <c r="C680" s="163" t="s">
        <v>1027</v>
      </c>
      <c r="D680" s="163" t="s">
        <v>514</v>
      </c>
      <c r="E680" s="163" t="s">
        <v>1866</v>
      </c>
      <c r="F680" s="163" t="s">
        <v>2049</v>
      </c>
      <c r="G680" s="163">
        <v>0.86537942715183602</v>
      </c>
      <c r="H680" s="163">
        <v>0.95061253338233898</v>
      </c>
    </row>
    <row r="681" spans="2:8" x14ac:dyDescent="0.35">
      <c r="B681" s="163" t="s">
        <v>111</v>
      </c>
      <c r="C681" s="163" t="s">
        <v>1027</v>
      </c>
      <c r="D681" s="163" t="s">
        <v>2044</v>
      </c>
      <c r="E681" s="163" t="s">
        <v>496</v>
      </c>
      <c r="F681" s="163" t="s">
        <v>2045</v>
      </c>
      <c r="G681" s="163">
        <v>4.9015331196430298E-2</v>
      </c>
      <c r="H681" s="163">
        <v>4.5590175388550203E-2</v>
      </c>
    </row>
    <row r="682" spans="2:8" x14ac:dyDescent="0.35">
      <c r="B682" s="163" t="s">
        <v>111</v>
      </c>
      <c r="C682" s="163" t="s">
        <v>1027</v>
      </c>
      <c r="D682" s="163" t="s">
        <v>2044</v>
      </c>
      <c r="E682" s="163" t="s">
        <v>2046</v>
      </c>
      <c r="F682" s="163" t="s">
        <v>2045</v>
      </c>
      <c r="G682" s="163">
        <v>0.99969872835324602</v>
      </c>
      <c r="H682" s="163">
        <v>0.99951274886340502</v>
      </c>
    </row>
    <row r="683" spans="2:8" x14ac:dyDescent="0.35">
      <c r="B683" s="163" t="s">
        <v>111</v>
      </c>
      <c r="C683" s="163" t="s">
        <v>1027</v>
      </c>
      <c r="D683" s="163" t="s">
        <v>2044</v>
      </c>
      <c r="E683" s="163" t="s">
        <v>504</v>
      </c>
      <c r="F683" s="163" t="s">
        <v>2045</v>
      </c>
      <c r="G683" s="163">
        <v>1</v>
      </c>
      <c r="H683" s="163">
        <v>1</v>
      </c>
    </row>
    <row r="684" spans="2:8" x14ac:dyDescent="0.35">
      <c r="B684" s="163" t="s">
        <v>111</v>
      </c>
      <c r="C684" s="163" t="s">
        <v>1027</v>
      </c>
      <c r="D684" s="163" t="s">
        <v>2044</v>
      </c>
      <c r="E684" s="163" t="s">
        <v>2047</v>
      </c>
      <c r="F684" s="163" t="s">
        <v>2045</v>
      </c>
      <c r="G684" s="163">
        <v>0.60429422765588103</v>
      </c>
      <c r="H684" s="163">
        <v>0.51954733390205898</v>
      </c>
    </row>
    <row r="685" spans="2:8" x14ac:dyDescent="0.35">
      <c r="B685" s="163" t="s">
        <v>111</v>
      </c>
      <c r="C685" s="163" t="s">
        <v>1027</v>
      </c>
      <c r="D685" s="163" t="s">
        <v>2044</v>
      </c>
      <c r="E685" s="163" t="s">
        <v>1866</v>
      </c>
      <c r="F685" s="163" t="s">
        <v>2045</v>
      </c>
      <c r="G685" s="163">
        <v>1</v>
      </c>
      <c r="H685" s="163">
        <v>1</v>
      </c>
    </row>
    <row r="686" spans="2:8" x14ac:dyDescent="0.35">
      <c r="B686" s="163" t="s">
        <v>111</v>
      </c>
      <c r="C686" s="163" t="s">
        <v>1027</v>
      </c>
      <c r="D686" s="163" t="s">
        <v>2044</v>
      </c>
      <c r="E686" s="163" t="s">
        <v>496</v>
      </c>
      <c r="F686" s="163" t="s">
        <v>2048</v>
      </c>
      <c r="G686" s="163">
        <v>4.9015331196430298E-2</v>
      </c>
      <c r="H686" s="163">
        <v>4.5590175388550203E-2</v>
      </c>
    </row>
    <row r="687" spans="2:8" x14ac:dyDescent="0.35">
      <c r="B687" s="163" t="s">
        <v>111</v>
      </c>
      <c r="C687" s="163" t="s">
        <v>1027</v>
      </c>
      <c r="D687" s="163" t="s">
        <v>2044</v>
      </c>
      <c r="E687" s="163" t="s">
        <v>2046</v>
      </c>
      <c r="F687" s="163" t="s">
        <v>2048</v>
      </c>
      <c r="G687" s="163">
        <v>0.99969872835324602</v>
      </c>
      <c r="H687" s="163">
        <v>0.99951274886340502</v>
      </c>
    </row>
    <row r="688" spans="2:8" x14ac:dyDescent="0.35">
      <c r="B688" s="163" t="s">
        <v>111</v>
      </c>
      <c r="C688" s="163" t="s">
        <v>1027</v>
      </c>
      <c r="D688" s="163" t="s">
        <v>2044</v>
      </c>
      <c r="E688" s="163" t="s">
        <v>504</v>
      </c>
      <c r="F688" s="163" t="s">
        <v>2048</v>
      </c>
      <c r="G688" s="163">
        <v>1</v>
      </c>
      <c r="H688" s="163">
        <v>1</v>
      </c>
    </row>
    <row r="689" spans="2:8" x14ac:dyDescent="0.35">
      <c r="B689" s="163" t="s">
        <v>111</v>
      </c>
      <c r="C689" s="163" t="s">
        <v>1027</v>
      </c>
      <c r="D689" s="163" t="s">
        <v>2044</v>
      </c>
      <c r="E689" s="163" t="s">
        <v>2047</v>
      </c>
      <c r="F689" s="163" t="s">
        <v>2048</v>
      </c>
      <c r="G689" s="163">
        <v>0.60429422765588103</v>
      </c>
      <c r="H689" s="163">
        <v>0.51954733390205898</v>
      </c>
    </row>
    <row r="690" spans="2:8" x14ac:dyDescent="0.35">
      <c r="B690" s="163" t="s">
        <v>111</v>
      </c>
      <c r="C690" s="163" t="s">
        <v>1027</v>
      </c>
      <c r="D690" s="163" t="s">
        <v>2044</v>
      </c>
      <c r="E690" s="163" t="s">
        <v>1866</v>
      </c>
      <c r="F690" s="163" t="s">
        <v>2048</v>
      </c>
      <c r="G690" s="163">
        <v>1</v>
      </c>
      <c r="H690" s="163">
        <v>1</v>
      </c>
    </row>
    <row r="691" spans="2:8" x14ac:dyDescent="0.35">
      <c r="B691" s="163" t="s">
        <v>111</v>
      </c>
      <c r="C691" s="163" t="s">
        <v>1027</v>
      </c>
      <c r="D691" s="163" t="s">
        <v>514</v>
      </c>
      <c r="E691" s="163" t="s">
        <v>496</v>
      </c>
      <c r="F691" s="163" t="s">
        <v>2049</v>
      </c>
      <c r="G691" s="163">
        <v>6.0195525532295803E-3</v>
      </c>
      <c r="H691" s="163">
        <v>4.8630078910130801E-3</v>
      </c>
    </row>
    <row r="692" spans="2:8" x14ac:dyDescent="0.35">
      <c r="B692" s="163" t="s">
        <v>111</v>
      </c>
      <c r="C692" s="163" t="s">
        <v>1027</v>
      </c>
      <c r="D692" s="163" t="s">
        <v>514</v>
      </c>
      <c r="E692" s="163" t="s">
        <v>2046</v>
      </c>
      <c r="F692" s="163" t="s">
        <v>2049</v>
      </c>
      <c r="G692" s="163">
        <v>0.99858864432642702</v>
      </c>
      <c r="H692" s="163">
        <v>0.99954970440797597</v>
      </c>
    </row>
    <row r="693" spans="2:8" x14ac:dyDescent="0.35">
      <c r="B693" s="163" t="s">
        <v>111</v>
      </c>
      <c r="C693" s="163" t="s">
        <v>1027</v>
      </c>
      <c r="D693" s="163" t="s">
        <v>514</v>
      </c>
      <c r="E693" s="163" t="s">
        <v>504</v>
      </c>
      <c r="F693" s="163" t="s">
        <v>2049</v>
      </c>
      <c r="G693" s="163">
        <v>1</v>
      </c>
      <c r="H693" s="163">
        <v>1</v>
      </c>
    </row>
    <row r="694" spans="2:8" x14ac:dyDescent="0.35">
      <c r="B694" s="163" t="s">
        <v>111</v>
      </c>
      <c r="C694" s="163" t="s">
        <v>1027</v>
      </c>
      <c r="D694" s="163" t="s">
        <v>514</v>
      </c>
      <c r="E694" s="163" t="s">
        <v>2047</v>
      </c>
      <c r="F694" s="163" t="s">
        <v>2049</v>
      </c>
      <c r="G694" s="163">
        <v>0.41326288391897198</v>
      </c>
      <c r="H694" s="163">
        <v>0.24165200994098501</v>
      </c>
    </row>
    <row r="695" spans="2:8" x14ac:dyDescent="0.35">
      <c r="B695" s="163" t="s">
        <v>111</v>
      </c>
      <c r="C695" s="163" t="s">
        <v>1027</v>
      </c>
      <c r="D695" s="163" t="s">
        <v>514</v>
      </c>
      <c r="E695" s="163" t="s">
        <v>1866</v>
      </c>
      <c r="F695" s="163" t="s">
        <v>2049</v>
      </c>
      <c r="G695" s="163">
        <v>0.67003886493731502</v>
      </c>
      <c r="H695" s="163">
        <v>0.87198574221375402</v>
      </c>
    </row>
    <row r="696" spans="2:8" x14ac:dyDescent="0.35">
      <c r="B696" s="163" t="s">
        <v>114</v>
      </c>
      <c r="C696" s="163" t="s">
        <v>1027</v>
      </c>
      <c r="D696" s="163" t="s">
        <v>2044</v>
      </c>
      <c r="E696" s="163" t="s">
        <v>496</v>
      </c>
      <c r="F696" s="163" t="s">
        <v>2045</v>
      </c>
      <c r="G696" s="163">
        <v>7.0529501191852001E-2</v>
      </c>
      <c r="H696" s="163">
        <v>8.8527072053075306E-2</v>
      </c>
    </row>
    <row r="697" spans="2:8" x14ac:dyDescent="0.35">
      <c r="B697" s="163" t="s">
        <v>114</v>
      </c>
      <c r="C697" s="163" t="s">
        <v>1027</v>
      </c>
      <c r="D697" s="163" t="s">
        <v>2044</v>
      </c>
      <c r="E697" s="163" t="s">
        <v>2046</v>
      </c>
      <c r="F697" s="163" t="s">
        <v>2045</v>
      </c>
      <c r="G697" s="163">
        <v>0.99998583536881702</v>
      </c>
      <c r="H697" s="163">
        <v>0.99997595947541495</v>
      </c>
    </row>
    <row r="698" spans="2:8" x14ac:dyDescent="0.35">
      <c r="B698" s="163" t="s">
        <v>114</v>
      </c>
      <c r="C698" s="163" t="s">
        <v>1027</v>
      </c>
      <c r="D698" s="163" t="s">
        <v>2044</v>
      </c>
      <c r="E698" s="163" t="s">
        <v>504</v>
      </c>
      <c r="F698" s="163" t="s">
        <v>2045</v>
      </c>
      <c r="G698" s="163">
        <v>1</v>
      </c>
      <c r="H698" s="163">
        <v>1</v>
      </c>
    </row>
    <row r="699" spans="2:8" x14ac:dyDescent="0.35">
      <c r="B699" s="163" t="s">
        <v>114</v>
      </c>
      <c r="C699" s="163" t="s">
        <v>1027</v>
      </c>
      <c r="D699" s="163" t="s">
        <v>2044</v>
      </c>
      <c r="E699" s="163" t="s">
        <v>2047</v>
      </c>
      <c r="F699" s="163" t="s">
        <v>2045</v>
      </c>
      <c r="G699" s="163">
        <v>0.76467079752851097</v>
      </c>
      <c r="H699" s="163">
        <v>0.69078060757194304</v>
      </c>
    </row>
    <row r="700" spans="2:8" x14ac:dyDescent="0.35">
      <c r="B700" s="163" t="s">
        <v>114</v>
      </c>
      <c r="C700" s="163" t="s">
        <v>1027</v>
      </c>
      <c r="D700" s="163" t="s">
        <v>2044</v>
      </c>
      <c r="E700" s="163" t="s">
        <v>1866</v>
      </c>
      <c r="F700" s="163" t="s">
        <v>2045</v>
      </c>
      <c r="G700" s="163">
        <v>1</v>
      </c>
      <c r="H700" s="163">
        <v>1</v>
      </c>
    </row>
    <row r="701" spans="2:8" x14ac:dyDescent="0.35">
      <c r="B701" s="163" t="s">
        <v>114</v>
      </c>
      <c r="C701" s="163" t="s">
        <v>1027</v>
      </c>
      <c r="D701" s="163" t="s">
        <v>2044</v>
      </c>
      <c r="E701" s="163" t="s">
        <v>496</v>
      </c>
      <c r="F701" s="163" t="s">
        <v>2048</v>
      </c>
      <c r="G701" s="163">
        <v>7.0529501191852001E-2</v>
      </c>
      <c r="H701" s="163">
        <v>8.8527072053075195E-2</v>
      </c>
    </row>
    <row r="702" spans="2:8" x14ac:dyDescent="0.35">
      <c r="B702" s="163" t="s">
        <v>114</v>
      </c>
      <c r="C702" s="163" t="s">
        <v>1027</v>
      </c>
      <c r="D702" s="163" t="s">
        <v>2044</v>
      </c>
      <c r="E702" s="163" t="s">
        <v>2046</v>
      </c>
      <c r="F702" s="163" t="s">
        <v>2048</v>
      </c>
      <c r="G702" s="163">
        <v>0.99998583536881702</v>
      </c>
      <c r="H702" s="163">
        <v>0.99997595947541495</v>
      </c>
    </row>
    <row r="703" spans="2:8" x14ac:dyDescent="0.35">
      <c r="B703" s="163" t="s">
        <v>114</v>
      </c>
      <c r="C703" s="163" t="s">
        <v>1027</v>
      </c>
      <c r="D703" s="163" t="s">
        <v>2044</v>
      </c>
      <c r="E703" s="163" t="s">
        <v>504</v>
      </c>
      <c r="F703" s="163" t="s">
        <v>2048</v>
      </c>
      <c r="G703" s="163">
        <v>1</v>
      </c>
      <c r="H703" s="163">
        <v>1</v>
      </c>
    </row>
    <row r="704" spans="2:8" x14ac:dyDescent="0.35">
      <c r="B704" s="163" t="s">
        <v>114</v>
      </c>
      <c r="C704" s="163" t="s">
        <v>1027</v>
      </c>
      <c r="D704" s="163" t="s">
        <v>2044</v>
      </c>
      <c r="E704" s="163" t="s">
        <v>2047</v>
      </c>
      <c r="F704" s="163" t="s">
        <v>2048</v>
      </c>
      <c r="G704" s="163">
        <v>0.76467079752851097</v>
      </c>
      <c r="H704" s="163">
        <v>0.69078060757194304</v>
      </c>
    </row>
    <row r="705" spans="2:8" x14ac:dyDescent="0.35">
      <c r="B705" s="163" t="s">
        <v>114</v>
      </c>
      <c r="C705" s="163" t="s">
        <v>1027</v>
      </c>
      <c r="D705" s="163" t="s">
        <v>2044</v>
      </c>
      <c r="E705" s="163" t="s">
        <v>1866</v>
      </c>
      <c r="F705" s="163" t="s">
        <v>2048</v>
      </c>
      <c r="G705" s="163">
        <v>1</v>
      </c>
      <c r="H705" s="163">
        <v>1</v>
      </c>
    </row>
    <row r="706" spans="2:8" x14ac:dyDescent="0.35">
      <c r="B706" s="163" t="s">
        <v>114</v>
      </c>
      <c r="C706" s="163" t="s">
        <v>1027</v>
      </c>
      <c r="D706" s="163" t="s">
        <v>514</v>
      </c>
      <c r="E706" s="163" t="s">
        <v>496</v>
      </c>
      <c r="F706" s="163" t="s">
        <v>2049</v>
      </c>
      <c r="G706" s="163">
        <v>1.01753773760473E-2</v>
      </c>
      <c r="H706" s="163">
        <v>5.8711053561177704E-3</v>
      </c>
    </row>
    <row r="707" spans="2:8" x14ac:dyDescent="0.35">
      <c r="B707" s="163" t="s">
        <v>114</v>
      </c>
      <c r="C707" s="163" t="s">
        <v>1027</v>
      </c>
      <c r="D707" s="163" t="s">
        <v>514</v>
      </c>
      <c r="E707" s="163" t="s">
        <v>2046</v>
      </c>
      <c r="F707" s="163" t="s">
        <v>2049</v>
      </c>
      <c r="G707" s="163">
        <v>0.999993006655988</v>
      </c>
      <c r="H707" s="163">
        <v>0.99999584793021101</v>
      </c>
    </row>
    <row r="708" spans="2:8" x14ac:dyDescent="0.35">
      <c r="B708" s="163" t="s">
        <v>114</v>
      </c>
      <c r="C708" s="163" t="s">
        <v>1027</v>
      </c>
      <c r="D708" s="163" t="s">
        <v>514</v>
      </c>
      <c r="E708" s="163" t="s">
        <v>504</v>
      </c>
      <c r="F708" s="163" t="s">
        <v>2049</v>
      </c>
      <c r="G708" s="163">
        <v>1</v>
      </c>
      <c r="H708" s="163">
        <v>1</v>
      </c>
    </row>
    <row r="709" spans="2:8" x14ac:dyDescent="0.35">
      <c r="B709" s="163" t="s">
        <v>114</v>
      </c>
      <c r="C709" s="163" t="s">
        <v>1027</v>
      </c>
      <c r="D709" s="163" t="s">
        <v>514</v>
      </c>
      <c r="E709" s="163" t="s">
        <v>2047</v>
      </c>
      <c r="F709" s="163" t="s">
        <v>2049</v>
      </c>
      <c r="G709" s="163">
        <v>0.71614543518576901</v>
      </c>
      <c r="H709" s="163">
        <v>0.47451458964002502</v>
      </c>
    </row>
    <row r="710" spans="2:8" x14ac:dyDescent="0.35">
      <c r="B710" s="163" t="s">
        <v>114</v>
      </c>
      <c r="C710" s="163" t="s">
        <v>1027</v>
      </c>
      <c r="D710" s="163" t="s">
        <v>514</v>
      </c>
      <c r="E710" s="163" t="s">
        <v>1866</v>
      </c>
      <c r="F710" s="163" t="s">
        <v>2049</v>
      </c>
      <c r="G710" s="163">
        <v>0.82626365737702101</v>
      </c>
      <c r="H710" s="163">
        <v>0.93136135660138897</v>
      </c>
    </row>
    <row r="711" spans="2:8" x14ac:dyDescent="0.35">
      <c r="B711" s="163" t="s">
        <v>117</v>
      </c>
      <c r="C711" s="163" t="s">
        <v>1027</v>
      </c>
      <c r="D711" s="163" t="s">
        <v>2044</v>
      </c>
      <c r="E711" s="163" t="s">
        <v>496</v>
      </c>
      <c r="F711" s="163" t="s">
        <v>2045</v>
      </c>
      <c r="G711" s="163">
        <v>6.12905621467075E-2</v>
      </c>
      <c r="H711" s="163">
        <v>5.8332045409002803E-2</v>
      </c>
    </row>
    <row r="712" spans="2:8" x14ac:dyDescent="0.35">
      <c r="B712" s="163" t="s">
        <v>117</v>
      </c>
      <c r="C712" s="163" t="s">
        <v>1027</v>
      </c>
      <c r="D712" s="163" t="s">
        <v>2044</v>
      </c>
      <c r="E712" s="163" t="s">
        <v>2046</v>
      </c>
      <c r="F712" s="163" t="s">
        <v>2045</v>
      </c>
      <c r="G712" s="163">
        <v>0.99977443419261403</v>
      </c>
      <c r="H712" s="163">
        <v>0.999489454016529</v>
      </c>
    </row>
    <row r="713" spans="2:8" x14ac:dyDescent="0.35">
      <c r="B713" s="163" t="s">
        <v>117</v>
      </c>
      <c r="C713" s="163" t="s">
        <v>1027</v>
      </c>
      <c r="D713" s="163" t="s">
        <v>2044</v>
      </c>
      <c r="E713" s="163" t="s">
        <v>504</v>
      </c>
      <c r="F713" s="163" t="s">
        <v>2045</v>
      </c>
      <c r="G713" s="163">
        <v>1</v>
      </c>
      <c r="H713" s="163">
        <v>1</v>
      </c>
    </row>
    <row r="714" spans="2:8" x14ac:dyDescent="0.35">
      <c r="B714" s="163" t="s">
        <v>117</v>
      </c>
      <c r="C714" s="163" t="s">
        <v>1027</v>
      </c>
      <c r="D714" s="163" t="s">
        <v>2044</v>
      </c>
      <c r="E714" s="163" t="s">
        <v>2047</v>
      </c>
      <c r="F714" s="163" t="s">
        <v>2045</v>
      </c>
      <c r="G714" s="163">
        <v>0.67863934637717105</v>
      </c>
      <c r="H714" s="163">
        <v>0.54631712371889196</v>
      </c>
    </row>
    <row r="715" spans="2:8" x14ac:dyDescent="0.35">
      <c r="B715" s="163" t="s">
        <v>117</v>
      </c>
      <c r="C715" s="163" t="s">
        <v>1027</v>
      </c>
      <c r="D715" s="163" t="s">
        <v>2044</v>
      </c>
      <c r="E715" s="163" t="s">
        <v>1866</v>
      </c>
      <c r="F715" s="163" t="s">
        <v>2045</v>
      </c>
      <c r="G715" s="163">
        <v>1</v>
      </c>
      <c r="H715" s="163">
        <v>1</v>
      </c>
    </row>
    <row r="716" spans="2:8" x14ac:dyDescent="0.35">
      <c r="B716" s="163" t="s">
        <v>117</v>
      </c>
      <c r="C716" s="163" t="s">
        <v>1027</v>
      </c>
      <c r="D716" s="163" t="s">
        <v>2044</v>
      </c>
      <c r="E716" s="163" t="s">
        <v>496</v>
      </c>
      <c r="F716" s="163" t="s">
        <v>2048</v>
      </c>
      <c r="G716" s="163">
        <v>6.12905621467075E-2</v>
      </c>
      <c r="H716" s="163">
        <v>5.8332045409002803E-2</v>
      </c>
    </row>
    <row r="717" spans="2:8" x14ac:dyDescent="0.35">
      <c r="B717" s="163" t="s">
        <v>117</v>
      </c>
      <c r="C717" s="163" t="s">
        <v>1027</v>
      </c>
      <c r="D717" s="163" t="s">
        <v>2044</v>
      </c>
      <c r="E717" s="163" t="s">
        <v>2046</v>
      </c>
      <c r="F717" s="163" t="s">
        <v>2048</v>
      </c>
      <c r="G717" s="163">
        <v>0.99977443419261403</v>
      </c>
      <c r="H717" s="163">
        <v>0.999489454016529</v>
      </c>
    </row>
    <row r="718" spans="2:8" x14ac:dyDescent="0.35">
      <c r="B718" s="163" t="s">
        <v>117</v>
      </c>
      <c r="C718" s="163" t="s">
        <v>1027</v>
      </c>
      <c r="D718" s="163" t="s">
        <v>2044</v>
      </c>
      <c r="E718" s="163" t="s">
        <v>504</v>
      </c>
      <c r="F718" s="163" t="s">
        <v>2048</v>
      </c>
      <c r="G718" s="163">
        <v>1</v>
      </c>
      <c r="H718" s="163">
        <v>1</v>
      </c>
    </row>
    <row r="719" spans="2:8" x14ac:dyDescent="0.35">
      <c r="B719" s="163" t="s">
        <v>117</v>
      </c>
      <c r="C719" s="163" t="s">
        <v>1027</v>
      </c>
      <c r="D719" s="163" t="s">
        <v>2044</v>
      </c>
      <c r="E719" s="163" t="s">
        <v>2047</v>
      </c>
      <c r="F719" s="163" t="s">
        <v>2048</v>
      </c>
      <c r="G719" s="163">
        <v>0.67863934637717105</v>
      </c>
      <c r="H719" s="163">
        <v>0.54631712371889196</v>
      </c>
    </row>
    <row r="720" spans="2:8" x14ac:dyDescent="0.35">
      <c r="B720" s="163" t="s">
        <v>117</v>
      </c>
      <c r="C720" s="163" t="s">
        <v>1027</v>
      </c>
      <c r="D720" s="163" t="s">
        <v>2044</v>
      </c>
      <c r="E720" s="163" t="s">
        <v>1866</v>
      </c>
      <c r="F720" s="163" t="s">
        <v>2048</v>
      </c>
      <c r="G720" s="163">
        <v>1</v>
      </c>
      <c r="H720" s="163">
        <v>1</v>
      </c>
    </row>
    <row r="721" spans="2:8" x14ac:dyDescent="0.35">
      <c r="B721" s="163" t="s">
        <v>117</v>
      </c>
      <c r="C721" s="163" t="s">
        <v>1027</v>
      </c>
      <c r="D721" s="163" t="s">
        <v>514</v>
      </c>
      <c r="E721" s="163" t="s">
        <v>496</v>
      </c>
      <c r="F721" s="163" t="s">
        <v>2049</v>
      </c>
      <c r="G721" s="163">
        <v>9.5763521609786208E-3</v>
      </c>
      <c r="H721" s="163">
        <v>9.7452764087643997E-3</v>
      </c>
    </row>
    <row r="722" spans="2:8" x14ac:dyDescent="0.35">
      <c r="B722" s="163" t="s">
        <v>117</v>
      </c>
      <c r="C722" s="163" t="s">
        <v>1027</v>
      </c>
      <c r="D722" s="163" t="s">
        <v>514</v>
      </c>
      <c r="E722" s="163" t="s">
        <v>2046</v>
      </c>
      <c r="F722" s="163" t="s">
        <v>2049</v>
      </c>
      <c r="G722" s="163">
        <v>0.99965980964152101</v>
      </c>
      <c r="H722" s="163">
        <v>0.999926695514612</v>
      </c>
    </row>
    <row r="723" spans="2:8" x14ac:dyDescent="0.35">
      <c r="B723" s="163" t="s">
        <v>117</v>
      </c>
      <c r="C723" s="163" t="s">
        <v>1027</v>
      </c>
      <c r="D723" s="163" t="s">
        <v>514</v>
      </c>
      <c r="E723" s="163" t="s">
        <v>504</v>
      </c>
      <c r="F723" s="163" t="s">
        <v>2049</v>
      </c>
      <c r="G723" s="163">
        <v>1</v>
      </c>
      <c r="H723" s="163">
        <v>1</v>
      </c>
    </row>
    <row r="724" spans="2:8" x14ac:dyDescent="0.35">
      <c r="B724" s="163" t="s">
        <v>117</v>
      </c>
      <c r="C724" s="163" t="s">
        <v>1027</v>
      </c>
      <c r="D724" s="163" t="s">
        <v>514</v>
      </c>
      <c r="E724" s="163" t="s">
        <v>2047</v>
      </c>
      <c r="F724" s="163" t="s">
        <v>2049</v>
      </c>
      <c r="G724" s="163">
        <v>0.52331473559280495</v>
      </c>
      <c r="H724" s="163">
        <v>0.318193458086101</v>
      </c>
    </row>
    <row r="725" spans="2:8" x14ac:dyDescent="0.35">
      <c r="B725" s="163" t="s">
        <v>117</v>
      </c>
      <c r="C725" s="163" t="s">
        <v>1027</v>
      </c>
      <c r="D725" s="163" t="s">
        <v>514</v>
      </c>
      <c r="E725" s="163" t="s">
        <v>1866</v>
      </c>
      <c r="F725" s="163" t="s">
        <v>2049</v>
      </c>
      <c r="G725" s="163">
        <v>0.71315905249087896</v>
      </c>
      <c r="H725" s="163">
        <v>0.81391054116053296</v>
      </c>
    </row>
    <row r="726" spans="2:8" x14ac:dyDescent="0.35">
      <c r="B726" s="163" t="s">
        <v>119</v>
      </c>
      <c r="C726" s="163" t="s">
        <v>1027</v>
      </c>
      <c r="D726" s="163" t="s">
        <v>2044</v>
      </c>
      <c r="E726" s="163" t="s">
        <v>496</v>
      </c>
      <c r="F726" s="163" t="s">
        <v>2045</v>
      </c>
      <c r="G726" s="163">
        <v>3.9928074099821402E-2</v>
      </c>
      <c r="H726" s="163">
        <v>5.64516098561961E-2</v>
      </c>
    </row>
    <row r="727" spans="2:8" x14ac:dyDescent="0.35">
      <c r="B727" s="163" t="s">
        <v>119</v>
      </c>
      <c r="C727" s="163" t="s">
        <v>1027</v>
      </c>
      <c r="D727" s="163" t="s">
        <v>2044</v>
      </c>
      <c r="E727" s="163" t="s">
        <v>2046</v>
      </c>
      <c r="F727" s="163" t="s">
        <v>2045</v>
      </c>
      <c r="G727" s="163">
        <v>0.99997869759476898</v>
      </c>
      <c r="H727" s="163">
        <v>0.99994420015076801</v>
      </c>
    </row>
    <row r="728" spans="2:8" x14ac:dyDescent="0.35">
      <c r="B728" s="163" t="s">
        <v>119</v>
      </c>
      <c r="C728" s="163" t="s">
        <v>1027</v>
      </c>
      <c r="D728" s="163" t="s">
        <v>2044</v>
      </c>
      <c r="E728" s="163" t="s">
        <v>504</v>
      </c>
      <c r="F728" s="163" t="s">
        <v>2045</v>
      </c>
      <c r="G728" s="163">
        <v>1</v>
      </c>
      <c r="H728" s="163">
        <v>1</v>
      </c>
    </row>
    <row r="729" spans="2:8" x14ac:dyDescent="0.35">
      <c r="B729" s="163" t="s">
        <v>119</v>
      </c>
      <c r="C729" s="163" t="s">
        <v>1027</v>
      </c>
      <c r="D729" s="163" t="s">
        <v>2044</v>
      </c>
      <c r="E729" s="163" t="s">
        <v>2047</v>
      </c>
      <c r="F729" s="163" t="s">
        <v>2045</v>
      </c>
      <c r="G729" s="163">
        <v>0.33072106076096403</v>
      </c>
      <c r="H729" s="163">
        <v>0.23450772972764999</v>
      </c>
    </row>
    <row r="730" spans="2:8" x14ac:dyDescent="0.35">
      <c r="B730" s="163" t="s">
        <v>119</v>
      </c>
      <c r="C730" s="163" t="s">
        <v>1027</v>
      </c>
      <c r="D730" s="163" t="s">
        <v>2044</v>
      </c>
      <c r="E730" s="163" t="s">
        <v>1866</v>
      </c>
      <c r="F730" s="163" t="s">
        <v>2045</v>
      </c>
      <c r="G730" s="163">
        <v>1</v>
      </c>
      <c r="H730" s="163">
        <v>1</v>
      </c>
    </row>
    <row r="731" spans="2:8" x14ac:dyDescent="0.35">
      <c r="B731" s="163" t="s">
        <v>119</v>
      </c>
      <c r="C731" s="163" t="s">
        <v>1027</v>
      </c>
      <c r="D731" s="163" t="s">
        <v>2044</v>
      </c>
      <c r="E731" s="163" t="s">
        <v>496</v>
      </c>
      <c r="F731" s="163" t="s">
        <v>2048</v>
      </c>
      <c r="G731" s="163">
        <v>3.9928074099821402E-2</v>
      </c>
      <c r="H731" s="163">
        <v>5.6451609856196003E-2</v>
      </c>
    </row>
    <row r="732" spans="2:8" x14ac:dyDescent="0.35">
      <c r="B732" s="163" t="s">
        <v>119</v>
      </c>
      <c r="C732" s="163" t="s">
        <v>1027</v>
      </c>
      <c r="D732" s="163" t="s">
        <v>2044</v>
      </c>
      <c r="E732" s="163" t="s">
        <v>2046</v>
      </c>
      <c r="F732" s="163" t="s">
        <v>2048</v>
      </c>
      <c r="G732" s="163">
        <v>0.99997869759476898</v>
      </c>
      <c r="H732" s="163">
        <v>0.99994420015076801</v>
      </c>
    </row>
    <row r="733" spans="2:8" x14ac:dyDescent="0.35">
      <c r="B733" s="163" t="s">
        <v>119</v>
      </c>
      <c r="C733" s="163" t="s">
        <v>1027</v>
      </c>
      <c r="D733" s="163" t="s">
        <v>2044</v>
      </c>
      <c r="E733" s="163" t="s">
        <v>504</v>
      </c>
      <c r="F733" s="163" t="s">
        <v>2048</v>
      </c>
      <c r="G733" s="163">
        <v>1</v>
      </c>
      <c r="H733" s="163">
        <v>1</v>
      </c>
    </row>
    <row r="734" spans="2:8" x14ac:dyDescent="0.35">
      <c r="B734" s="163" t="s">
        <v>119</v>
      </c>
      <c r="C734" s="163" t="s">
        <v>1027</v>
      </c>
      <c r="D734" s="163" t="s">
        <v>2044</v>
      </c>
      <c r="E734" s="163" t="s">
        <v>2047</v>
      </c>
      <c r="F734" s="163" t="s">
        <v>2048</v>
      </c>
      <c r="G734" s="163">
        <v>0.33072106076096403</v>
      </c>
      <c r="H734" s="163">
        <v>0.23450772972764999</v>
      </c>
    </row>
    <row r="735" spans="2:8" x14ac:dyDescent="0.35">
      <c r="B735" s="163" t="s">
        <v>119</v>
      </c>
      <c r="C735" s="163" t="s">
        <v>1027</v>
      </c>
      <c r="D735" s="163" t="s">
        <v>2044</v>
      </c>
      <c r="E735" s="163" t="s">
        <v>1866</v>
      </c>
      <c r="F735" s="163" t="s">
        <v>2048</v>
      </c>
      <c r="G735" s="163">
        <v>1</v>
      </c>
      <c r="H735" s="163">
        <v>1</v>
      </c>
    </row>
    <row r="736" spans="2:8" x14ac:dyDescent="0.35">
      <c r="B736" s="163" t="s">
        <v>119</v>
      </c>
      <c r="C736" s="163" t="s">
        <v>1027</v>
      </c>
      <c r="D736" s="163" t="s">
        <v>514</v>
      </c>
      <c r="E736" s="163" t="s">
        <v>496</v>
      </c>
      <c r="F736" s="163" t="s">
        <v>2049</v>
      </c>
      <c r="G736" s="163">
        <v>5.2877248337691802E-3</v>
      </c>
      <c r="H736" s="163">
        <v>6.6528759041264004E-3</v>
      </c>
    </row>
    <row r="737" spans="2:8" x14ac:dyDescent="0.35">
      <c r="B737" s="163" t="s">
        <v>119</v>
      </c>
      <c r="C737" s="163" t="s">
        <v>1027</v>
      </c>
      <c r="D737" s="163" t="s">
        <v>514</v>
      </c>
      <c r="E737" s="163" t="s">
        <v>2046</v>
      </c>
      <c r="F737" s="163" t="s">
        <v>2049</v>
      </c>
      <c r="G737" s="163">
        <v>0.99815931734450003</v>
      </c>
      <c r="H737" s="163">
        <v>0.99888145072749301</v>
      </c>
    </row>
    <row r="738" spans="2:8" x14ac:dyDescent="0.35">
      <c r="B738" s="163" t="s">
        <v>119</v>
      </c>
      <c r="C738" s="163" t="s">
        <v>1027</v>
      </c>
      <c r="D738" s="163" t="s">
        <v>514</v>
      </c>
      <c r="E738" s="163" t="s">
        <v>504</v>
      </c>
      <c r="F738" s="163" t="s">
        <v>2049</v>
      </c>
      <c r="G738" s="163">
        <v>1</v>
      </c>
      <c r="H738" s="163">
        <v>1</v>
      </c>
    </row>
    <row r="739" spans="2:8" x14ac:dyDescent="0.35">
      <c r="B739" s="163" t="s">
        <v>119</v>
      </c>
      <c r="C739" s="163" t="s">
        <v>1027</v>
      </c>
      <c r="D739" s="163" t="s">
        <v>514</v>
      </c>
      <c r="E739" s="163" t="s">
        <v>2047</v>
      </c>
      <c r="F739" s="163" t="s">
        <v>2049</v>
      </c>
      <c r="G739" s="163">
        <v>0.32574339998625401</v>
      </c>
      <c r="H739" s="163">
        <v>0.19447587135202099</v>
      </c>
    </row>
    <row r="740" spans="2:8" x14ac:dyDescent="0.35">
      <c r="B740" s="163" t="s">
        <v>119</v>
      </c>
      <c r="C740" s="163" t="s">
        <v>1027</v>
      </c>
      <c r="D740" s="163" t="s">
        <v>514</v>
      </c>
      <c r="E740" s="163" t="s">
        <v>1866</v>
      </c>
      <c r="F740" s="163" t="s">
        <v>2049</v>
      </c>
      <c r="G740" s="163">
        <v>0.56345012474015399</v>
      </c>
      <c r="H740" s="163">
        <v>0.78910016648495596</v>
      </c>
    </row>
    <row r="741" spans="2:8" x14ac:dyDescent="0.35">
      <c r="B741" s="163" t="s">
        <v>122</v>
      </c>
      <c r="C741" s="163" t="s">
        <v>1027</v>
      </c>
      <c r="D741" s="163" t="s">
        <v>2044</v>
      </c>
      <c r="E741" s="163" t="s">
        <v>496</v>
      </c>
      <c r="F741" s="163" t="s">
        <v>2045</v>
      </c>
      <c r="G741" s="163">
        <v>7.2867046504788202E-2</v>
      </c>
      <c r="H741" s="163">
        <v>0.110547893288221</v>
      </c>
    </row>
    <row r="742" spans="2:8" x14ac:dyDescent="0.35">
      <c r="B742" s="163" t="s">
        <v>122</v>
      </c>
      <c r="C742" s="163" t="s">
        <v>1027</v>
      </c>
      <c r="D742" s="163" t="s">
        <v>2044</v>
      </c>
      <c r="E742" s="163" t="s">
        <v>2046</v>
      </c>
      <c r="F742" s="163" t="s">
        <v>2045</v>
      </c>
      <c r="G742" s="163">
        <v>0.99995251012859099</v>
      </c>
      <c r="H742" s="163">
        <v>0.99993958758191903</v>
      </c>
    </row>
    <row r="743" spans="2:8" x14ac:dyDescent="0.35">
      <c r="B743" s="163" t="s">
        <v>122</v>
      </c>
      <c r="C743" s="163" t="s">
        <v>1027</v>
      </c>
      <c r="D743" s="163" t="s">
        <v>2044</v>
      </c>
      <c r="E743" s="163" t="s">
        <v>504</v>
      </c>
      <c r="F743" s="163" t="s">
        <v>2045</v>
      </c>
      <c r="G743" s="163">
        <v>1</v>
      </c>
      <c r="H743" s="163">
        <v>1</v>
      </c>
    </row>
    <row r="744" spans="2:8" x14ac:dyDescent="0.35">
      <c r="B744" s="163" t="s">
        <v>122</v>
      </c>
      <c r="C744" s="163" t="s">
        <v>1027</v>
      </c>
      <c r="D744" s="163" t="s">
        <v>2044</v>
      </c>
      <c r="E744" s="163" t="s">
        <v>2047</v>
      </c>
      <c r="F744" s="163" t="s">
        <v>2045</v>
      </c>
      <c r="G744" s="163">
        <v>0.73713830493639099</v>
      </c>
      <c r="H744" s="163">
        <v>0.77177349744172397</v>
      </c>
    </row>
    <row r="745" spans="2:8" x14ac:dyDescent="0.35">
      <c r="B745" s="163" t="s">
        <v>122</v>
      </c>
      <c r="C745" s="163" t="s">
        <v>1027</v>
      </c>
      <c r="D745" s="163" t="s">
        <v>2044</v>
      </c>
      <c r="E745" s="163" t="s">
        <v>1866</v>
      </c>
      <c r="F745" s="163" t="s">
        <v>2045</v>
      </c>
      <c r="G745" s="163">
        <v>1</v>
      </c>
      <c r="H745" s="163">
        <v>1</v>
      </c>
    </row>
    <row r="746" spans="2:8" x14ac:dyDescent="0.35">
      <c r="B746" s="163" t="s">
        <v>122</v>
      </c>
      <c r="C746" s="163" t="s">
        <v>1027</v>
      </c>
      <c r="D746" s="163" t="s">
        <v>2044</v>
      </c>
      <c r="E746" s="163" t="s">
        <v>496</v>
      </c>
      <c r="F746" s="163" t="s">
        <v>2048</v>
      </c>
      <c r="G746" s="163">
        <v>7.2867046504788202E-2</v>
      </c>
      <c r="H746" s="163">
        <v>0.110547893288221</v>
      </c>
    </row>
    <row r="747" spans="2:8" x14ac:dyDescent="0.35">
      <c r="B747" s="163" t="s">
        <v>122</v>
      </c>
      <c r="C747" s="163" t="s">
        <v>1027</v>
      </c>
      <c r="D747" s="163" t="s">
        <v>2044</v>
      </c>
      <c r="E747" s="163" t="s">
        <v>2046</v>
      </c>
      <c r="F747" s="163" t="s">
        <v>2048</v>
      </c>
      <c r="G747" s="163">
        <v>0.99995251012859099</v>
      </c>
      <c r="H747" s="163">
        <v>0.99993958758191903</v>
      </c>
    </row>
    <row r="748" spans="2:8" x14ac:dyDescent="0.35">
      <c r="B748" s="163" t="s">
        <v>122</v>
      </c>
      <c r="C748" s="163" t="s">
        <v>1027</v>
      </c>
      <c r="D748" s="163" t="s">
        <v>2044</v>
      </c>
      <c r="E748" s="163" t="s">
        <v>504</v>
      </c>
      <c r="F748" s="163" t="s">
        <v>2048</v>
      </c>
      <c r="G748" s="163">
        <v>1</v>
      </c>
      <c r="H748" s="163">
        <v>1</v>
      </c>
    </row>
    <row r="749" spans="2:8" x14ac:dyDescent="0.35">
      <c r="B749" s="163" t="s">
        <v>122</v>
      </c>
      <c r="C749" s="163" t="s">
        <v>1027</v>
      </c>
      <c r="D749" s="163" t="s">
        <v>2044</v>
      </c>
      <c r="E749" s="163" t="s">
        <v>2047</v>
      </c>
      <c r="F749" s="163" t="s">
        <v>2048</v>
      </c>
      <c r="G749" s="163">
        <v>0.73713830493639099</v>
      </c>
      <c r="H749" s="163">
        <v>0.77177349744172397</v>
      </c>
    </row>
    <row r="750" spans="2:8" x14ac:dyDescent="0.35">
      <c r="B750" s="163" t="s">
        <v>122</v>
      </c>
      <c r="C750" s="163" t="s">
        <v>1027</v>
      </c>
      <c r="D750" s="163" t="s">
        <v>2044</v>
      </c>
      <c r="E750" s="163" t="s">
        <v>1866</v>
      </c>
      <c r="F750" s="163" t="s">
        <v>2048</v>
      </c>
      <c r="G750" s="163">
        <v>1</v>
      </c>
      <c r="H750" s="163">
        <v>1</v>
      </c>
    </row>
    <row r="751" spans="2:8" x14ac:dyDescent="0.35">
      <c r="B751" s="163" t="s">
        <v>122</v>
      </c>
      <c r="C751" s="163" t="s">
        <v>1027</v>
      </c>
      <c r="D751" s="163" t="s">
        <v>514</v>
      </c>
      <c r="E751" s="163" t="s">
        <v>496</v>
      </c>
      <c r="F751" s="163" t="s">
        <v>2049</v>
      </c>
      <c r="G751" s="163">
        <v>6.3623505397353399E-3</v>
      </c>
      <c r="H751" s="163">
        <v>5.2525921743287497E-3</v>
      </c>
    </row>
    <row r="752" spans="2:8" x14ac:dyDescent="0.35">
      <c r="B752" s="163" t="s">
        <v>122</v>
      </c>
      <c r="C752" s="163" t="s">
        <v>1027</v>
      </c>
      <c r="D752" s="163" t="s">
        <v>514</v>
      </c>
      <c r="E752" s="163" t="s">
        <v>2046</v>
      </c>
      <c r="F752" s="163" t="s">
        <v>2049</v>
      </c>
      <c r="G752" s="163">
        <v>0.99997800896967903</v>
      </c>
      <c r="H752" s="163">
        <v>0.99998573226514098</v>
      </c>
    </row>
    <row r="753" spans="2:8" x14ac:dyDescent="0.35">
      <c r="B753" s="163" t="s">
        <v>122</v>
      </c>
      <c r="C753" s="163" t="s">
        <v>1027</v>
      </c>
      <c r="D753" s="163" t="s">
        <v>514</v>
      </c>
      <c r="E753" s="163" t="s">
        <v>504</v>
      </c>
      <c r="F753" s="163" t="s">
        <v>2049</v>
      </c>
      <c r="G753" s="163">
        <v>1</v>
      </c>
      <c r="H753" s="163">
        <v>1</v>
      </c>
    </row>
    <row r="754" spans="2:8" x14ac:dyDescent="0.35">
      <c r="B754" s="163" t="s">
        <v>122</v>
      </c>
      <c r="C754" s="163" t="s">
        <v>1027</v>
      </c>
      <c r="D754" s="163" t="s">
        <v>514</v>
      </c>
      <c r="E754" s="163" t="s">
        <v>2047</v>
      </c>
      <c r="F754" s="163" t="s">
        <v>2049</v>
      </c>
      <c r="G754" s="163">
        <v>0.51270413880620103</v>
      </c>
      <c r="H754" s="163">
        <v>0.33478249238325197</v>
      </c>
    </row>
    <row r="755" spans="2:8" x14ac:dyDescent="0.35">
      <c r="B755" s="163" t="s">
        <v>122</v>
      </c>
      <c r="C755" s="163" t="s">
        <v>1027</v>
      </c>
      <c r="D755" s="163" t="s">
        <v>514</v>
      </c>
      <c r="E755" s="163" t="s">
        <v>1866</v>
      </c>
      <c r="F755" s="163" t="s">
        <v>2049</v>
      </c>
      <c r="G755" s="163">
        <v>0.74345858905029805</v>
      </c>
      <c r="H755" s="163">
        <v>0.86424107415689799</v>
      </c>
    </row>
    <row r="756" spans="2:8" x14ac:dyDescent="0.35">
      <c r="B756" s="163" t="s">
        <v>125</v>
      </c>
      <c r="C756" s="163" t="s">
        <v>1027</v>
      </c>
      <c r="D756" s="163" t="s">
        <v>2044</v>
      </c>
      <c r="E756" s="163" t="s">
        <v>496</v>
      </c>
      <c r="F756" s="163" t="s">
        <v>2045</v>
      </c>
      <c r="G756" s="163">
        <v>6.3242894126874297E-2</v>
      </c>
      <c r="H756" s="163">
        <v>0.169197027346743</v>
      </c>
    </row>
    <row r="757" spans="2:8" x14ac:dyDescent="0.35">
      <c r="B757" s="163" t="s">
        <v>125</v>
      </c>
      <c r="C757" s="163" t="s">
        <v>1027</v>
      </c>
      <c r="D757" s="163" t="s">
        <v>2044</v>
      </c>
      <c r="E757" s="163" t="s">
        <v>2046</v>
      </c>
      <c r="F757" s="163" t="s">
        <v>2045</v>
      </c>
      <c r="G757" s="163">
        <v>0.99999999999136302</v>
      </c>
      <c r="H757" s="163">
        <v>0.99999999999587896</v>
      </c>
    </row>
    <row r="758" spans="2:8" x14ac:dyDescent="0.35">
      <c r="B758" s="163" t="s">
        <v>125</v>
      </c>
      <c r="C758" s="163" t="s">
        <v>1027</v>
      </c>
      <c r="D758" s="163" t="s">
        <v>2044</v>
      </c>
      <c r="E758" s="163" t="s">
        <v>504</v>
      </c>
      <c r="F758" s="163" t="s">
        <v>2045</v>
      </c>
      <c r="G758" s="163">
        <v>1</v>
      </c>
      <c r="H758" s="163">
        <v>1</v>
      </c>
    </row>
    <row r="759" spans="2:8" x14ac:dyDescent="0.35">
      <c r="B759" s="163" t="s">
        <v>125</v>
      </c>
      <c r="C759" s="163" t="s">
        <v>1027</v>
      </c>
      <c r="D759" s="163" t="s">
        <v>2044</v>
      </c>
      <c r="E759" s="163" t="s">
        <v>2047</v>
      </c>
      <c r="F759" s="163" t="s">
        <v>2045</v>
      </c>
      <c r="G759" s="163">
        <v>0.80149130353730702</v>
      </c>
      <c r="H759" s="163">
        <v>0.86662145809756796</v>
      </c>
    </row>
    <row r="760" spans="2:8" x14ac:dyDescent="0.35">
      <c r="B760" s="163" t="s">
        <v>125</v>
      </c>
      <c r="C760" s="163" t="s">
        <v>1027</v>
      </c>
      <c r="D760" s="163" t="s">
        <v>2044</v>
      </c>
      <c r="E760" s="163" t="s">
        <v>1866</v>
      </c>
      <c r="F760" s="163" t="s">
        <v>2045</v>
      </c>
      <c r="G760" s="163">
        <v>1</v>
      </c>
      <c r="H760" s="163">
        <v>1</v>
      </c>
    </row>
    <row r="761" spans="2:8" x14ac:dyDescent="0.35">
      <c r="B761" s="163" t="s">
        <v>125</v>
      </c>
      <c r="C761" s="163" t="s">
        <v>1027</v>
      </c>
      <c r="D761" s="163" t="s">
        <v>2044</v>
      </c>
      <c r="E761" s="163" t="s">
        <v>496</v>
      </c>
      <c r="F761" s="163" t="s">
        <v>2048</v>
      </c>
      <c r="G761" s="163">
        <v>6.3242894126874297E-2</v>
      </c>
      <c r="H761" s="163">
        <v>0.169197027346743</v>
      </c>
    </row>
    <row r="762" spans="2:8" x14ac:dyDescent="0.35">
      <c r="B762" s="163" t="s">
        <v>125</v>
      </c>
      <c r="C762" s="163" t="s">
        <v>1027</v>
      </c>
      <c r="D762" s="163" t="s">
        <v>2044</v>
      </c>
      <c r="E762" s="163" t="s">
        <v>2046</v>
      </c>
      <c r="F762" s="163" t="s">
        <v>2048</v>
      </c>
      <c r="G762" s="163">
        <v>0.99999999999136302</v>
      </c>
      <c r="H762" s="163">
        <v>0.99999999999587896</v>
      </c>
    </row>
    <row r="763" spans="2:8" x14ac:dyDescent="0.35">
      <c r="B763" s="163" t="s">
        <v>125</v>
      </c>
      <c r="C763" s="163" t="s">
        <v>1027</v>
      </c>
      <c r="D763" s="163" t="s">
        <v>2044</v>
      </c>
      <c r="E763" s="163" t="s">
        <v>504</v>
      </c>
      <c r="F763" s="163" t="s">
        <v>2048</v>
      </c>
      <c r="G763" s="163">
        <v>1</v>
      </c>
      <c r="H763" s="163">
        <v>1</v>
      </c>
    </row>
    <row r="764" spans="2:8" x14ac:dyDescent="0.35">
      <c r="B764" s="163" t="s">
        <v>125</v>
      </c>
      <c r="C764" s="163" t="s">
        <v>1027</v>
      </c>
      <c r="D764" s="163" t="s">
        <v>2044</v>
      </c>
      <c r="E764" s="163" t="s">
        <v>2047</v>
      </c>
      <c r="F764" s="163" t="s">
        <v>2048</v>
      </c>
      <c r="G764" s="163">
        <v>0.80149130353730702</v>
      </c>
      <c r="H764" s="163">
        <v>0.86662145809756796</v>
      </c>
    </row>
    <row r="765" spans="2:8" x14ac:dyDescent="0.35">
      <c r="B765" s="163" t="s">
        <v>125</v>
      </c>
      <c r="C765" s="163" t="s">
        <v>1027</v>
      </c>
      <c r="D765" s="163" t="s">
        <v>2044</v>
      </c>
      <c r="E765" s="163" t="s">
        <v>1866</v>
      </c>
      <c r="F765" s="163" t="s">
        <v>2048</v>
      </c>
      <c r="G765" s="163">
        <v>1</v>
      </c>
      <c r="H765" s="163">
        <v>1</v>
      </c>
    </row>
    <row r="766" spans="2:8" x14ac:dyDescent="0.35">
      <c r="B766" s="163" t="s">
        <v>125</v>
      </c>
      <c r="C766" s="163" t="s">
        <v>1027</v>
      </c>
      <c r="D766" s="163" t="s">
        <v>514</v>
      </c>
      <c r="E766" s="163" t="s">
        <v>496</v>
      </c>
      <c r="F766" s="163" t="s">
        <v>2049</v>
      </c>
      <c r="G766" s="163">
        <v>4.14610941456218E-3</v>
      </c>
      <c r="H766" s="163">
        <v>1.6806082520998101E-3</v>
      </c>
    </row>
    <row r="767" spans="2:8" x14ac:dyDescent="0.35">
      <c r="B767" s="163" t="s">
        <v>125</v>
      </c>
      <c r="C767" s="163" t="s">
        <v>1027</v>
      </c>
      <c r="D767" s="163" t="s">
        <v>514</v>
      </c>
      <c r="E767" s="163" t="s">
        <v>2046</v>
      </c>
      <c r="F767" s="163" t="s">
        <v>2049</v>
      </c>
      <c r="G767" s="163">
        <v>0.99989333328668795</v>
      </c>
      <c r="H767" s="163">
        <v>0.99972259708198397</v>
      </c>
    </row>
    <row r="768" spans="2:8" x14ac:dyDescent="0.35">
      <c r="B768" s="163" t="s">
        <v>125</v>
      </c>
      <c r="C768" s="163" t="s">
        <v>1027</v>
      </c>
      <c r="D768" s="163" t="s">
        <v>514</v>
      </c>
      <c r="E768" s="163" t="s">
        <v>504</v>
      </c>
      <c r="F768" s="163" t="s">
        <v>2049</v>
      </c>
      <c r="G768" s="163">
        <v>1</v>
      </c>
      <c r="H768" s="163">
        <v>1</v>
      </c>
    </row>
    <row r="769" spans="2:8" x14ac:dyDescent="0.35">
      <c r="B769" s="163" t="s">
        <v>125</v>
      </c>
      <c r="C769" s="163" t="s">
        <v>1027</v>
      </c>
      <c r="D769" s="163" t="s">
        <v>514</v>
      </c>
      <c r="E769" s="163" t="s">
        <v>2047</v>
      </c>
      <c r="F769" s="163" t="s">
        <v>2049</v>
      </c>
      <c r="G769" s="163">
        <v>0.83616624507048298</v>
      </c>
      <c r="H769" s="163">
        <v>0.59847591678929601</v>
      </c>
    </row>
    <row r="770" spans="2:8" x14ac:dyDescent="0.35">
      <c r="B770" s="163" t="s">
        <v>125</v>
      </c>
      <c r="C770" s="163" t="s">
        <v>1027</v>
      </c>
      <c r="D770" s="163" t="s">
        <v>514</v>
      </c>
      <c r="E770" s="163" t="s">
        <v>1866</v>
      </c>
      <c r="F770" s="163" t="s">
        <v>2049</v>
      </c>
      <c r="G770" s="163">
        <v>0.89095893645593804</v>
      </c>
      <c r="H770" s="163">
        <v>0.95945265474506602</v>
      </c>
    </row>
    <row r="771" spans="2:8" x14ac:dyDescent="0.35">
      <c r="B771" s="163" t="s">
        <v>128</v>
      </c>
      <c r="C771" s="163" t="s">
        <v>1027</v>
      </c>
      <c r="D771" s="163" t="s">
        <v>2044</v>
      </c>
      <c r="E771" s="163" t="s">
        <v>496</v>
      </c>
      <c r="F771" s="163" t="s">
        <v>2045</v>
      </c>
      <c r="G771" s="163">
        <v>0.10557834499697299</v>
      </c>
      <c r="H771" s="163">
        <v>8.9854755925643404E-2</v>
      </c>
    </row>
    <row r="772" spans="2:8" x14ac:dyDescent="0.35">
      <c r="B772" s="163" t="s">
        <v>128</v>
      </c>
      <c r="C772" s="163" t="s">
        <v>1027</v>
      </c>
      <c r="D772" s="163" t="s">
        <v>2044</v>
      </c>
      <c r="E772" s="163" t="s">
        <v>2046</v>
      </c>
      <c r="F772" s="163" t="s">
        <v>2045</v>
      </c>
      <c r="G772" s="163">
        <v>0.99986485556581095</v>
      </c>
      <c r="H772" s="163">
        <v>0.99976842454317205</v>
      </c>
    </row>
    <row r="773" spans="2:8" x14ac:dyDescent="0.35">
      <c r="B773" s="163" t="s">
        <v>128</v>
      </c>
      <c r="C773" s="163" t="s">
        <v>1027</v>
      </c>
      <c r="D773" s="163" t="s">
        <v>2044</v>
      </c>
      <c r="E773" s="163" t="s">
        <v>504</v>
      </c>
      <c r="F773" s="163" t="s">
        <v>2045</v>
      </c>
      <c r="G773" s="163">
        <v>1</v>
      </c>
      <c r="H773" s="163">
        <v>1</v>
      </c>
    </row>
    <row r="774" spans="2:8" x14ac:dyDescent="0.35">
      <c r="B774" s="163" t="s">
        <v>128</v>
      </c>
      <c r="C774" s="163" t="s">
        <v>1027</v>
      </c>
      <c r="D774" s="163" t="s">
        <v>2044</v>
      </c>
      <c r="E774" s="163" t="s">
        <v>2047</v>
      </c>
      <c r="F774" s="163" t="s">
        <v>2045</v>
      </c>
      <c r="G774" s="163">
        <v>0.76907474364081196</v>
      </c>
      <c r="H774" s="163">
        <v>0.69154941795671199</v>
      </c>
    </row>
    <row r="775" spans="2:8" x14ac:dyDescent="0.35">
      <c r="B775" s="163" t="s">
        <v>128</v>
      </c>
      <c r="C775" s="163" t="s">
        <v>1027</v>
      </c>
      <c r="D775" s="163" t="s">
        <v>2044</v>
      </c>
      <c r="E775" s="163" t="s">
        <v>1866</v>
      </c>
      <c r="F775" s="163" t="s">
        <v>2045</v>
      </c>
      <c r="G775" s="163">
        <v>1</v>
      </c>
      <c r="H775" s="163">
        <v>1</v>
      </c>
    </row>
    <row r="776" spans="2:8" x14ac:dyDescent="0.35">
      <c r="B776" s="163" t="s">
        <v>128</v>
      </c>
      <c r="C776" s="163" t="s">
        <v>1027</v>
      </c>
      <c r="D776" s="163" t="s">
        <v>2044</v>
      </c>
      <c r="E776" s="163" t="s">
        <v>496</v>
      </c>
      <c r="F776" s="163" t="s">
        <v>2048</v>
      </c>
      <c r="G776" s="163">
        <v>0.105578344996972</v>
      </c>
      <c r="H776" s="163">
        <v>8.9854755925643404E-2</v>
      </c>
    </row>
    <row r="777" spans="2:8" x14ac:dyDescent="0.35">
      <c r="B777" s="163" t="s">
        <v>128</v>
      </c>
      <c r="C777" s="163" t="s">
        <v>1027</v>
      </c>
      <c r="D777" s="163" t="s">
        <v>2044</v>
      </c>
      <c r="E777" s="163" t="s">
        <v>2046</v>
      </c>
      <c r="F777" s="163" t="s">
        <v>2048</v>
      </c>
      <c r="G777" s="163">
        <v>0.99986485556581095</v>
      </c>
      <c r="H777" s="163">
        <v>0.99976842454317205</v>
      </c>
    </row>
    <row r="778" spans="2:8" x14ac:dyDescent="0.35">
      <c r="B778" s="163" t="s">
        <v>128</v>
      </c>
      <c r="C778" s="163" t="s">
        <v>1027</v>
      </c>
      <c r="D778" s="163" t="s">
        <v>2044</v>
      </c>
      <c r="E778" s="163" t="s">
        <v>504</v>
      </c>
      <c r="F778" s="163" t="s">
        <v>2048</v>
      </c>
      <c r="G778" s="163">
        <v>1</v>
      </c>
      <c r="H778" s="163">
        <v>1</v>
      </c>
    </row>
    <row r="779" spans="2:8" x14ac:dyDescent="0.35">
      <c r="B779" s="163" t="s">
        <v>128</v>
      </c>
      <c r="C779" s="163" t="s">
        <v>1027</v>
      </c>
      <c r="D779" s="163" t="s">
        <v>2044</v>
      </c>
      <c r="E779" s="163" t="s">
        <v>2047</v>
      </c>
      <c r="F779" s="163" t="s">
        <v>2048</v>
      </c>
      <c r="G779" s="163">
        <v>0.76907474364081196</v>
      </c>
      <c r="H779" s="163">
        <v>0.69154941795671199</v>
      </c>
    </row>
    <row r="780" spans="2:8" x14ac:dyDescent="0.35">
      <c r="B780" s="163" t="s">
        <v>128</v>
      </c>
      <c r="C780" s="163" t="s">
        <v>1027</v>
      </c>
      <c r="D780" s="163" t="s">
        <v>2044</v>
      </c>
      <c r="E780" s="163" t="s">
        <v>1866</v>
      </c>
      <c r="F780" s="163" t="s">
        <v>2048</v>
      </c>
      <c r="G780" s="163">
        <v>1</v>
      </c>
      <c r="H780" s="163">
        <v>1</v>
      </c>
    </row>
    <row r="781" spans="2:8" x14ac:dyDescent="0.35">
      <c r="B781" s="163" t="s">
        <v>128</v>
      </c>
      <c r="C781" s="163" t="s">
        <v>1027</v>
      </c>
      <c r="D781" s="163" t="s">
        <v>514</v>
      </c>
      <c r="E781" s="163" t="s">
        <v>496</v>
      </c>
      <c r="F781" s="163" t="s">
        <v>2049</v>
      </c>
      <c r="G781" s="163">
        <v>1.07095676075334E-2</v>
      </c>
      <c r="H781" s="163">
        <v>9.0689024796579004E-3</v>
      </c>
    </row>
    <row r="782" spans="2:8" x14ac:dyDescent="0.35">
      <c r="B782" s="163" t="s">
        <v>128</v>
      </c>
      <c r="C782" s="163" t="s">
        <v>1027</v>
      </c>
      <c r="D782" s="163" t="s">
        <v>514</v>
      </c>
      <c r="E782" s="163" t="s">
        <v>2046</v>
      </c>
      <c r="F782" s="163" t="s">
        <v>2049</v>
      </c>
      <c r="G782" s="163">
        <v>0.99956587890619197</v>
      </c>
      <c r="H782" s="163">
        <v>0.99991885879086095</v>
      </c>
    </row>
    <row r="783" spans="2:8" x14ac:dyDescent="0.35">
      <c r="B783" s="163" t="s">
        <v>128</v>
      </c>
      <c r="C783" s="163" t="s">
        <v>1027</v>
      </c>
      <c r="D783" s="163" t="s">
        <v>514</v>
      </c>
      <c r="E783" s="163" t="s">
        <v>504</v>
      </c>
      <c r="F783" s="163" t="s">
        <v>2049</v>
      </c>
      <c r="G783" s="163">
        <v>1</v>
      </c>
      <c r="H783" s="163">
        <v>1</v>
      </c>
    </row>
    <row r="784" spans="2:8" x14ac:dyDescent="0.35">
      <c r="B784" s="163" t="s">
        <v>128</v>
      </c>
      <c r="C784" s="163" t="s">
        <v>1027</v>
      </c>
      <c r="D784" s="163" t="s">
        <v>514</v>
      </c>
      <c r="E784" s="163" t="s">
        <v>2047</v>
      </c>
      <c r="F784" s="163" t="s">
        <v>2049</v>
      </c>
      <c r="G784" s="163">
        <v>0.54873449839397703</v>
      </c>
      <c r="H784" s="163">
        <v>0.33296346078393502</v>
      </c>
    </row>
    <row r="785" spans="2:8" x14ac:dyDescent="0.35">
      <c r="B785" s="163" t="s">
        <v>128</v>
      </c>
      <c r="C785" s="163" t="s">
        <v>1027</v>
      </c>
      <c r="D785" s="163" t="s">
        <v>514</v>
      </c>
      <c r="E785" s="163" t="s">
        <v>1866</v>
      </c>
      <c r="F785" s="163" t="s">
        <v>2049</v>
      </c>
      <c r="G785" s="163">
        <v>0.77970444135415395</v>
      </c>
      <c r="H785" s="163">
        <v>0.92329808471027797</v>
      </c>
    </row>
    <row r="786" spans="2:8" x14ac:dyDescent="0.35">
      <c r="B786" s="163" t="s">
        <v>131</v>
      </c>
      <c r="C786" s="163" t="s">
        <v>1027</v>
      </c>
      <c r="D786" s="163" t="s">
        <v>2044</v>
      </c>
      <c r="E786" s="163" t="s">
        <v>496</v>
      </c>
      <c r="F786" s="163" t="s">
        <v>2045</v>
      </c>
      <c r="G786" s="163">
        <v>9.2118658710418203E-2</v>
      </c>
      <c r="H786" s="163">
        <v>0.18876428077796201</v>
      </c>
    </row>
    <row r="787" spans="2:8" x14ac:dyDescent="0.35">
      <c r="B787" s="163" t="s">
        <v>131</v>
      </c>
      <c r="C787" s="163" t="s">
        <v>1027</v>
      </c>
      <c r="D787" s="163" t="s">
        <v>2044</v>
      </c>
      <c r="E787" s="163" t="s">
        <v>2046</v>
      </c>
      <c r="F787" s="163" t="s">
        <v>2045</v>
      </c>
      <c r="G787" s="163">
        <v>0.99999412891006501</v>
      </c>
      <c r="H787" s="163">
        <v>0.99999547961366697</v>
      </c>
    </row>
    <row r="788" spans="2:8" x14ac:dyDescent="0.35">
      <c r="B788" s="163" t="s">
        <v>131</v>
      </c>
      <c r="C788" s="163" t="s">
        <v>1027</v>
      </c>
      <c r="D788" s="163" t="s">
        <v>2044</v>
      </c>
      <c r="E788" s="163" t="s">
        <v>504</v>
      </c>
      <c r="F788" s="163" t="s">
        <v>2045</v>
      </c>
      <c r="G788" s="163">
        <v>1</v>
      </c>
      <c r="H788" s="163">
        <v>1</v>
      </c>
    </row>
    <row r="789" spans="2:8" x14ac:dyDescent="0.35">
      <c r="B789" s="163" t="s">
        <v>131</v>
      </c>
      <c r="C789" s="163" t="s">
        <v>1027</v>
      </c>
      <c r="D789" s="163" t="s">
        <v>2044</v>
      </c>
      <c r="E789" s="163" t="s">
        <v>2047</v>
      </c>
      <c r="F789" s="163" t="s">
        <v>2045</v>
      </c>
      <c r="G789" s="163">
        <v>0.65384950887637305</v>
      </c>
      <c r="H789" s="163">
        <v>0.71421133761004596</v>
      </c>
    </row>
    <row r="790" spans="2:8" x14ac:dyDescent="0.35">
      <c r="B790" s="163" t="s">
        <v>131</v>
      </c>
      <c r="C790" s="163" t="s">
        <v>1027</v>
      </c>
      <c r="D790" s="163" t="s">
        <v>2044</v>
      </c>
      <c r="E790" s="163" t="s">
        <v>1866</v>
      </c>
      <c r="F790" s="163" t="s">
        <v>2045</v>
      </c>
      <c r="G790" s="163">
        <v>1</v>
      </c>
      <c r="H790" s="163">
        <v>1</v>
      </c>
    </row>
    <row r="791" spans="2:8" x14ac:dyDescent="0.35">
      <c r="B791" s="163" t="s">
        <v>131</v>
      </c>
      <c r="C791" s="163" t="s">
        <v>1027</v>
      </c>
      <c r="D791" s="163" t="s">
        <v>2044</v>
      </c>
      <c r="E791" s="163" t="s">
        <v>496</v>
      </c>
      <c r="F791" s="163" t="s">
        <v>2048</v>
      </c>
      <c r="G791" s="163">
        <v>9.2118658710418203E-2</v>
      </c>
      <c r="H791" s="163">
        <v>0.18876428077796201</v>
      </c>
    </row>
    <row r="792" spans="2:8" x14ac:dyDescent="0.35">
      <c r="B792" s="163" t="s">
        <v>131</v>
      </c>
      <c r="C792" s="163" t="s">
        <v>1027</v>
      </c>
      <c r="D792" s="163" t="s">
        <v>2044</v>
      </c>
      <c r="E792" s="163" t="s">
        <v>2046</v>
      </c>
      <c r="F792" s="163" t="s">
        <v>2048</v>
      </c>
      <c r="G792" s="163">
        <v>0.99999412891006501</v>
      </c>
      <c r="H792" s="163">
        <v>0.99999547961366697</v>
      </c>
    </row>
    <row r="793" spans="2:8" x14ac:dyDescent="0.35">
      <c r="B793" s="163" t="s">
        <v>131</v>
      </c>
      <c r="C793" s="163" t="s">
        <v>1027</v>
      </c>
      <c r="D793" s="163" t="s">
        <v>2044</v>
      </c>
      <c r="E793" s="163" t="s">
        <v>504</v>
      </c>
      <c r="F793" s="163" t="s">
        <v>2048</v>
      </c>
      <c r="G793" s="163">
        <v>1</v>
      </c>
      <c r="H793" s="163">
        <v>1</v>
      </c>
    </row>
    <row r="794" spans="2:8" x14ac:dyDescent="0.35">
      <c r="B794" s="163" t="s">
        <v>131</v>
      </c>
      <c r="C794" s="163" t="s">
        <v>1027</v>
      </c>
      <c r="D794" s="163" t="s">
        <v>2044</v>
      </c>
      <c r="E794" s="163" t="s">
        <v>2047</v>
      </c>
      <c r="F794" s="163" t="s">
        <v>2048</v>
      </c>
      <c r="G794" s="163">
        <v>0.65384950887637305</v>
      </c>
      <c r="H794" s="163">
        <v>0.71421133761004596</v>
      </c>
    </row>
    <row r="795" spans="2:8" x14ac:dyDescent="0.35">
      <c r="B795" s="163" t="s">
        <v>131</v>
      </c>
      <c r="C795" s="163" t="s">
        <v>1027</v>
      </c>
      <c r="D795" s="163" t="s">
        <v>2044</v>
      </c>
      <c r="E795" s="163" t="s">
        <v>1866</v>
      </c>
      <c r="F795" s="163" t="s">
        <v>2048</v>
      </c>
      <c r="G795" s="163">
        <v>1</v>
      </c>
      <c r="H795" s="163">
        <v>1</v>
      </c>
    </row>
    <row r="796" spans="2:8" x14ac:dyDescent="0.35">
      <c r="B796" s="163" t="s">
        <v>131</v>
      </c>
      <c r="C796" s="163" t="s">
        <v>1027</v>
      </c>
      <c r="D796" s="163" t="s">
        <v>514</v>
      </c>
      <c r="E796" s="163" t="s">
        <v>496</v>
      </c>
      <c r="F796" s="163" t="s">
        <v>2049</v>
      </c>
      <c r="G796" s="163">
        <v>4.8769951102650401E-2</v>
      </c>
      <c r="H796" s="163">
        <v>3.27025352273283E-2</v>
      </c>
    </row>
    <row r="797" spans="2:8" x14ac:dyDescent="0.35">
      <c r="B797" s="163" t="s">
        <v>131</v>
      </c>
      <c r="C797" s="163" t="s">
        <v>1027</v>
      </c>
      <c r="D797" s="163" t="s">
        <v>514</v>
      </c>
      <c r="E797" s="163" t="s">
        <v>2046</v>
      </c>
      <c r="F797" s="163" t="s">
        <v>2049</v>
      </c>
      <c r="G797" s="163">
        <v>1</v>
      </c>
      <c r="H797" s="163">
        <v>1</v>
      </c>
    </row>
    <row r="798" spans="2:8" x14ac:dyDescent="0.35">
      <c r="B798" s="163" t="s">
        <v>131</v>
      </c>
      <c r="C798" s="163" t="s">
        <v>1027</v>
      </c>
      <c r="D798" s="163" t="s">
        <v>514</v>
      </c>
      <c r="E798" s="163" t="s">
        <v>504</v>
      </c>
      <c r="F798" s="163" t="s">
        <v>2049</v>
      </c>
      <c r="G798" s="163">
        <v>1</v>
      </c>
      <c r="H798" s="163">
        <v>1</v>
      </c>
    </row>
    <row r="799" spans="2:8" x14ac:dyDescent="0.35">
      <c r="B799" s="163" t="s">
        <v>131</v>
      </c>
      <c r="C799" s="163" t="s">
        <v>1027</v>
      </c>
      <c r="D799" s="163" t="s">
        <v>514</v>
      </c>
      <c r="E799" s="163" t="s">
        <v>2047</v>
      </c>
      <c r="F799" s="163" t="s">
        <v>2049</v>
      </c>
      <c r="G799" s="163">
        <v>0.48244650274328499</v>
      </c>
      <c r="H799" s="163">
        <v>0.27095756450990499</v>
      </c>
    </row>
    <row r="800" spans="2:8" x14ac:dyDescent="0.35">
      <c r="B800" s="163" t="s">
        <v>131</v>
      </c>
      <c r="C800" s="163" t="s">
        <v>1027</v>
      </c>
      <c r="D800" s="163" t="s">
        <v>514</v>
      </c>
      <c r="E800" s="163" t="s">
        <v>1866</v>
      </c>
      <c r="F800" s="163" t="s">
        <v>2049</v>
      </c>
      <c r="G800" s="163">
        <v>0.68574060910900203</v>
      </c>
      <c r="H800" s="163">
        <v>0.84099823665232298</v>
      </c>
    </row>
    <row r="801" spans="2:8" x14ac:dyDescent="0.35">
      <c r="B801" s="163" t="s">
        <v>133</v>
      </c>
      <c r="C801" s="163" t="s">
        <v>1027</v>
      </c>
      <c r="D801" s="163" t="s">
        <v>2044</v>
      </c>
      <c r="E801" s="163" t="s">
        <v>496</v>
      </c>
      <c r="F801" s="163" t="s">
        <v>2045</v>
      </c>
      <c r="G801" s="163">
        <v>0.103000358336649</v>
      </c>
      <c r="H801" s="163">
        <v>8.57797855447162E-2</v>
      </c>
    </row>
    <row r="802" spans="2:8" x14ac:dyDescent="0.35">
      <c r="B802" s="163" t="s">
        <v>133</v>
      </c>
      <c r="C802" s="163" t="s">
        <v>1027</v>
      </c>
      <c r="D802" s="163" t="s">
        <v>2044</v>
      </c>
      <c r="E802" s="163" t="s">
        <v>2046</v>
      </c>
      <c r="F802" s="163" t="s">
        <v>2045</v>
      </c>
      <c r="G802" s="163">
        <v>0.99985305427192195</v>
      </c>
      <c r="H802" s="163">
        <v>0.99974372066670303</v>
      </c>
    </row>
    <row r="803" spans="2:8" x14ac:dyDescent="0.35">
      <c r="B803" s="163" t="s">
        <v>133</v>
      </c>
      <c r="C803" s="163" t="s">
        <v>1027</v>
      </c>
      <c r="D803" s="163" t="s">
        <v>2044</v>
      </c>
      <c r="E803" s="163" t="s">
        <v>504</v>
      </c>
      <c r="F803" s="163" t="s">
        <v>2045</v>
      </c>
      <c r="G803" s="163">
        <v>1</v>
      </c>
      <c r="H803" s="163">
        <v>1</v>
      </c>
    </row>
    <row r="804" spans="2:8" x14ac:dyDescent="0.35">
      <c r="B804" s="163" t="s">
        <v>133</v>
      </c>
      <c r="C804" s="163" t="s">
        <v>1027</v>
      </c>
      <c r="D804" s="163" t="s">
        <v>2044</v>
      </c>
      <c r="E804" s="163" t="s">
        <v>2047</v>
      </c>
      <c r="F804" s="163" t="s">
        <v>2045</v>
      </c>
      <c r="G804" s="163">
        <v>0.75351379550976305</v>
      </c>
      <c r="H804" s="163">
        <v>0.66646787533473695</v>
      </c>
    </row>
    <row r="805" spans="2:8" x14ac:dyDescent="0.35">
      <c r="B805" s="163" t="s">
        <v>133</v>
      </c>
      <c r="C805" s="163" t="s">
        <v>1027</v>
      </c>
      <c r="D805" s="163" t="s">
        <v>2044</v>
      </c>
      <c r="E805" s="163" t="s">
        <v>1866</v>
      </c>
      <c r="F805" s="163" t="s">
        <v>2045</v>
      </c>
      <c r="G805" s="163">
        <v>1</v>
      </c>
      <c r="H805" s="163">
        <v>1</v>
      </c>
    </row>
    <row r="806" spans="2:8" x14ac:dyDescent="0.35">
      <c r="B806" s="163" t="s">
        <v>133</v>
      </c>
      <c r="C806" s="163" t="s">
        <v>1027</v>
      </c>
      <c r="D806" s="163" t="s">
        <v>2044</v>
      </c>
      <c r="E806" s="163" t="s">
        <v>496</v>
      </c>
      <c r="F806" s="163" t="s">
        <v>2048</v>
      </c>
      <c r="G806" s="163">
        <v>0.103000358336649</v>
      </c>
      <c r="H806" s="163">
        <v>8.5779785544716103E-2</v>
      </c>
    </row>
    <row r="807" spans="2:8" x14ac:dyDescent="0.35">
      <c r="B807" s="163" t="s">
        <v>133</v>
      </c>
      <c r="C807" s="163" t="s">
        <v>1027</v>
      </c>
      <c r="D807" s="163" t="s">
        <v>2044</v>
      </c>
      <c r="E807" s="163" t="s">
        <v>2046</v>
      </c>
      <c r="F807" s="163" t="s">
        <v>2048</v>
      </c>
      <c r="G807" s="163">
        <v>0.99985305427192195</v>
      </c>
      <c r="H807" s="163">
        <v>0.99974372066670303</v>
      </c>
    </row>
    <row r="808" spans="2:8" x14ac:dyDescent="0.35">
      <c r="B808" s="163" t="s">
        <v>133</v>
      </c>
      <c r="C808" s="163" t="s">
        <v>1027</v>
      </c>
      <c r="D808" s="163" t="s">
        <v>2044</v>
      </c>
      <c r="E808" s="163" t="s">
        <v>504</v>
      </c>
      <c r="F808" s="163" t="s">
        <v>2048</v>
      </c>
      <c r="G808" s="163">
        <v>1</v>
      </c>
      <c r="H808" s="163">
        <v>1</v>
      </c>
    </row>
    <row r="809" spans="2:8" x14ac:dyDescent="0.35">
      <c r="B809" s="163" t="s">
        <v>133</v>
      </c>
      <c r="C809" s="163" t="s">
        <v>1027</v>
      </c>
      <c r="D809" s="163" t="s">
        <v>2044</v>
      </c>
      <c r="E809" s="163" t="s">
        <v>2047</v>
      </c>
      <c r="F809" s="163" t="s">
        <v>2048</v>
      </c>
      <c r="G809" s="163">
        <v>0.75351379550976305</v>
      </c>
      <c r="H809" s="163">
        <v>0.66646787533473695</v>
      </c>
    </row>
    <row r="810" spans="2:8" x14ac:dyDescent="0.35">
      <c r="B810" s="163" t="s">
        <v>133</v>
      </c>
      <c r="C810" s="163" t="s">
        <v>1027</v>
      </c>
      <c r="D810" s="163" t="s">
        <v>2044</v>
      </c>
      <c r="E810" s="163" t="s">
        <v>1866</v>
      </c>
      <c r="F810" s="163" t="s">
        <v>2048</v>
      </c>
      <c r="G810" s="163">
        <v>1</v>
      </c>
      <c r="H810" s="163">
        <v>1</v>
      </c>
    </row>
    <row r="811" spans="2:8" x14ac:dyDescent="0.35">
      <c r="B811" s="163" t="s">
        <v>133</v>
      </c>
      <c r="C811" s="163" t="s">
        <v>1027</v>
      </c>
      <c r="D811" s="163" t="s">
        <v>514</v>
      </c>
      <c r="E811" s="163" t="s">
        <v>496</v>
      </c>
      <c r="F811" s="163" t="s">
        <v>2049</v>
      </c>
      <c r="G811" s="163">
        <v>1.04920211693495E-2</v>
      </c>
      <c r="H811" s="163">
        <v>7.5461367353932803E-3</v>
      </c>
    </row>
    <row r="812" spans="2:8" x14ac:dyDescent="0.35">
      <c r="B812" s="163" t="s">
        <v>133</v>
      </c>
      <c r="C812" s="163" t="s">
        <v>1027</v>
      </c>
      <c r="D812" s="163" t="s">
        <v>514</v>
      </c>
      <c r="E812" s="163" t="s">
        <v>2046</v>
      </c>
      <c r="F812" s="163" t="s">
        <v>2049</v>
      </c>
      <c r="G812" s="163">
        <v>0.99981739437476502</v>
      </c>
      <c r="H812" s="163">
        <v>0.999977745715521</v>
      </c>
    </row>
    <row r="813" spans="2:8" x14ac:dyDescent="0.35">
      <c r="B813" s="163" t="s">
        <v>133</v>
      </c>
      <c r="C813" s="163" t="s">
        <v>1027</v>
      </c>
      <c r="D813" s="163" t="s">
        <v>514</v>
      </c>
      <c r="E813" s="163" t="s">
        <v>504</v>
      </c>
      <c r="F813" s="163" t="s">
        <v>2049</v>
      </c>
      <c r="G813" s="163">
        <v>1</v>
      </c>
      <c r="H813" s="163">
        <v>1</v>
      </c>
    </row>
    <row r="814" spans="2:8" x14ac:dyDescent="0.35">
      <c r="B814" s="163" t="s">
        <v>133</v>
      </c>
      <c r="C814" s="163" t="s">
        <v>1027</v>
      </c>
      <c r="D814" s="163" t="s">
        <v>514</v>
      </c>
      <c r="E814" s="163" t="s">
        <v>2047</v>
      </c>
      <c r="F814" s="163" t="s">
        <v>2049</v>
      </c>
      <c r="G814" s="163">
        <v>0.55581948355411004</v>
      </c>
      <c r="H814" s="163">
        <v>0.34036144412227598</v>
      </c>
    </row>
    <row r="815" spans="2:8" x14ac:dyDescent="0.35">
      <c r="B815" s="163" t="s">
        <v>133</v>
      </c>
      <c r="C815" s="163" t="s">
        <v>1027</v>
      </c>
      <c r="D815" s="163" t="s">
        <v>514</v>
      </c>
      <c r="E815" s="163" t="s">
        <v>1866</v>
      </c>
      <c r="F815" s="163" t="s">
        <v>2049</v>
      </c>
      <c r="G815" s="163">
        <v>0.78452055048490599</v>
      </c>
      <c r="H815" s="163">
        <v>0.92336292463456604</v>
      </c>
    </row>
    <row r="816" spans="2:8" x14ac:dyDescent="0.35">
      <c r="B816" s="163" t="s">
        <v>134</v>
      </c>
      <c r="C816" s="163" t="s">
        <v>1027</v>
      </c>
      <c r="D816" s="163" t="s">
        <v>2044</v>
      </c>
      <c r="E816" s="163" t="s">
        <v>496</v>
      </c>
      <c r="F816" s="163" t="s">
        <v>2045</v>
      </c>
      <c r="G816" s="163">
        <v>8.2271099395700195E-2</v>
      </c>
      <c r="H816" s="163">
        <v>9.6950574759865807E-2</v>
      </c>
    </row>
    <row r="817" spans="2:8" x14ac:dyDescent="0.35">
      <c r="B817" s="163" t="s">
        <v>134</v>
      </c>
      <c r="C817" s="163" t="s">
        <v>1027</v>
      </c>
      <c r="D817" s="163" t="s">
        <v>2044</v>
      </c>
      <c r="E817" s="163" t="s">
        <v>2046</v>
      </c>
      <c r="F817" s="163" t="s">
        <v>2045</v>
      </c>
      <c r="G817" s="163">
        <v>0.99999989556440605</v>
      </c>
      <c r="H817" s="163">
        <v>0.99999986834810695</v>
      </c>
    </row>
    <row r="818" spans="2:8" x14ac:dyDescent="0.35">
      <c r="B818" s="163" t="s">
        <v>134</v>
      </c>
      <c r="C818" s="163" t="s">
        <v>1027</v>
      </c>
      <c r="D818" s="163" t="s">
        <v>2044</v>
      </c>
      <c r="E818" s="163" t="s">
        <v>504</v>
      </c>
      <c r="F818" s="163" t="s">
        <v>2045</v>
      </c>
      <c r="G818" s="163">
        <v>1</v>
      </c>
      <c r="H818" s="163">
        <v>1</v>
      </c>
    </row>
    <row r="819" spans="2:8" x14ac:dyDescent="0.35">
      <c r="B819" s="163" t="s">
        <v>134</v>
      </c>
      <c r="C819" s="163" t="s">
        <v>1027</v>
      </c>
      <c r="D819" s="163" t="s">
        <v>2044</v>
      </c>
      <c r="E819" s="163" t="s">
        <v>2047</v>
      </c>
      <c r="F819" s="163" t="s">
        <v>2045</v>
      </c>
      <c r="G819" s="163">
        <v>0.80783046420912796</v>
      </c>
      <c r="H819" s="163">
        <v>0.74029757286850995</v>
      </c>
    </row>
    <row r="820" spans="2:8" x14ac:dyDescent="0.35">
      <c r="B820" s="163" t="s">
        <v>134</v>
      </c>
      <c r="C820" s="163" t="s">
        <v>1027</v>
      </c>
      <c r="D820" s="163" t="s">
        <v>2044</v>
      </c>
      <c r="E820" s="163" t="s">
        <v>1866</v>
      </c>
      <c r="F820" s="163" t="s">
        <v>2045</v>
      </c>
      <c r="G820" s="163">
        <v>1</v>
      </c>
      <c r="H820" s="163">
        <v>1</v>
      </c>
    </row>
    <row r="821" spans="2:8" x14ac:dyDescent="0.35">
      <c r="B821" s="163" t="s">
        <v>134</v>
      </c>
      <c r="C821" s="163" t="s">
        <v>1027</v>
      </c>
      <c r="D821" s="163" t="s">
        <v>2044</v>
      </c>
      <c r="E821" s="163" t="s">
        <v>496</v>
      </c>
      <c r="F821" s="163" t="s">
        <v>2048</v>
      </c>
      <c r="G821" s="163">
        <v>8.2271099395700195E-2</v>
      </c>
      <c r="H821" s="163">
        <v>9.6950574759865807E-2</v>
      </c>
    </row>
    <row r="822" spans="2:8" x14ac:dyDescent="0.35">
      <c r="B822" s="163" t="s">
        <v>134</v>
      </c>
      <c r="C822" s="163" t="s">
        <v>1027</v>
      </c>
      <c r="D822" s="163" t="s">
        <v>2044</v>
      </c>
      <c r="E822" s="163" t="s">
        <v>2046</v>
      </c>
      <c r="F822" s="163" t="s">
        <v>2048</v>
      </c>
      <c r="G822" s="163">
        <v>0.99999989556440605</v>
      </c>
      <c r="H822" s="163">
        <v>0.99999986834810695</v>
      </c>
    </row>
    <row r="823" spans="2:8" x14ac:dyDescent="0.35">
      <c r="B823" s="163" t="s">
        <v>134</v>
      </c>
      <c r="C823" s="163" t="s">
        <v>1027</v>
      </c>
      <c r="D823" s="163" t="s">
        <v>2044</v>
      </c>
      <c r="E823" s="163" t="s">
        <v>504</v>
      </c>
      <c r="F823" s="163" t="s">
        <v>2048</v>
      </c>
      <c r="G823" s="163">
        <v>1</v>
      </c>
      <c r="H823" s="163">
        <v>1</v>
      </c>
    </row>
    <row r="824" spans="2:8" x14ac:dyDescent="0.35">
      <c r="B824" s="163" t="s">
        <v>134</v>
      </c>
      <c r="C824" s="163" t="s">
        <v>1027</v>
      </c>
      <c r="D824" s="163" t="s">
        <v>2044</v>
      </c>
      <c r="E824" s="163" t="s">
        <v>2047</v>
      </c>
      <c r="F824" s="163" t="s">
        <v>2048</v>
      </c>
      <c r="G824" s="163">
        <v>0.80783046420912796</v>
      </c>
      <c r="H824" s="163">
        <v>0.74029757286850995</v>
      </c>
    </row>
    <row r="825" spans="2:8" x14ac:dyDescent="0.35">
      <c r="B825" s="163" t="s">
        <v>134</v>
      </c>
      <c r="C825" s="163" t="s">
        <v>1027</v>
      </c>
      <c r="D825" s="163" t="s">
        <v>2044</v>
      </c>
      <c r="E825" s="163" t="s">
        <v>1866</v>
      </c>
      <c r="F825" s="163" t="s">
        <v>2048</v>
      </c>
      <c r="G825" s="163">
        <v>1</v>
      </c>
      <c r="H825" s="163">
        <v>1</v>
      </c>
    </row>
    <row r="826" spans="2:8" x14ac:dyDescent="0.35">
      <c r="B826" s="163" t="s">
        <v>134</v>
      </c>
      <c r="C826" s="163" t="s">
        <v>1027</v>
      </c>
      <c r="D826" s="163" t="s">
        <v>514</v>
      </c>
      <c r="E826" s="163" t="s">
        <v>496</v>
      </c>
      <c r="F826" s="163" t="s">
        <v>2049</v>
      </c>
      <c r="G826" s="163">
        <v>6.4774247800897296E-3</v>
      </c>
      <c r="H826" s="163">
        <v>5.0238170139033297E-3</v>
      </c>
    </row>
    <row r="827" spans="2:8" x14ac:dyDescent="0.35">
      <c r="B827" s="163" t="s">
        <v>134</v>
      </c>
      <c r="C827" s="163" t="s">
        <v>1027</v>
      </c>
      <c r="D827" s="163" t="s">
        <v>514</v>
      </c>
      <c r="E827" s="163" t="s">
        <v>2046</v>
      </c>
      <c r="F827" s="163" t="s">
        <v>2049</v>
      </c>
      <c r="G827" s="163">
        <v>0.99998386965163799</v>
      </c>
      <c r="H827" s="163">
        <v>0.99992512792906796</v>
      </c>
    </row>
    <row r="828" spans="2:8" x14ac:dyDescent="0.35">
      <c r="B828" s="163" t="s">
        <v>134</v>
      </c>
      <c r="C828" s="163" t="s">
        <v>1027</v>
      </c>
      <c r="D828" s="163" t="s">
        <v>514</v>
      </c>
      <c r="E828" s="163" t="s">
        <v>504</v>
      </c>
      <c r="F828" s="163" t="s">
        <v>2049</v>
      </c>
      <c r="G828" s="163">
        <v>1</v>
      </c>
      <c r="H828" s="163">
        <v>1</v>
      </c>
    </row>
    <row r="829" spans="2:8" x14ac:dyDescent="0.35">
      <c r="B829" s="163" t="s">
        <v>134</v>
      </c>
      <c r="C829" s="163" t="s">
        <v>1027</v>
      </c>
      <c r="D829" s="163" t="s">
        <v>514</v>
      </c>
      <c r="E829" s="163" t="s">
        <v>2047</v>
      </c>
      <c r="F829" s="163" t="s">
        <v>2049</v>
      </c>
      <c r="G829" s="163">
        <v>0.66583587067517802</v>
      </c>
      <c r="H829" s="163">
        <v>0.42678716522307403</v>
      </c>
    </row>
    <row r="830" spans="2:8" x14ac:dyDescent="0.35">
      <c r="B830" s="163" t="s">
        <v>134</v>
      </c>
      <c r="C830" s="163" t="s">
        <v>1027</v>
      </c>
      <c r="D830" s="163" t="s">
        <v>514</v>
      </c>
      <c r="E830" s="163" t="s">
        <v>1866</v>
      </c>
      <c r="F830" s="163" t="s">
        <v>2049</v>
      </c>
      <c r="G830" s="163">
        <v>0.83106508026954795</v>
      </c>
      <c r="H830" s="163">
        <v>0.872480670030226</v>
      </c>
    </row>
    <row r="831" spans="2:8" x14ac:dyDescent="0.35">
      <c r="B831" s="163" t="s">
        <v>137</v>
      </c>
      <c r="C831" s="163" t="s">
        <v>1027</v>
      </c>
      <c r="D831" s="163" t="s">
        <v>2044</v>
      </c>
      <c r="E831" s="163" t="s">
        <v>496</v>
      </c>
      <c r="F831" s="163" t="s">
        <v>2045</v>
      </c>
      <c r="G831" s="163">
        <v>8.5202159244942496E-2</v>
      </c>
      <c r="H831" s="163">
        <v>0.124993854289667</v>
      </c>
    </row>
    <row r="832" spans="2:8" x14ac:dyDescent="0.35">
      <c r="B832" s="163" t="s">
        <v>137</v>
      </c>
      <c r="C832" s="163" t="s">
        <v>1027</v>
      </c>
      <c r="D832" s="163" t="s">
        <v>2044</v>
      </c>
      <c r="E832" s="163" t="s">
        <v>2046</v>
      </c>
      <c r="F832" s="163" t="s">
        <v>2045</v>
      </c>
      <c r="G832" s="163">
        <v>0.99995850260448405</v>
      </c>
      <c r="H832" s="163">
        <v>0.99994729836613305</v>
      </c>
    </row>
    <row r="833" spans="2:8" x14ac:dyDescent="0.35">
      <c r="B833" s="163" t="s">
        <v>137</v>
      </c>
      <c r="C833" s="163" t="s">
        <v>1027</v>
      </c>
      <c r="D833" s="163" t="s">
        <v>2044</v>
      </c>
      <c r="E833" s="163" t="s">
        <v>504</v>
      </c>
      <c r="F833" s="163" t="s">
        <v>2045</v>
      </c>
      <c r="G833" s="163">
        <v>1</v>
      </c>
      <c r="H833" s="163">
        <v>1</v>
      </c>
    </row>
    <row r="834" spans="2:8" x14ac:dyDescent="0.35">
      <c r="B834" s="163" t="s">
        <v>137</v>
      </c>
      <c r="C834" s="163" t="s">
        <v>1027</v>
      </c>
      <c r="D834" s="163" t="s">
        <v>2044</v>
      </c>
      <c r="E834" s="163" t="s">
        <v>2047</v>
      </c>
      <c r="F834" s="163" t="s">
        <v>2045</v>
      </c>
      <c r="G834" s="163">
        <v>0.75721318005234795</v>
      </c>
      <c r="H834" s="163">
        <v>0.78731223856417298</v>
      </c>
    </row>
    <row r="835" spans="2:8" x14ac:dyDescent="0.35">
      <c r="B835" s="163" t="s">
        <v>137</v>
      </c>
      <c r="C835" s="163" t="s">
        <v>1027</v>
      </c>
      <c r="D835" s="163" t="s">
        <v>2044</v>
      </c>
      <c r="E835" s="163" t="s">
        <v>1866</v>
      </c>
      <c r="F835" s="163" t="s">
        <v>2045</v>
      </c>
      <c r="G835" s="163">
        <v>1</v>
      </c>
      <c r="H835" s="163">
        <v>1</v>
      </c>
    </row>
    <row r="836" spans="2:8" x14ac:dyDescent="0.35">
      <c r="B836" s="163" t="s">
        <v>137</v>
      </c>
      <c r="C836" s="163" t="s">
        <v>1027</v>
      </c>
      <c r="D836" s="163" t="s">
        <v>2044</v>
      </c>
      <c r="E836" s="163" t="s">
        <v>496</v>
      </c>
      <c r="F836" s="163" t="s">
        <v>2048</v>
      </c>
      <c r="G836" s="163">
        <v>8.5202159244942496E-2</v>
      </c>
      <c r="H836" s="163">
        <v>0.124993854289667</v>
      </c>
    </row>
    <row r="837" spans="2:8" x14ac:dyDescent="0.35">
      <c r="B837" s="163" t="s">
        <v>137</v>
      </c>
      <c r="C837" s="163" t="s">
        <v>1027</v>
      </c>
      <c r="D837" s="163" t="s">
        <v>2044</v>
      </c>
      <c r="E837" s="163" t="s">
        <v>2046</v>
      </c>
      <c r="F837" s="163" t="s">
        <v>2048</v>
      </c>
      <c r="G837" s="163">
        <v>0.99995850260448405</v>
      </c>
      <c r="H837" s="163">
        <v>0.99994729836613305</v>
      </c>
    </row>
    <row r="838" spans="2:8" x14ac:dyDescent="0.35">
      <c r="B838" s="163" t="s">
        <v>137</v>
      </c>
      <c r="C838" s="163" t="s">
        <v>1027</v>
      </c>
      <c r="D838" s="163" t="s">
        <v>2044</v>
      </c>
      <c r="E838" s="163" t="s">
        <v>504</v>
      </c>
      <c r="F838" s="163" t="s">
        <v>2048</v>
      </c>
      <c r="G838" s="163">
        <v>1</v>
      </c>
      <c r="H838" s="163">
        <v>1</v>
      </c>
    </row>
    <row r="839" spans="2:8" x14ac:dyDescent="0.35">
      <c r="B839" s="163" t="s">
        <v>137</v>
      </c>
      <c r="C839" s="163" t="s">
        <v>1027</v>
      </c>
      <c r="D839" s="163" t="s">
        <v>2044</v>
      </c>
      <c r="E839" s="163" t="s">
        <v>2047</v>
      </c>
      <c r="F839" s="163" t="s">
        <v>2048</v>
      </c>
      <c r="G839" s="163">
        <v>0.75721318005234795</v>
      </c>
      <c r="H839" s="163">
        <v>0.78731223856417298</v>
      </c>
    </row>
    <row r="840" spans="2:8" x14ac:dyDescent="0.35">
      <c r="B840" s="163" t="s">
        <v>137</v>
      </c>
      <c r="C840" s="163" t="s">
        <v>1027</v>
      </c>
      <c r="D840" s="163" t="s">
        <v>2044</v>
      </c>
      <c r="E840" s="163" t="s">
        <v>1866</v>
      </c>
      <c r="F840" s="163" t="s">
        <v>2048</v>
      </c>
      <c r="G840" s="163">
        <v>1</v>
      </c>
      <c r="H840" s="163">
        <v>1</v>
      </c>
    </row>
    <row r="841" spans="2:8" x14ac:dyDescent="0.35">
      <c r="B841" s="163" t="s">
        <v>137</v>
      </c>
      <c r="C841" s="163" t="s">
        <v>1027</v>
      </c>
      <c r="D841" s="163" t="s">
        <v>514</v>
      </c>
      <c r="E841" s="163" t="s">
        <v>496</v>
      </c>
      <c r="F841" s="163" t="s">
        <v>2049</v>
      </c>
      <c r="G841" s="163">
        <v>1.07760265106258E-2</v>
      </c>
      <c r="H841" s="163">
        <v>7.1580236850464097E-3</v>
      </c>
    </row>
    <row r="842" spans="2:8" x14ac:dyDescent="0.35">
      <c r="B842" s="163" t="s">
        <v>137</v>
      </c>
      <c r="C842" s="163" t="s">
        <v>1027</v>
      </c>
      <c r="D842" s="163" t="s">
        <v>514</v>
      </c>
      <c r="E842" s="163" t="s">
        <v>2046</v>
      </c>
      <c r="F842" s="163" t="s">
        <v>2049</v>
      </c>
      <c r="G842" s="163">
        <v>0.99999890863891405</v>
      </c>
      <c r="H842" s="163">
        <v>0.999999923593339</v>
      </c>
    </row>
    <row r="843" spans="2:8" x14ac:dyDescent="0.35">
      <c r="B843" s="163" t="s">
        <v>137</v>
      </c>
      <c r="C843" s="163" t="s">
        <v>1027</v>
      </c>
      <c r="D843" s="163" t="s">
        <v>514</v>
      </c>
      <c r="E843" s="163" t="s">
        <v>504</v>
      </c>
      <c r="F843" s="163" t="s">
        <v>2049</v>
      </c>
      <c r="G843" s="163">
        <v>1</v>
      </c>
      <c r="H843" s="163">
        <v>1</v>
      </c>
    </row>
    <row r="844" spans="2:8" x14ac:dyDescent="0.35">
      <c r="B844" s="163" t="s">
        <v>137</v>
      </c>
      <c r="C844" s="163" t="s">
        <v>1027</v>
      </c>
      <c r="D844" s="163" t="s">
        <v>514</v>
      </c>
      <c r="E844" s="163" t="s">
        <v>2047</v>
      </c>
      <c r="F844" s="163" t="s">
        <v>2049</v>
      </c>
      <c r="G844" s="163">
        <v>0.59177825581434995</v>
      </c>
      <c r="H844" s="163">
        <v>0.40344337085791498</v>
      </c>
    </row>
    <row r="845" spans="2:8" x14ac:dyDescent="0.35">
      <c r="B845" s="163" t="s">
        <v>137</v>
      </c>
      <c r="C845" s="163" t="s">
        <v>1027</v>
      </c>
      <c r="D845" s="163" t="s">
        <v>514</v>
      </c>
      <c r="E845" s="163" t="s">
        <v>1866</v>
      </c>
      <c r="F845" s="163" t="s">
        <v>2049</v>
      </c>
      <c r="G845" s="163">
        <v>0.76247928428810496</v>
      </c>
      <c r="H845" s="163">
        <v>0.87162092979577899</v>
      </c>
    </row>
  </sheetData>
  <mergeCells count="9">
    <mergeCell ref="BE4:BG4"/>
    <mergeCell ref="AV3:AX3"/>
    <mergeCell ref="Q3:W3"/>
    <mergeCell ref="AN3:AP3"/>
    <mergeCell ref="B61:I61"/>
    <mergeCell ref="AH61:AN61"/>
    <mergeCell ref="R61:Y61"/>
    <mergeCell ref="X3:AM3"/>
    <mergeCell ref="J61:Q6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zoomScale="75" workbookViewId="0">
      <selection activeCell="M6" sqref="M6"/>
    </sheetView>
  </sheetViews>
  <sheetFormatPr defaultColWidth="11.453125" defaultRowHeight="14.5" x14ac:dyDescent="0.35"/>
  <cols>
    <col min="1" max="1" width="47.81640625" style="114" bestFit="1" customWidth="1"/>
    <col min="2" max="2" width="11.81640625" bestFit="1" customWidth="1"/>
    <col min="3" max="9" width="11.6328125"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412" t="s">
        <v>247</v>
      </c>
      <c r="C27" s="413"/>
      <c r="D27" s="413"/>
      <c r="E27" s="413"/>
      <c r="F27" s="413"/>
      <c r="G27" s="413"/>
      <c r="H27" s="413"/>
      <c r="I27" s="413"/>
      <c r="J27" s="412" t="s">
        <v>281</v>
      </c>
      <c r="K27" s="413"/>
      <c r="L27" s="413"/>
      <c r="M27" s="413"/>
      <c r="N27" s="413"/>
      <c r="O27" s="413"/>
      <c r="P27" s="413"/>
      <c r="Q27" s="413"/>
      <c r="R27" s="412" t="s">
        <v>249</v>
      </c>
      <c r="S27" s="413"/>
      <c r="T27" s="413"/>
      <c r="U27" s="413"/>
      <c r="V27" s="413"/>
      <c r="W27" s="413"/>
      <c r="X27" s="413"/>
      <c r="Y27" s="413"/>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6328125" style="113" hidden="1" customWidth="1"/>
    <col min="3" max="3" width="44.36328125" style="113" customWidth="1"/>
    <col min="4" max="4" width="93.6328125" style="113" customWidth="1"/>
    <col min="5" max="5" width="41.453125" style="113" customWidth="1"/>
    <col min="6" max="6" width="10.81640625" style="113" customWidth="1"/>
    <col min="7" max="7" width="24.36328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New Mexico</v>
      </c>
    </row>
    <row r="2" spans="1:13" ht="16" customHeight="1" x14ac:dyDescent="0.35">
      <c r="H2" s="414" t="s">
        <v>152</v>
      </c>
      <c r="I2" s="415"/>
      <c r="J2" s="415"/>
      <c r="K2" s="415"/>
      <c r="L2" s="415"/>
      <c r="M2" s="415"/>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E6" s="129" t="s">
        <v>2024</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7" spans="1:13" ht="191" customHeight="1" x14ac:dyDescent="0.35">
      <c r="A7" s="113" t="s">
        <v>162</v>
      </c>
      <c r="B7" s="113" t="s">
        <v>163</v>
      </c>
      <c r="C7" s="113" t="s">
        <v>164</v>
      </c>
      <c r="D7" s="99" t="s">
        <v>2347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6328125" defaultRowHeight="15" customHeight="1" x14ac:dyDescent="0.3"/>
  <cols>
    <col min="1" max="1" width="21.63281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36328125" style="70" customWidth="1"/>
    <col min="27" max="30" width="12.6328125" style="70" customWidth="1"/>
    <col min="31" max="16384" width="12.6328125" style="70"/>
  </cols>
  <sheetData>
    <row r="1" spans="1:26" ht="15.75" customHeight="1" x14ac:dyDescent="0.35">
      <c r="A1" s="79" t="s">
        <v>1846</v>
      </c>
      <c r="B1" s="79" t="s">
        <v>273</v>
      </c>
      <c r="C1" s="80" t="s">
        <v>156</v>
      </c>
      <c r="D1" s="79"/>
      <c r="E1" s="79"/>
      <c r="F1" s="80" t="s">
        <v>1847</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1848</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1848</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1848</v>
      </c>
      <c r="D4" s="79"/>
      <c r="E4" s="79"/>
      <c r="F4" s="79">
        <v>14.110681388807681</v>
      </c>
      <c r="G4" s="79"/>
      <c r="H4" s="79"/>
      <c r="I4" s="82" t="s">
        <v>1849</v>
      </c>
      <c r="J4" s="69" t="str">
        <f>About!B1</f>
        <v>New Mexico</v>
      </c>
      <c r="K4" s="69"/>
      <c r="L4" s="79"/>
      <c r="M4" s="79"/>
      <c r="N4" s="79"/>
      <c r="O4" s="79"/>
      <c r="P4" s="79"/>
      <c r="Q4" s="79"/>
      <c r="R4" s="79"/>
      <c r="S4" s="79"/>
      <c r="T4" s="79"/>
      <c r="U4" s="79"/>
      <c r="V4" s="79"/>
      <c r="W4" s="79"/>
      <c r="X4" s="79"/>
      <c r="Y4" s="79"/>
      <c r="Z4" s="79"/>
    </row>
    <row r="5" spans="1:26" ht="15.75" customHeight="1" x14ac:dyDescent="0.35">
      <c r="A5" s="81" t="s">
        <v>10</v>
      </c>
      <c r="B5" s="79" t="s">
        <v>11</v>
      </c>
      <c r="C5" s="79" t="s">
        <v>1848</v>
      </c>
      <c r="D5" s="79"/>
      <c r="E5" s="79"/>
      <c r="F5" s="79">
        <v>-32.560941459691399</v>
      </c>
      <c r="G5" s="79"/>
      <c r="H5" s="73" t="s">
        <v>1850</v>
      </c>
      <c r="I5" s="69" t="s">
        <v>1358</v>
      </c>
      <c r="J5" s="69">
        <f t="shared" ref="J5:J11" si="0">SUMIFS(F:F,A:A,$J$4,C:C,I5)</f>
        <v>4.9531170055089788</v>
      </c>
      <c r="K5" s="69"/>
      <c r="L5" s="79"/>
      <c r="M5" s="79"/>
      <c r="N5" s="79"/>
      <c r="O5" s="79"/>
      <c r="P5" s="79"/>
      <c r="Q5" s="79"/>
      <c r="R5" s="79"/>
      <c r="S5" s="79"/>
      <c r="T5" s="79"/>
      <c r="U5" s="79"/>
      <c r="V5" s="79"/>
      <c r="W5" s="79"/>
      <c r="X5" s="79"/>
      <c r="Y5" s="79"/>
      <c r="Z5" s="79"/>
    </row>
    <row r="6" spans="1:26" ht="15.75" customHeight="1" x14ac:dyDescent="0.35">
      <c r="A6" s="81" t="s">
        <v>13</v>
      </c>
      <c r="B6" s="79" t="s">
        <v>14</v>
      </c>
      <c r="C6" s="79" t="s">
        <v>1848</v>
      </c>
      <c r="D6" s="79"/>
      <c r="E6" s="79"/>
      <c r="F6" s="79">
        <v>-47.127535558012717</v>
      </c>
      <c r="G6" s="79"/>
      <c r="H6" s="73" t="s">
        <v>1027</v>
      </c>
      <c r="I6" s="69" t="s">
        <v>1028</v>
      </c>
      <c r="J6" s="69">
        <f t="shared" si="0"/>
        <v>32.660987663503803</v>
      </c>
      <c r="K6" s="69"/>
      <c r="L6" s="79"/>
      <c r="M6" s="79"/>
      <c r="N6" s="79"/>
      <c r="O6" s="79"/>
      <c r="P6" s="79"/>
      <c r="Q6" s="79"/>
      <c r="R6" s="79"/>
      <c r="S6" s="79"/>
      <c r="T6" s="79"/>
      <c r="U6" s="79"/>
      <c r="V6" s="79"/>
      <c r="W6" s="79"/>
      <c r="X6" s="79"/>
      <c r="Y6" s="79"/>
      <c r="Z6" s="79"/>
    </row>
    <row r="7" spans="1:26" ht="15.75" customHeight="1" x14ac:dyDescent="0.35">
      <c r="A7" s="81" t="s">
        <v>16</v>
      </c>
      <c r="B7" s="79" t="s">
        <v>17</v>
      </c>
      <c r="C7" s="79" t="s">
        <v>1848</v>
      </c>
      <c r="D7" s="79"/>
      <c r="E7" s="79"/>
      <c r="F7" s="79">
        <v>-2.6907445136881849</v>
      </c>
      <c r="G7" s="79"/>
      <c r="H7" s="73" t="s">
        <v>1851</v>
      </c>
      <c r="I7" s="69" t="s">
        <v>753</v>
      </c>
      <c r="J7" s="69">
        <f t="shared" si="0"/>
        <v>19.123861321281314</v>
      </c>
      <c r="K7" s="69"/>
      <c r="L7" s="79"/>
      <c r="M7" s="79"/>
      <c r="N7" s="79"/>
      <c r="O7" s="79"/>
      <c r="P7" s="79"/>
      <c r="Q7" s="79"/>
      <c r="R7" s="79"/>
      <c r="S7" s="79"/>
      <c r="T7" s="79"/>
      <c r="U7" s="79"/>
      <c r="V7" s="79"/>
      <c r="W7" s="79"/>
      <c r="X7" s="79"/>
      <c r="Y7" s="79"/>
      <c r="Z7" s="79"/>
    </row>
    <row r="8" spans="1:26" ht="15.75" customHeight="1" x14ac:dyDescent="0.35">
      <c r="A8" s="81" t="s">
        <v>18</v>
      </c>
      <c r="B8" s="79" t="s">
        <v>19</v>
      </c>
      <c r="C8" s="79" t="s">
        <v>1848</v>
      </c>
      <c r="D8" s="79"/>
      <c r="E8" s="79"/>
      <c r="F8" s="79">
        <v>-1.0180997139831851</v>
      </c>
      <c r="G8" s="79"/>
      <c r="H8" s="73" t="s">
        <v>1852</v>
      </c>
      <c r="I8" s="69" t="s">
        <v>304</v>
      </c>
      <c r="J8" s="69">
        <f t="shared" si="0"/>
        <v>16.307886959943442</v>
      </c>
      <c r="K8" s="69"/>
      <c r="L8" s="79"/>
      <c r="M8" s="79"/>
      <c r="N8" s="79"/>
      <c r="O8" s="79"/>
      <c r="P8" s="79"/>
      <c r="Q8" s="79"/>
      <c r="R8" s="79"/>
      <c r="S8" s="79"/>
      <c r="T8" s="79"/>
      <c r="U8" s="79"/>
      <c r="V8" s="79"/>
      <c r="W8" s="79"/>
      <c r="X8" s="79"/>
      <c r="Y8" s="79"/>
      <c r="Z8" s="79"/>
    </row>
    <row r="9" spans="1:26" ht="15.75" customHeight="1" x14ac:dyDescent="0.35">
      <c r="A9" s="81" t="s">
        <v>21</v>
      </c>
      <c r="B9" s="79" t="s">
        <v>22</v>
      </c>
      <c r="C9" s="79" t="s">
        <v>1848</v>
      </c>
      <c r="D9" s="79"/>
      <c r="E9" s="79"/>
      <c r="F9" s="79">
        <v>-1.08125033703433</v>
      </c>
      <c r="G9" s="79"/>
      <c r="H9" s="73" t="s">
        <v>774</v>
      </c>
      <c r="I9" s="69" t="s">
        <v>775</v>
      </c>
      <c r="J9" s="69">
        <f t="shared" si="0"/>
        <v>7.3467290162071146</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1848</v>
      </c>
      <c r="D10" s="79"/>
      <c r="E10" s="79"/>
      <c r="F10" s="79">
        <v>-7.642627077964137E-2</v>
      </c>
      <c r="G10" s="79"/>
      <c r="H10" s="73" t="s">
        <v>1853</v>
      </c>
      <c r="I10" s="69" t="s">
        <v>1848</v>
      </c>
      <c r="J10" s="69">
        <f t="shared" si="0"/>
        <v>4.7124774749117764</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1848</v>
      </c>
      <c r="D11" s="79"/>
      <c r="E11" s="79"/>
      <c r="F11" s="79">
        <v>-28.801510842298828</v>
      </c>
      <c r="G11" s="79"/>
      <c r="H11" s="73" t="s">
        <v>1854</v>
      </c>
      <c r="I11" s="69" t="s">
        <v>1855</v>
      </c>
      <c r="J11" s="69">
        <f t="shared" si="0"/>
        <v>1.5819243221093799</v>
      </c>
      <c r="K11" s="69" t="s">
        <v>1856</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1848</v>
      </c>
      <c r="D12" s="79"/>
      <c r="E12" s="79"/>
      <c r="F12" s="79">
        <v>-46.216384074634021</v>
      </c>
      <c r="G12" s="79"/>
      <c r="H12" s="73" t="s">
        <v>1857</v>
      </c>
      <c r="I12" s="69" t="s">
        <v>1858</v>
      </c>
      <c r="J12" s="69">
        <f>SUM(J5:J11)</f>
        <v>86.686983763465832</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1848</v>
      </c>
      <c r="D13" s="79"/>
      <c r="E13" s="79"/>
      <c r="F13" s="79">
        <v>-0.26087033101173579</v>
      </c>
      <c r="G13" s="79"/>
      <c r="H13" s="73" t="s">
        <v>1859</v>
      </c>
      <c r="I13" s="69" t="s">
        <v>1860</v>
      </c>
      <c r="J13" s="69">
        <f>SUM(J5:J11)-J10</f>
        <v>81.974506288554053</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1848</v>
      </c>
      <c r="D14" s="79"/>
      <c r="E14" s="79"/>
      <c r="F14" s="79">
        <v>-6.7326554268061942</v>
      </c>
      <c r="G14" s="79"/>
      <c r="H14" s="79" t="s">
        <v>1861</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1848</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1848</v>
      </c>
      <c r="D16" s="79"/>
      <c r="E16" s="79"/>
      <c r="F16" s="79">
        <v>-18.781436361783499</v>
      </c>
      <c r="G16" s="79"/>
      <c r="H16" s="79"/>
      <c r="I16" s="83" t="s">
        <v>1862</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1848</v>
      </c>
      <c r="D17" s="79"/>
      <c r="E17" s="79"/>
      <c r="F17" s="79">
        <v>-20.063061590964889</v>
      </c>
      <c r="G17" s="79"/>
      <c r="H17" s="79"/>
      <c r="I17" s="85" t="s">
        <v>1863</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1848</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1848</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1848</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1848</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1848</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1848</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1848</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1848</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1848</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1848</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1848</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1848</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1848</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1848</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1848</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1848</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1848</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1848</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1848</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1848</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1848</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1848</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1848</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1848</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1848</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1848</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1848</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1848</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1848</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1848</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1848</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1848</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1848</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1848</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1848</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1855</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1855</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1855</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1855</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1855</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1855</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1855</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1855</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1855</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1855</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1855</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1855</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1855</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1855</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1855</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1855</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1855</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1855</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1855</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1855</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1855</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1855</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1855</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1855</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1855</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1855</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1855</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1855</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1855</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1855</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1855</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1855</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1855</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1855</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1855</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1855</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1855</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1855</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1855</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1855</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1855</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1855</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1855</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1855</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1855</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1855</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1855</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1855</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1855</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1855</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1855</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1864</v>
      </c>
      <c r="F157" s="69" t="s">
        <v>1865</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1866</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1866</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1866</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1866</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1866</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1866</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1866</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1866</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1866</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1866</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1866</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1866</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1866</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1866</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1866</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1866</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1866</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1866</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1866</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1866</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1866</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1866</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1866</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1866</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1866</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1866</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1866</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1866</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1866</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1866</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1866</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1866</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1866</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1866</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1866</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1866</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1866</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1866</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1866</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1866</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1866</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1866</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1866</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1866</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1866</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1866</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1866</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1866</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1866</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1866</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1866</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1866</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1866</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1866</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1866</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1866</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1866</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1866</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1866</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1866</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1866</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1866</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1866</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1866</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1866</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1866</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1866</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1866</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1866</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1866</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1866</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1866</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1866</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1866</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1866</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1866</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1866</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1866</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1866</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1866</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5"/>
  <sheetViews>
    <sheetView tabSelected="1" workbookViewId="0">
      <selection activeCell="A5" sqref="A5"/>
    </sheetView>
  </sheetViews>
  <sheetFormatPr defaultColWidth="8.81640625" defaultRowHeight="14.5" x14ac:dyDescent="0.35"/>
  <cols>
    <col min="1" max="1" width="31.36328125" style="114" customWidth="1"/>
    <col min="2" max="2" width="28.1796875" style="114" customWidth="1"/>
    <col min="3" max="3" width="68" style="114" customWidth="1"/>
    <col min="4" max="7" width="8.81640625" style="114" customWidth="1"/>
    <col min="8" max="16384" width="8.81640625" style="114"/>
  </cols>
  <sheetData>
    <row r="1" spans="1:3" x14ac:dyDescent="0.35">
      <c r="A1" s="22" t="s">
        <v>1900</v>
      </c>
      <c r="B1" s="22" t="s">
        <v>1901</v>
      </c>
    </row>
    <row r="2" spans="1:3" ht="64" customHeight="1" x14ac:dyDescent="0.35">
      <c r="A2" s="392" t="s">
        <v>2371</v>
      </c>
      <c r="B2" s="392" t="s">
        <v>1902</v>
      </c>
      <c r="C2" s="102" t="s">
        <v>1903</v>
      </c>
    </row>
    <row r="3" spans="1:3" x14ac:dyDescent="0.35">
      <c r="A3" s="392" t="s">
        <v>2165</v>
      </c>
      <c r="B3" s="392" t="s">
        <v>2164</v>
      </c>
    </row>
    <row r="4" spans="1:3" x14ac:dyDescent="0.35">
      <c r="A4" s="392" t="s">
        <v>2372</v>
      </c>
      <c r="B4" s="392" t="s">
        <v>2373</v>
      </c>
    </row>
    <row r="5" spans="1:3" x14ac:dyDescent="0.35">
      <c r="A5" s="392"/>
      <c r="B5" s="392"/>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416" t="s">
        <v>1271</v>
      </c>
      <c r="B1" s="413"/>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416" t="s">
        <v>1312</v>
      </c>
      <c r="B42" s="413"/>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36328125" style="261" customWidth="1"/>
    <col min="2" max="2" width="8.81640625" style="43"/>
    <col min="3" max="3" width="8.81640625" style="261"/>
    <col min="4" max="4" width="46" style="261" customWidth="1"/>
    <col min="5" max="5" width="9.1796875" style="261" customWidth="1"/>
    <col min="6" max="6" width="12.453125" style="261" customWidth="1"/>
    <col min="7" max="7" width="13.36328125" style="261" customWidth="1"/>
    <col min="8" max="8" width="8.81640625" style="261"/>
    <col min="9" max="9" width="37.36328125" style="261" customWidth="1"/>
    <col min="10" max="16384" width="8.81640625" style="261"/>
  </cols>
  <sheetData>
    <row r="1" spans="1:4" x14ac:dyDescent="0.35">
      <c r="A1" s="22" t="s">
        <v>1719</v>
      </c>
      <c r="B1" s="30"/>
      <c r="C1" s="64"/>
      <c r="D1" s="64"/>
    </row>
    <row r="2" spans="1:4" x14ac:dyDescent="0.35">
      <c r="A2" s="29" t="s">
        <v>1720</v>
      </c>
      <c r="B2" s="31" t="s">
        <v>1721</v>
      </c>
      <c r="C2" s="29" t="s">
        <v>1722</v>
      </c>
      <c r="D2" s="29" t="s">
        <v>1723</v>
      </c>
    </row>
    <row r="3" spans="1:4" x14ac:dyDescent="0.35">
      <c r="A3" s="261" t="s">
        <v>1724</v>
      </c>
      <c r="B3" s="43" t="s">
        <v>1725</v>
      </c>
      <c r="C3" s="36"/>
      <c r="D3" s="261" t="s">
        <v>603</v>
      </c>
    </row>
    <row r="4" spans="1:4" x14ac:dyDescent="0.35">
      <c r="A4" s="261" t="s">
        <v>1726</v>
      </c>
      <c r="B4" s="50" t="s">
        <v>1727</v>
      </c>
      <c r="C4" s="35"/>
      <c r="D4" s="261" t="s">
        <v>601</v>
      </c>
    </row>
    <row r="5" spans="1:4" x14ac:dyDescent="0.35">
      <c r="A5" s="261" t="s">
        <v>1728</v>
      </c>
      <c r="B5" s="43" t="s">
        <v>1729</v>
      </c>
      <c r="C5" s="46"/>
      <c r="D5" s="261" t="s">
        <v>599</v>
      </c>
    </row>
    <row r="6" spans="1:4" x14ac:dyDescent="0.35">
      <c r="A6" s="261" t="s">
        <v>1730</v>
      </c>
      <c r="B6" s="43" t="s">
        <v>1685</v>
      </c>
      <c r="C6" s="40"/>
      <c r="D6" s="261" t="s">
        <v>1731</v>
      </c>
    </row>
    <row r="7" spans="1:4" x14ac:dyDescent="0.35">
      <c r="A7" s="261" t="s">
        <v>1732</v>
      </c>
      <c r="B7" s="43" t="s">
        <v>1733</v>
      </c>
      <c r="C7" s="45"/>
      <c r="D7" s="261" t="s">
        <v>1734</v>
      </c>
    </row>
    <row r="8" spans="1:4" x14ac:dyDescent="0.35">
      <c r="A8" s="261" t="s">
        <v>1735</v>
      </c>
      <c r="B8" s="43" t="s">
        <v>1736</v>
      </c>
      <c r="C8" s="48"/>
      <c r="D8" s="261" t="s">
        <v>595</v>
      </c>
    </row>
    <row r="9" spans="1:4" x14ac:dyDescent="0.35">
      <c r="A9" s="261" t="s">
        <v>1737</v>
      </c>
      <c r="B9" s="43" t="s">
        <v>1738</v>
      </c>
      <c r="C9" s="39"/>
      <c r="D9" s="261" t="s">
        <v>612</v>
      </c>
    </row>
    <row r="10" spans="1:4" x14ac:dyDescent="0.35">
      <c r="A10" s="261" t="s">
        <v>1739</v>
      </c>
      <c r="B10" s="32" t="s">
        <v>1740</v>
      </c>
      <c r="C10" s="28"/>
      <c r="D10" s="261" t="s">
        <v>592</v>
      </c>
    </row>
    <row r="11" spans="1:4" x14ac:dyDescent="0.35">
      <c r="A11" s="261" t="s">
        <v>1741</v>
      </c>
      <c r="B11" s="43" t="s">
        <v>1742</v>
      </c>
      <c r="C11" s="41"/>
      <c r="D11" s="261" t="s">
        <v>589</v>
      </c>
    </row>
    <row r="12" spans="1:4" x14ac:dyDescent="0.35">
      <c r="A12" s="261" t="s">
        <v>1743</v>
      </c>
      <c r="B12" s="50" t="s">
        <v>1744</v>
      </c>
      <c r="C12" s="37"/>
      <c r="D12" s="261" t="s">
        <v>1745</v>
      </c>
    </row>
    <row r="13" spans="1:4" x14ac:dyDescent="0.35">
      <c r="A13" s="261" t="s">
        <v>1746</v>
      </c>
      <c r="B13" s="43" t="s">
        <v>1747</v>
      </c>
      <c r="C13" s="47"/>
      <c r="D13" s="261" t="s">
        <v>618</v>
      </c>
    </row>
    <row r="14" spans="1:4" x14ac:dyDescent="0.35">
      <c r="A14" s="261" t="s">
        <v>1748</v>
      </c>
      <c r="B14" s="50" t="s">
        <v>1749</v>
      </c>
      <c r="C14" s="27"/>
      <c r="D14" s="261" t="s">
        <v>605</v>
      </c>
    </row>
    <row r="15" spans="1:4" x14ac:dyDescent="0.35">
      <c r="A15" s="261" t="s">
        <v>1750</v>
      </c>
      <c r="B15" s="50" t="s">
        <v>1751</v>
      </c>
      <c r="C15" s="51"/>
      <c r="D15" s="261" t="s">
        <v>616</v>
      </c>
    </row>
    <row r="16" spans="1:4" x14ac:dyDescent="0.35">
      <c r="A16" s="261" t="s">
        <v>1752</v>
      </c>
      <c r="B16" s="50">
        <v>740000</v>
      </c>
      <c r="C16" s="52"/>
      <c r="D16" s="261" t="s">
        <v>614</v>
      </c>
    </row>
    <row r="17" spans="1:4" x14ac:dyDescent="0.35">
      <c r="A17" s="261" t="s">
        <v>1753</v>
      </c>
      <c r="B17" s="43" t="s">
        <v>1754</v>
      </c>
      <c r="C17" s="42"/>
      <c r="D17" s="261" t="s">
        <v>607</v>
      </c>
    </row>
    <row r="18" spans="1:4" x14ac:dyDescent="0.35">
      <c r="A18" s="261" t="s">
        <v>1755</v>
      </c>
      <c r="B18" s="50" t="s">
        <v>1756</v>
      </c>
      <c r="C18" s="34"/>
      <c r="D18" s="261" t="s">
        <v>586</v>
      </c>
    </row>
    <row r="19" spans="1:4" x14ac:dyDescent="0.35">
      <c r="A19" s="261" t="s">
        <v>1757</v>
      </c>
      <c r="B19" s="43" t="s">
        <v>1758</v>
      </c>
      <c r="C19" s="44"/>
      <c r="D19" s="261" t="s">
        <v>609</v>
      </c>
    </row>
    <row r="20" spans="1:4" x14ac:dyDescent="0.35">
      <c r="A20" s="261" t="s">
        <v>1759</v>
      </c>
      <c r="B20" s="50" t="s">
        <v>1760</v>
      </c>
      <c r="C20" s="33"/>
      <c r="D20" s="261" t="s">
        <v>579</v>
      </c>
    </row>
    <row r="21" spans="1:4" x14ac:dyDescent="0.35">
      <c r="A21" s="261" t="s">
        <v>1761</v>
      </c>
      <c r="B21" s="43" t="s">
        <v>1762</v>
      </c>
      <c r="C21" s="49"/>
      <c r="D21" s="261" t="s">
        <v>1763</v>
      </c>
    </row>
    <row r="23" spans="1:4" x14ac:dyDescent="0.35">
      <c r="A23" s="22" t="s">
        <v>1764</v>
      </c>
      <c r="B23" s="30"/>
      <c r="C23" s="64"/>
      <c r="D23" s="64"/>
    </row>
    <row r="24" spans="1:4" s="29" customFormat="1" x14ac:dyDescent="0.35">
      <c r="A24" s="29" t="s">
        <v>1720</v>
      </c>
      <c r="B24" s="31" t="s">
        <v>1721</v>
      </c>
      <c r="C24" s="29" t="s">
        <v>1722</v>
      </c>
      <c r="D24" s="29" t="s">
        <v>1765</v>
      </c>
    </row>
    <row r="25" spans="1:4" x14ac:dyDescent="0.35">
      <c r="A25" s="261" t="s">
        <v>1737</v>
      </c>
      <c r="B25" s="43" t="s">
        <v>1738</v>
      </c>
      <c r="C25" s="39"/>
      <c r="D25" s="261" t="s">
        <v>1766</v>
      </c>
    </row>
    <row r="26" spans="1:4" x14ac:dyDescent="0.35">
      <c r="A26" s="261" t="s">
        <v>1739</v>
      </c>
      <c r="B26" s="32" t="s">
        <v>1740</v>
      </c>
      <c r="C26" s="28"/>
      <c r="D26" s="261" t="s">
        <v>1767</v>
      </c>
    </row>
    <row r="27" spans="1:4" x14ac:dyDescent="0.35">
      <c r="A27" s="261" t="s">
        <v>1755</v>
      </c>
      <c r="B27" s="43" t="s">
        <v>1756</v>
      </c>
      <c r="C27" s="34"/>
      <c r="D27" s="261" t="s">
        <v>304</v>
      </c>
    </row>
    <row r="28" spans="1:4" x14ac:dyDescent="0.35">
      <c r="A28" s="261" t="s">
        <v>1730</v>
      </c>
      <c r="B28" s="43" t="s">
        <v>1685</v>
      </c>
      <c r="C28" s="40"/>
      <c r="D28" s="261" t="s">
        <v>1028</v>
      </c>
    </row>
    <row r="29" spans="1:4" x14ac:dyDescent="0.35">
      <c r="A29" s="261" t="s">
        <v>1759</v>
      </c>
      <c r="B29" s="43">
        <v>969696</v>
      </c>
      <c r="C29" s="33"/>
      <c r="D29" s="261" t="s">
        <v>753</v>
      </c>
    </row>
    <row r="30" spans="1:4" x14ac:dyDescent="0.35">
      <c r="A30" s="261" t="s">
        <v>1726</v>
      </c>
      <c r="B30" s="43" t="s">
        <v>1727</v>
      </c>
      <c r="C30" s="35"/>
      <c r="D30" s="261" t="s">
        <v>1364</v>
      </c>
    </row>
    <row r="31" spans="1:4" x14ac:dyDescent="0.35">
      <c r="A31" s="261" t="s">
        <v>1741</v>
      </c>
      <c r="B31" s="43" t="s">
        <v>1742</v>
      </c>
      <c r="C31" s="41"/>
      <c r="D31" s="261" t="s">
        <v>775</v>
      </c>
    </row>
    <row r="32" spans="1:4" x14ac:dyDescent="0.35">
      <c r="A32" s="261" t="s">
        <v>1753</v>
      </c>
      <c r="B32" s="43" t="s">
        <v>1754</v>
      </c>
      <c r="C32" s="42"/>
      <c r="D32" s="261" t="s">
        <v>773</v>
      </c>
    </row>
    <row r="33" spans="1:4" x14ac:dyDescent="0.35">
      <c r="A33" s="261" t="s">
        <v>1724</v>
      </c>
      <c r="B33" s="43" t="s">
        <v>1725</v>
      </c>
      <c r="C33" s="38"/>
      <c r="D33" s="261" t="s">
        <v>1360</v>
      </c>
    </row>
    <row r="34" spans="1:4" x14ac:dyDescent="0.35">
      <c r="A34" s="261" t="s">
        <v>1750</v>
      </c>
      <c r="B34" s="50" t="s">
        <v>1751</v>
      </c>
      <c r="C34" s="51"/>
      <c r="D34" s="261" t="s">
        <v>1768</v>
      </c>
    </row>
    <row r="36" spans="1:4" x14ac:dyDescent="0.35">
      <c r="A36" s="22" t="s">
        <v>1769</v>
      </c>
      <c r="B36" s="30"/>
      <c r="C36" s="64"/>
      <c r="D36" s="64"/>
    </row>
    <row r="37" spans="1:4" x14ac:dyDescent="0.35">
      <c r="A37" s="29" t="s">
        <v>1720</v>
      </c>
      <c r="B37" s="31" t="s">
        <v>1721</v>
      </c>
      <c r="C37" s="29" t="s">
        <v>1722</v>
      </c>
      <c r="D37" s="29" t="s">
        <v>1723</v>
      </c>
    </row>
    <row r="38" spans="1:4" x14ac:dyDescent="0.35">
      <c r="A38" s="261" t="s">
        <v>1755</v>
      </c>
      <c r="B38" s="50" t="s">
        <v>1756</v>
      </c>
      <c r="C38" s="34"/>
      <c r="D38" s="261" t="s">
        <v>1770</v>
      </c>
    </row>
    <row r="39" spans="1:4" x14ac:dyDescent="0.35">
      <c r="A39" s="261" t="s">
        <v>1759</v>
      </c>
      <c r="B39" s="43">
        <v>969696</v>
      </c>
      <c r="C39" s="33"/>
      <c r="D39" s="261" t="s">
        <v>762</v>
      </c>
    </row>
    <row r="40" spans="1:4" x14ac:dyDescent="0.35">
      <c r="A40" s="261" t="s">
        <v>1726</v>
      </c>
      <c r="B40" s="43" t="s">
        <v>1727</v>
      </c>
      <c r="C40" s="35"/>
      <c r="D40" s="261" t="s">
        <v>1771</v>
      </c>
    </row>
    <row r="41" spans="1:4" x14ac:dyDescent="0.35">
      <c r="A41" s="261" t="s">
        <v>1750</v>
      </c>
      <c r="B41" s="50" t="s">
        <v>1751</v>
      </c>
      <c r="C41" s="51"/>
      <c r="D41" s="261" t="s">
        <v>1772</v>
      </c>
    </row>
    <row r="43" spans="1:4" x14ac:dyDescent="0.35">
      <c r="A43" s="22" t="s">
        <v>1773</v>
      </c>
      <c r="B43" s="30"/>
      <c r="C43" s="64"/>
      <c r="D43" s="64"/>
    </row>
    <row r="44" spans="1:4" x14ac:dyDescent="0.35">
      <c r="A44" s="29" t="s">
        <v>1720</v>
      </c>
      <c r="B44" s="31" t="s">
        <v>1721</v>
      </c>
      <c r="C44" s="29" t="s">
        <v>1722</v>
      </c>
      <c r="D44" s="29" t="s">
        <v>1723</v>
      </c>
    </row>
    <row r="45" spans="1:4" x14ac:dyDescent="0.35">
      <c r="A45" s="261" t="s">
        <v>1726</v>
      </c>
      <c r="B45" s="43" t="s">
        <v>1727</v>
      </c>
      <c r="C45" s="35"/>
      <c r="D45" s="261" t="s">
        <v>333</v>
      </c>
    </row>
    <row r="46" spans="1:4" x14ac:dyDescent="0.35">
      <c r="A46" s="261" t="s">
        <v>1748</v>
      </c>
      <c r="B46" s="50" t="s">
        <v>1749</v>
      </c>
      <c r="C46" s="27"/>
      <c r="D46" s="261" t="s">
        <v>1774</v>
      </c>
    </row>
    <row r="47" spans="1:4" x14ac:dyDescent="0.35">
      <c r="A47" s="261" t="s">
        <v>1755</v>
      </c>
      <c r="B47" s="50" t="s">
        <v>1756</v>
      </c>
      <c r="C47" s="34"/>
      <c r="D47" s="261" t="s">
        <v>331</v>
      </c>
    </row>
    <row r="48" spans="1:4" x14ac:dyDescent="0.35">
      <c r="A48" s="261" t="s">
        <v>1759</v>
      </c>
      <c r="B48" s="50" t="s">
        <v>1760</v>
      </c>
      <c r="C48" s="33"/>
      <c r="D48" s="261" t="s">
        <v>1369</v>
      </c>
    </row>
    <row r="49" spans="1:4" x14ac:dyDescent="0.35">
      <c r="B49" s="50"/>
    </row>
    <row r="50" spans="1:4" x14ac:dyDescent="0.35">
      <c r="A50" s="22" t="s">
        <v>1775</v>
      </c>
      <c r="B50" s="30"/>
      <c r="C50" s="64"/>
      <c r="D50" s="64"/>
    </row>
    <row r="51" spans="1:4" x14ac:dyDescent="0.35">
      <c r="A51" s="29" t="s">
        <v>1720</v>
      </c>
      <c r="B51" s="31" t="s">
        <v>1721</v>
      </c>
      <c r="C51" s="29" t="s">
        <v>1722</v>
      </c>
      <c r="D51" s="29" t="s">
        <v>1723</v>
      </c>
    </row>
    <row r="52" spans="1:4" x14ac:dyDescent="0.35">
      <c r="A52" s="261" t="s">
        <v>1755</v>
      </c>
      <c r="B52" s="50" t="s">
        <v>1756</v>
      </c>
      <c r="C52" s="34"/>
      <c r="D52" s="261" t="s">
        <v>1776</v>
      </c>
    </row>
    <row r="53" spans="1:4" x14ac:dyDescent="0.35">
      <c r="A53" s="261" t="s">
        <v>1737</v>
      </c>
      <c r="B53" s="43" t="s">
        <v>1738</v>
      </c>
      <c r="C53" s="39"/>
      <c r="D53" s="261" t="s">
        <v>1777</v>
      </c>
    </row>
    <row r="54" spans="1:4" x14ac:dyDescent="0.35">
      <c r="A54" s="261" t="s">
        <v>1730</v>
      </c>
      <c r="B54" s="43" t="s">
        <v>1685</v>
      </c>
      <c r="C54" s="40"/>
      <c r="D54" s="261" t="s">
        <v>1062</v>
      </c>
    </row>
    <row r="55" spans="1:4" x14ac:dyDescent="0.35">
      <c r="A55" s="261" t="s">
        <v>1726</v>
      </c>
      <c r="B55" s="50" t="s">
        <v>1727</v>
      </c>
      <c r="C55" s="35"/>
      <c r="D55" s="261" t="s">
        <v>1778</v>
      </c>
    </row>
    <row r="56" spans="1:4" x14ac:dyDescent="0.35">
      <c r="A56" s="261" t="s">
        <v>1748</v>
      </c>
      <c r="B56" s="50" t="s">
        <v>1749</v>
      </c>
      <c r="C56" s="27"/>
      <c r="D56" s="261" t="s">
        <v>1397</v>
      </c>
    </row>
    <row r="58" spans="1:4" x14ac:dyDescent="0.35">
      <c r="A58" s="22" t="s">
        <v>1779</v>
      </c>
      <c r="B58" s="30"/>
      <c r="C58" s="64"/>
      <c r="D58" s="64"/>
    </row>
    <row r="59" spans="1:4" x14ac:dyDescent="0.35">
      <c r="A59" s="29" t="s">
        <v>1720</v>
      </c>
      <c r="B59" s="31" t="s">
        <v>1721</v>
      </c>
      <c r="C59" s="29" t="s">
        <v>1722</v>
      </c>
      <c r="D59" s="29" t="s">
        <v>1723</v>
      </c>
    </row>
    <row r="60" spans="1:4" x14ac:dyDescent="0.35">
      <c r="A60" s="261" t="s">
        <v>1737</v>
      </c>
      <c r="B60" s="43" t="s">
        <v>1738</v>
      </c>
      <c r="C60" s="39"/>
      <c r="D60" s="261" t="s">
        <v>1780</v>
      </c>
    </row>
    <row r="61" spans="1:4" x14ac:dyDescent="0.35">
      <c r="A61" s="261" t="s">
        <v>1755</v>
      </c>
      <c r="B61" s="50" t="s">
        <v>1756</v>
      </c>
      <c r="C61" s="34"/>
      <c r="D61" s="261" t="s">
        <v>1781</v>
      </c>
    </row>
    <row r="62" spans="1:4" x14ac:dyDescent="0.35">
      <c r="A62" s="261" t="s">
        <v>1724</v>
      </c>
      <c r="B62" s="43" t="s">
        <v>1725</v>
      </c>
      <c r="C62" s="38"/>
      <c r="D62" s="261" t="s">
        <v>1782</v>
      </c>
    </row>
    <row r="63" spans="1:4" x14ac:dyDescent="0.35">
      <c r="A63" s="261" t="s">
        <v>1761</v>
      </c>
      <c r="B63" s="43" t="s">
        <v>1762</v>
      </c>
      <c r="C63" s="49"/>
      <c r="D63" s="261" t="s">
        <v>1783</v>
      </c>
    </row>
    <row r="64" spans="1:4" x14ac:dyDescent="0.35">
      <c r="A64" s="261" t="s">
        <v>1753</v>
      </c>
      <c r="B64" s="43" t="s">
        <v>1754</v>
      </c>
      <c r="C64" s="42"/>
      <c r="D64" s="261" t="s">
        <v>1784</v>
      </c>
    </row>
    <row r="66" spans="1:4" x14ac:dyDescent="0.35">
      <c r="A66" s="22" t="s">
        <v>1785</v>
      </c>
      <c r="B66" s="30"/>
      <c r="C66" s="64"/>
      <c r="D66" s="64"/>
    </row>
    <row r="67" spans="1:4" x14ac:dyDescent="0.35">
      <c r="A67" s="29" t="s">
        <v>1720</v>
      </c>
      <c r="B67" s="31" t="s">
        <v>1721</v>
      </c>
      <c r="C67" s="29" t="s">
        <v>1722</v>
      </c>
      <c r="D67" s="29" t="s">
        <v>1723</v>
      </c>
    </row>
    <row r="68" spans="1:4" x14ac:dyDescent="0.35">
      <c r="A68" s="261" t="s">
        <v>1750</v>
      </c>
      <c r="B68" s="50" t="s">
        <v>1751</v>
      </c>
      <c r="C68" s="51"/>
      <c r="D68" s="261" t="s">
        <v>1229</v>
      </c>
    </row>
    <row r="69" spans="1:4" x14ac:dyDescent="0.35">
      <c r="A69" s="261" t="s">
        <v>1737</v>
      </c>
      <c r="B69" s="43" t="s">
        <v>1738</v>
      </c>
      <c r="C69" s="39"/>
      <c r="D69" s="261" t="s">
        <v>1249</v>
      </c>
    </row>
    <row r="70" spans="1:4" x14ac:dyDescent="0.35">
      <c r="A70" s="261" t="s">
        <v>1753</v>
      </c>
      <c r="B70" s="43" t="s">
        <v>1754</v>
      </c>
      <c r="C70" s="42"/>
      <c r="D70" s="261" t="s">
        <v>414</v>
      </c>
    </row>
    <row r="71" spans="1:4" x14ac:dyDescent="0.35">
      <c r="A71" s="261" t="s">
        <v>1741</v>
      </c>
      <c r="B71" s="43" t="s">
        <v>1742</v>
      </c>
      <c r="C71" s="41"/>
      <c r="D71" s="261" t="s">
        <v>1254</v>
      </c>
    </row>
    <row r="72" spans="1:4" x14ac:dyDescent="0.35">
      <c r="A72" s="261" t="s">
        <v>1730</v>
      </c>
      <c r="B72" s="43" t="s">
        <v>1685</v>
      </c>
      <c r="C72" s="40"/>
      <c r="D72" s="261" t="s">
        <v>1257</v>
      </c>
    </row>
    <row r="73" spans="1:4" x14ac:dyDescent="0.35">
      <c r="A73" s="261" t="s">
        <v>1759</v>
      </c>
      <c r="B73" s="50" t="s">
        <v>1760</v>
      </c>
      <c r="C73" s="33"/>
      <c r="D73" s="261" t="s">
        <v>543</v>
      </c>
    </row>
    <row r="74" spans="1:4" x14ac:dyDescent="0.35">
      <c r="A74" s="261" t="s">
        <v>1755</v>
      </c>
      <c r="B74" s="50" t="s">
        <v>1756</v>
      </c>
      <c r="C74" s="34"/>
      <c r="D74" s="261" t="s">
        <v>1262</v>
      </c>
    </row>
    <row r="75" spans="1:4" x14ac:dyDescent="0.35">
      <c r="A75" s="261" t="s">
        <v>1726</v>
      </c>
      <c r="B75" s="50" t="s">
        <v>1727</v>
      </c>
      <c r="C75" s="35"/>
      <c r="D75" s="261" t="s">
        <v>1265</v>
      </c>
    </row>
    <row r="76" spans="1:4" x14ac:dyDescent="0.35">
      <c r="A76" s="261" t="s">
        <v>1724</v>
      </c>
      <c r="B76" s="43" t="s">
        <v>1725</v>
      </c>
      <c r="C76" s="38"/>
      <c r="D76" s="261" t="s">
        <v>1268</v>
      </c>
    </row>
    <row r="77" spans="1:4" x14ac:dyDescent="0.35">
      <c r="A77" s="261" t="s">
        <v>1748</v>
      </c>
      <c r="B77" s="50" t="s">
        <v>1749</v>
      </c>
      <c r="C77" s="27"/>
      <c r="D77" s="261" t="s">
        <v>1397</v>
      </c>
    </row>
    <row r="78" spans="1:4" x14ac:dyDescent="0.35">
      <c r="B78" s="50"/>
    </row>
    <row r="79" spans="1:4" x14ac:dyDescent="0.35">
      <c r="A79" s="22" t="s">
        <v>1786</v>
      </c>
      <c r="B79" s="30"/>
      <c r="C79" s="64"/>
      <c r="D79" s="64"/>
    </row>
    <row r="80" spans="1:4" x14ac:dyDescent="0.35">
      <c r="A80" s="29" t="s">
        <v>1720</v>
      </c>
      <c r="B80" s="31" t="s">
        <v>1721</v>
      </c>
      <c r="C80" s="29" t="s">
        <v>1722</v>
      </c>
      <c r="D80" s="29" t="s">
        <v>1723</v>
      </c>
    </row>
    <row r="81" spans="1:4" x14ac:dyDescent="0.35">
      <c r="A81" s="261" t="s">
        <v>1755</v>
      </c>
      <c r="B81" s="50" t="s">
        <v>1756</v>
      </c>
      <c r="C81" s="34"/>
      <c r="D81" s="261" t="s">
        <v>1787</v>
      </c>
    </row>
    <row r="82" spans="1:4" x14ac:dyDescent="0.35">
      <c r="A82" s="261" t="s">
        <v>1737</v>
      </c>
      <c r="B82" s="43" t="s">
        <v>1738</v>
      </c>
      <c r="C82" s="39"/>
      <c r="D82" s="261" t="s">
        <v>1788</v>
      </c>
    </row>
    <row r="83" spans="1:4" x14ac:dyDescent="0.35">
      <c r="A83" s="261" t="s">
        <v>1730</v>
      </c>
      <c r="B83" s="43" t="s">
        <v>1685</v>
      </c>
      <c r="C83" s="40"/>
      <c r="D83" s="261" t="s">
        <v>1789</v>
      </c>
    </row>
    <row r="84" spans="1:4" x14ac:dyDescent="0.35">
      <c r="A84" s="261" t="s">
        <v>1748</v>
      </c>
      <c r="B84" s="50" t="s">
        <v>1749</v>
      </c>
      <c r="C84" s="27"/>
      <c r="D84" s="261" t="s">
        <v>1397</v>
      </c>
    </row>
    <row r="86" spans="1:4" x14ac:dyDescent="0.35">
      <c r="A86" s="22" t="s">
        <v>1430</v>
      </c>
      <c r="B86" s="30"/>
      <c r="C86" s="64"/>
      <c r="D86" s="64"/>
    </row>
    <row r="87" spans="1:4" x14ac:dyDescent="0.35">
      <c r="A87" s="29" t="s">
        <v>1720</v>
      </c>
      <c r="B87" s="31" t="s">
        <v>1721</v>
      </c>
      <c r="C87" s="29" t="s">
        <v>1722</v>
      </c>
      <c r="D87" s="29" t="s">
        <v>1723</v>
      </c>
    </row>
    <row r="88" spans="1:4" x14ac:dyDescent="0.35">
      <c r="A88" s="261" t="s">
        <v>1737</v>
      </c>
      <c r="B88" s="43" t="s">
        <v>1738</v>
      </c>
      <c r="C88" s="39"/>
      <c r="D88" s="261" t="s">
        <v>1790</v>
      </c>
    </row>
    <row r="89" spans="1:4" x14ac:dyDescent="0.35">
      <c r="A89" s="261" t="s">
        <v>1726</v>
      </c>
      <c r="B89" s="50" t="s">
        <v>1727</v>
      </c>
      <c r="C89" s="35"/>
      <c r="D89" s="261" t="s">
        <v>1791</v>
      </c>
    </row>
    <row r="90" spans="1:4" x14ac:dyDescent="0.35">
      <c r="A90" s="261" t="s">
        <v>1748</v>
      </c>
      <c r="B90" s="50" t="s">
        <v>1749</v>
      </c>
      <c r="C90" s="27"/>
      <c r="D90" s="261" t="s">
        <v>1397</v>
      </c>
    </row>
    <row r="91" spans="1:4" x14ac:dyDescent="0.35">
      <c r="B91" s="50"/>
    </row>
    <row r="92" spans="1:4" x14ac:dyDescent="0.35">
      <c r="A92" s="22" t="s">
        <v>1792</v>
      </c>
      <c r="B92" s="30"/>
      <c r="C92" s="64"/>
      <c r="D92" s="64"/>
    </row>
    <row r="93" spans="1:4" x14ac:dyDescent="0.35">
      <c r="A93" s="29" t="s">
        <v>1720</v>
      </c>
      <c r="B93" s="31" t="s">
        <v>1721</v>
      </c>
      <c r="C93" s="29" t="s">
        <v>1722</v>
      </c>
      <c r="D93" s="29" t="s">
        <v>1723</v>
      </c>
    </row>
    <row r="94" spans="1:4" x14ac:dyDescent="0.35">
      <c r="A94" s="261" t="s">
        <v>1755</v>
      </c>
      <c r="B94" s="50" t="s">
        <v>1756</v>
      </c>
      <c r="C94" s="34"/>
      <c r="D94" s="261" t="s">
        <v>1793</v>
      </c>
    </row>
    <row r="95" spans="1:4" x14ac:dyDescent="0.35">
      <c r="A95" s="261" t="s">
        <v>1761</v>
      </c>
      <c r="B95" s="43" t="s">
        <v>1762</v>
      </c>
      <c r="C95" s="49"/>
      <c r="D95" s="261" t="s">
        <v>1794</v>
      </c>
    </row>
    <row r="96" spans="1:4" x14ac:dyDescent="0.35">
      <c r="A96" s="261" t="s">
        <v>1753</v>
      </c>
      <c r="B96" s="43" t="s">
        <v>1754</v>
      </c>
      <c r="C96" s="42"/>
      <c r="D96" s="261" t="s">
        <v>1795</v>
      </c>
    </row>
    <row r="97" spans="1:4" x14ac:dyDescent="0.35">
      <c r="A97" s="261" t="s">
        <v>1748</v>
      </c>
      <c r="B97" s="50" t="s">
        <v>1749</v>
      </c>
      <c r="C97" s="27"/>
      <c r="D97" s="261" t="s">
        <v>1397</v>
      </c>
    </row>
    <row r="99" spans="1:4" x14ac:dyDescent="0.35">
      <c r="A99" s="22" t="s">
        <v>1796</v>
      </c>
      <c r="B99" s="30"/>
      <c r="C99" s="64"/>
      <c r="D99" s="64"/>
    </row>
    <row r="100" spans="1:4" x14ac:dyDescent="0.35">
      <c r="A100" s="29" t="s">
        <v>1720</v>
      </c>
      <c r="B100" s="31" t="s">
        <v>1721</v>
      </c>
      <c r="C100" s="29" t="s">
        <v>1722</v>
      </c>
      <c r="D100" s="29" t="s">
        <v>1723</v>
      </c>
    </row>
    <row r="101" spans="1:4" x14ac:dyDescent="0.35">
      <c r="A101" s="261" t="s">
        <v>1748</v>
      </c>
      <c r="B101" s="50" t="s">
        <v>1749</v>
      </c>
      <c r="C101" s="27"/>
      <c r="D101" s="261" t="s">
        <v>1797</v>
      </c>
    </row>
    <row r="102" spans="1:4" x14ac:dyDescent="0.35">
      <c r="A102" s="261" t="s">
        <v>1737</v>
      </c>
      <c r="B102" s="43" t="s">
        <v>1738</v>
      </c>
      <c r="C102" s="39"/>
      <c r="D102" s="261" t="s">
        <v>1798</v>
      </c>
    </row>
    <row r="103" spans="1:4" x14ac:dyDescent="0.35">
      <c r="A103" s="261" t="s">
        <v>1753</v>
      </c>
      <c r="B103" s="43" t="s">
        <v>1754</v>
      </c>
      <c r="C103" s="42"/>
      <c r="D103" s="261" t="s">
        <v>1799</v>
      </c>
    </row>
    <row r="104" spans="1:4" x14ac:dyDescent="0.35">
      <c r="A104" s="261" t="s">
        <v>1741</v>
      </c>
      <c r="B104" s="43" t="s">
        <v>1742</v>
      </c>
      <c r="C104" s="41"/>
      <c r="D104" s="261" t="s">
        <v>1800</v>
      </c>
    </row>
    <row r="105" spans="1:4" x14ac:dyDescent="0.35">
      <c r="A105" s="261" t="s">
        <v>1730</v>
      </c>
      <c r="B105" s="43" t="s">
        <v>1685</v>
      </c>
      <c r="C105" s="40"/>
      <c r="D105" s="261" t="s">
        <v>1801</v>
      </c>
    </row>
    <row r="106" spans="1:4" x14ac:dyDescent="0.35">
      <c r="A106" s="261" t="s">
        <v>1759</v>
      </c>
      <c r="B106" s="50" t="s">
        <v>1760</v>
      </c>
      <c r="C106" s="33"/>
      <c r="D106" s="261" t="s">
        <v>1802</v>
      </c>
    </row>
    <row r="107" spans="1:4" x14ac:dyDescent="0.35">
      <c r="A107" s="261" t="s">
        <v>1755</v>
      </c>
      <c r="B107" s="50" t="s">
        <v>1756</v>
      </c>
      <c r="C107" s="34"/>
      <c r="D107" s="261" t="s">
        <v>1803</v>
      </c>
    </row>
    <row r="108" spans="1:4" x14ac:dyDescent="0.35">
      <c r="A108" s="261" t="s">
        <v>1726</v>
      </c>
      <c r="B108" s="50" t="s">
        <v>1727</v>
      </c>
      <c r="C108" s="35"/>
      <c r="D108" s="261" t="s">
        <v>1804</v>
      </c>
    </row>
    <row r="109" spans="1:4" x14ac:dyDescent="0.35">
      <c r="A109" s="261" t="s">
        <v>1724</v>
      </c>
      <c r="B109" s="43" t="s">
        <v>1725</v>
      </c>
      <c r="C109" s="38"/>
      <c r="D109" s="261" t="s">
        <v>1805</v>
      </c>
    </row>
    <row r="111" spans="1:4" x14ac:dyDescent="0.35">
      <c r="A111" s="22" t="s">
        <v>1806</v>
      </c>
      <c r="B111" s="30"/>
      <c r="C111" s="64"/>
      <c r="D111" s="64"/>
    </row>
    <row r="112" spans="1:4" x14ac:dyDescent="0.35">
      <c r="A112" s="29" t="s">
        <v>1720</v>
      </c>
      <c r="B112" s="31" t="s">
        <v>1721</v>
      </c>
      <c r="C112" s="29" t="s">
        <v>1722</v>
      </c>
      <c r="D112" s="29" t="s">
        <v>1723</v>
      </c>
    </row>
    <row r="113" spans="1:5" x14ac:dyDescent="0.35">
      <c r="A113" s="261" t="s">
        <v>1726</v>
      </c>
      <c r="B113" s="50" t="s">
        <v>1727</v>
      </c>
      <c r="C113" s="35"/>
      <c r="D113" s="261" t="s">
        <v>1807</v>
      </c>
    </row>
    <row r="114" spans="1:5" x14ac:dyDescent="0.35">
      <c r="A114" s="261" t="s">
        <v>1730</v>
      </c>
      <c r="B114" s="43" t="s">
        <v>1685</v>
      </c>
      <c r="C114" s="40"/>
      <c r="D114" s="261" t="s">
        <v>1808</v>
      </c>
    </row>
    <row r="115" spans="1:5" x14ac:dyDescent="0.35">
      <c r="A115" s="261" t="s">
        <v>1755</v>
      </c>
      <c r="B115" s="50" t="s">
        <v>1756</v>
      </c>
      <c r="C115" s="34"/>
      <c r="D115" s="261" t="s">
        <v>1809</v>
      </c>
    </row>
    <row r="116" spans="1:5" x14ac:dyDescent="0.35">
      <c r="A116" s="261" t="s">
        <v>1737</v>
      </c>
      <c r="B116" s="43" t="s">
        <v>1738</v>
      </c>
      <c r="C116" s="39"/>
      <c r="D116" s="261" t="s">
        <v>1810</v>
      </c>
    </row>
    <row r="117" spans="1:5" x14ac:dyDescent="0.35">
      <c r="A117" s="261" t="s">
        <v>1748</v>
      </c>
      <c r="B117" s="50" t="s">
        <v>1749</v>
      </c>
      <c r="C117" s="27"/>
      <c r="D117" s="261" t="s">
        <v>1397</v>
      </c>
    </row>
    <row r="119" spans="1:5" x14ac:dyDescent="0.35">
      <c r="A119" s="22" t="s">
        <v>1811</v>
      </c>
      <c r="B119" s="30"/>
      <c r="C119" s="64"/>
      <c r="D119" s="64"/>
    </row>
    <row r="120" spans="1:5" x14ac:dyDescent="0.35">
      <c r="A120" s="29" t="s">
        <v>1720</v>
      </c>
      <c r="B120" s="31" t="s">
        <v>1721</v>
      </c>
      <c r="C120" s="29" t="s">
        <v>1722</v>
      </c>
      <c r="D120" s="29" t="s">
        <v>1723</v>
      </c>
    </row>
    <row r="121" spans="1:5" x14ac:dyDescent="0.35">
      <c r="A121" s="261" t="s">
        <v>1730</v>
      </c>
      <c r="B121" s="43" t="s">
        <v>1685</v>
      </c>
      <c r="C121" s="40"/>
      <c r="D121" s="261" t="s">
        <v>1152</v>
      </c>
    </row>
    <row r="122" spans="1:5" x14ac:dyDescent="0.35">
      <c r="A122" s="261" t="s">
        <v>1759</v>
      </c>
      <c r="B122" s="50" t="s">
        <v>1760</v>
      </c>
      <c r="C122" s="33"/>
      <c r="D122" s="261" t="s">
        <v>1159</v>
      </c>
    </row>
    <row r="123" spans="1:5" x14ac:dyDescent="0.35">
      <c r="A123" s="261" t="s">
        <v>1755</v>
      </c>
      <c r="B123" s="50" t="s">
        <v>1756</v>
      </c>
      <c r="C123" s="34"/>
      <c r="D123" s="261" t="s">
        <v>1156</v>
      </c>
    </row>
    <row r="124" spans="1:5" x14ac:dyDescent="0.35">
      <c r="A124" s="261" t="s">
        <v>1724</v>
      </c>
      <c r="B124" s="43" t="s">
        <v>1725</v>
      </c>
      <c r="C124" s="36"/>
      <c r="D124" s="261" t="s">
        <v>1171</v>
      </c>
      <c r="E124" s="50"/>
    </row>
    <row r="125" spans="1:5" x14ac:dyDescent="0.35">
      <c r="A125" s="261" t="s">
        <v>1737</v>
      </c>
      <c r="B125" s="43" t="s">
        <v>1738</v>
      </c>
      <c r="C125" s="39"/>
      <c r="D125" s="261" t="s">
        <v>1168</v>
      </c>
    </row>
    <row r="126" spans="1:5" x14ac:dyDescent="0.35">
      <c r="A126" s="261" t="s">
        <v>1748</v>
      </c>
      <c r="B126" s="50" t="s">
        <v>1749</v>
      </c>
      <c r="C126" s="27"/>
      <c r="D126" s="261" t="s">
        <v>1162</v>
      </c>
    </row>
    <row r="127" spans="1:5" x14ac:dyDescent="0.35">
      <c r="A127" s="261" t="s">
        <v>1726</v>
      </c>
      <c r="B127" s="50" t="s">
        <v>1727</v>
      </c>
      <c r="C127" s="35"/>
      <c r="D127" s="261" t="s">
        <v>1812</v>
      </c>
    </row>
    <row r="129" spans="1:4" x14ac:dyDescent="0.35">
      <c r="A129" s="22" t="s">
        <v>1813</v>
      </c>
      <c r="B129" s="30"/>
      <c r="C129" s="64"/>
      <c r="D129" s="64"/>
    </row>
    <row r="130" spans="1:4" x14ac:dyDescent="0.35">
      <c r="A130" s="29" t="s">
        <v>1720</v>
      </c>
      <c r="B130" s="31" t="s">
        <v>1721</v>
      </c>
      <c r="C130" s="29" t="s">
        <v>1722</v>
      </c>
      <c r="D130" s="29" t="s">
        <v>1723</v>
      </c>
    </row>
    <row r="131" spans="1:4" x14ac:dyDescent="0.35">
      <c r="A131" s="261" t="s">
        <v>1755</v>
      </c>
      <c r="B131" s="50" t="s">
        <v>1756</v>
      </c>
      <c r="C131" s="34"/>
      <c r="D131" s="261" t="s">
        <v>410</v>
      </c>
    </row>
    <row r="132" spans="1:4" x14ac:dyDescent="0.35">
      <c r="A132" s="261" t="s">
        <v>1739</v>
      </c>
      <c r="B132" s="32" t="s">
        <v>1740</v>
      </c>
      <c r="C132" s="28"/>
      <c r="D132" s="261" t="s">
        <v>1814</v>
      </c>
    </row>
    <row r="133" spans="1:4" x14ac:dyDescent="0.35">
      <c r="A133" s="261" t="s">
        <v>1761</v>
      </c>
      <c r="B133" s="43" t="s">
        <v>1762</v>
      </c>
      <c r="C133" s="49"/>
      <c r="D133" s="261" t="s">
        <v>1815</v>
      </c>
    </row>
    <row r="134" spans="1:4" x14ac:dyDescent="0.35">
      <c r="A134" s="261" t="s">
        <v>1726</v>
      </c>
      <c r="B134" s="50" t="s">
        <v>1727</v>
      </c>
      <c r="C134" s="35"/>
      <c r="D134" s="261" t="s">
        <v>1816</v>
      </c>
    </row>
    <row r="135" spans="1:4" x14ac:dyDescent="0.35">
      <c r="A135" s="261" t="s">
        <v>1741</v>
      </c>
      <c r="B135" s="43" t="s">
        <v>1742</v>
      </c>
      <c r="C135" s="41"/>
      <c r="D135" s="261" t="s">
        <v>1817</v>
      </c>
    </row>
    <row r="136" spans="1:4" x14ac:dyDescent="0.35">
      <c r="A136" s="261" t="s">
        <v>1737</v>
      </c>
      <c r="B136" s="43" t="s">
        <v>1738</v>
      </c>
      <c r="C136" s="39"/>
      <c r="D136" s="261" t="s">
        <v>1818</v>
      </c>
    </row>
    <row r="137" spans="1:4" x14ac:dyDescent="0.35">
      <c r="A137" s="261" t="s">
        <v>1735</v>
      </c>
      <c r="B137" s="43" t="s">
        <v>1736</v>
      </c>
      <c r="C137" s="48"/>
      <c r="D137" s="261" t="s">
        <v>1819</v>
      </c>
    </row>
    <row r="138" spans="1:4" x14ac:dyDescent="0.35">
      <c r="A138" s="261" t="s">
        <v>1748</v>
      </c>
      <c r="B138" s="50" t="s">
        <v>1749</v>
      </c>
      <c r="C138" s="27"/>
      <c r="D138" s="261" t="s">
        <v>1820</v>
      </c>
    </row>
    <row r="139" spans="1:4" x14ac:dyDescent="0.35">
      <c r="A139" s="261" t="s">
        <v>1730</v>
      </c>
      <c r="B139" s="43" t="s">
        <v>1685</v>
      </c>
      <c r="C139" s="40"/>
      <c r="D139" s="261" t="s">
        <v>1821</v>
      </c>
    </row>
    <row r="140" spans="1:4" x14ac:dyDescent="0.35">
      <c r="A140" s="261" t="s">
        <v>1753</v>
      </c>
      <c r="B140" s="43" t="s">
        <v>1754</v>
      </c>
      <c r="C140" s="42"/>
      <c r="D140" s="261" t="s">
        <v>2176</v>
      </c>
    </row>
    <row r="141" spans="1:4" x14ac:dyDescent="0.35">
      <c r="A141" s="261" t="s">
        <v>1759</v>
      </c>
      <c r="B141" s="50" t="s">
        <v>1760</v>
      </c>
      <c r="C141" s="33"/>
      <c r="D141" s="261" t="s">
        <v>1822</v>
      </c>
    </row>
    <row r="143" spans="1:4" x14ac:dyDescent="0.35">
      <c r="A143" s="22" t="s">
        <v>1823</v>
      </c>
      <c r="B143" s="30"/>
      <c r="C143" s="64"/>
      <c r="D143" s="64"/>
    </row>
    <row r="144" spans="1:4" x14ac:dyDescent="0.35">
      <c r="A144" s="29" t="s">
        <v>1720</v>
      </c>
      <c r="B144" s="31" t="s">
        <v>1721</v>
      </c>
      <c r="C144" s="29" t="s">
        <v>1722</v>
      </c>
      <c r="D144" s="29" t="s">
        <v>1723</v>
      </c>
    </row>
    <row r="145" spans="1:4" x14ac:dyDescent="0.35">
      <c r="A145" s="261" t="s">
        <v>1759</v>
      </c>
      <c r="B145" s="50" t="s">
        <v>1760</v>
      </c>
      <c r="C145" s="33"/>
      <c r="D145" s="261" t="s">
        <v>1824</v>
      </c>
    </row>
    <row r="146" spans="1:4" x14ac:dyDescent="0.35">
      <c r="A146" s="261" t="s">
        <v>1755</v>
      </c>
      <c r="B146" s="50" t="s">
        <v>1756</v>
      </c>
      <c r="C146" s="34"/>
      <c r="D146" s="261" t="s">
        <v>2114</v>
      </c>
    </row>
    <row r="147" spans="1:4" x14ac:dyDescent="0.35">
      <c r="A147" s="261" t="s">
        <v>1724</v>
      </c>
      <c r="B147" s="43" t="s">
        <v>1725</v>
      </c>
      <c r="C147" s="36"/>
      <c r="D147" s="261" t="s">
        <v>2143</v>
      </c>
    </row>
    <row r="148" spans="1:4" x14ac:dyDescent="0.35">
      <c r="A148" s="261" t="s">
        <v>1728</v>
      </c>
      <c r="B148" s="43" t="s">
        <v>1729</v>
      </c>
      <c r="C148" s="46"/>
      <c r="D148" s="261" t="s">
        <v>2142</v>
      </c>
    </row>
    <row r="149" spans="1:4" x14ac:dyDescent="0.35">
      <c r="A149" s="261" t="s">
        <v>1732</v>
      </c>
      <c r="B149" s="43" t="s">
        <v>1733</v>
      </c>
      <c r="C149" s="45"/>
      <c r="D149" s="261" t="s">
        <v>2141</v>
      </c>
    </row>
    <row r="150" spans="1:4" x14ac:dyDescent="0.35">
      <c r="A150" s="261" t="s">
        <v>1726</v>
      </c>
      <c r="B150" s="50" t="s">
        <v>1727</v>
      </c>
      <c r="C150" s="35"/>
      <c r="D150" s="261" t="s">
        <v>2140</v>
      </c>
    </row>
    <row r="151" spans="1:4" x14ac:dyDescent="0.35">
      <c r="A151" s="261" t="s">
        <v>1741</v>
      </c>
      <c r="B151" s="43" t="s">
        <v>1742</v>
      </c>
      <c r="C151" s="41"/>
      <c r="D151" s="261" t="s">
        <v>2139</v>
      </c>
    </row>
    <row r="152" spans="1:4" x14ac:dyDescent="0.35">
      <c r="A152" s="261" t="s">
        <v>1748</v>
      </c>
      <c r="B152" s="50" t="s">
        <v>1749</v>
      </c>
      <c r="C152" s="27"/>
      <c r="D152" s="261" t="s">
        <v>2138</v>
      </c>
    </row>
    <row r="153" spans="1:4" x14ac:dyDescent="0.35">
      <c r="A153" s="261" t="s">
        <v>1730</v>
      </c>
      <c r="B153" s="43" t="s">
        <v>1685</v>
      </c>
      <c r="C153" s="40"/>
      <c r="D153" s="261" t="s">
        <v>1825</v>
      </c>
    </row>
    <row r="154" spans="1:4" x14ac:dyDescent="0.35">
      <c r="A154" s="261" t="s">
        <v>1746</v>
      </c>
      <c r="B154" s="43" t="s">
        <v>1747</v>
      </c>
      <c r="C154" s="47"/>
      <c r="D154" s="261" t="s">
        <v>2137</v>
      </c>
    </row>
    <row r="155" spans="1:4" x14ac:dyDescent="0.35">
      <c r="A155" s="261" t="s">
        <v>1750</v>
      </c>
      <c r="B155" s="50" t="s">
        <v>1751</v>
      </c>
      <c r="C155" s="51"/>
      <c r="D155" s="261" t="s">
        <v>2136</v>
      </c>
    </row>
    <row r="156" spans="1:4" x14ac:dyDescent="0.35">
      <c r="A156" s="261" t="s">
        <v>1735</v>
      </c>
      <c r="B156" s="43" t="s">
        <v>1736</v>
      </c>
      <c r="C156" s="48"/>
      <c r="D156" s="261" t="s">
        <v>2135</v>
      </c>
    </row>
    <row r="157" spans="1:4" x14ac:dyDescent="0.35">
      <c r="A157" s="261" t="s">
        <v>1739</v>
      </c>
      <c r="B157" s="32" t="s">
        <v>1740</v>
      </c>
      <c r="C157" s="28"/>
      <c r="D157" s="261" t="s">
        <v>1826</v>
      </c>
    </row>
    <row r="158" spans="1:4" x14ac:dyDescent="0.35">
      <c r="A158" s="261" t="s">
        <v>1737</v>
      </c>
      <c r="B158" s="43" t="s">
        <v>1738</v>
      </c>
      <c r="C158" s="39"/>
      <c r="D158" s="261" t="s">
        <v>2134</v>
      </c>
    </row>
    <row r="159" spans="1:4" x14ac:dyDescent="0.35">
      <c r="A159" s="261" t="s">
        <v>1752</v>
      </c>
      <c r="B159" s="50">
        <v>740000</v>
      </c>
      <c r="C159" s="52"/>
      <c r="D159" s="261" t="s">
        <v>2133</v>
      </c>
    </row>
    <row r="160" spans="1:4" x14ac:dyDescent="0.35">
      <c r="A160" s="261" t="s">
        <v>1753</v>
      </c>
      <c r="B160" s="43" t="s">
        <v>1754</v>
      </c>
      <c r="C160" s="42"/>
      <c r="D160" s="261" t="s">
        <v>2132</v>
      </c>
    </row>
    <row r="161" spans="1:7" x14ac:dyDescent="0.35">
      <c r="A161" s="261" t="s">
        <v>1757</v>
      </c>
      <c r="B161" s="43" t="s">
        <v>1758</v>
      </c>
      <c r="C161" s="44"/>
      <c r="D161" s="261" t="s">
        <v>2131</v>
      </c>
    </row>
    <row r="162" spans="1:7" x14ac:dyDescent="0.35">
      <c r="A162" s="261" t="s">
        <v>1761</v>
      </c>
      <c r="B162" s="43" t="s">
        <v>1762</v>
      </c>
      <c r="C162" s="49"/>
      <c r="D162" s="261" t="s">
        <v>2130</v>
      </c>
    </row>
    <row r="163" spans="1:7" x14ac:dyDescent="0.35">
      <c r="A163" s="261" t="s">
        <v>1743</v>
      </c>
      <c r="B163" s="50" t="s">
        <v>1744</v>
      </c>
      <c r="C163" s="37"/>
      <c r="D163" s="261" t="s">
        <v>2129</v>
      </c>
    </row>
    <row r="164" spans="1:7" x14ac:dyDescent="0.35">
      <c r="A164" s="261" t="s">
        <v>2175</v>
      </c>
      <c r="B164" s="269" t="s">
        <v>2174</v>
      </c>
      <c r="C164" s="268"/>
      <c r="D164" s="261" t="s">
        <v>2128</v>
      </c>
    </row>
    <row r="165" spans="1:7" x14ac:dyDescent="0.35">
      <c r="A165" s="261" t="s">
        <v>2173</v>
      </c>
      <c r="B165" s="50" t="s">
        <v>2172</v>
      </c>
      <c r="C165" s="267"/>
      <c r="D165" s="261" t="s">
        <v>2127</v>
      </c>
    </row>
    <row r="166" spans="1:7" x14ac:dyDescent="0.35">
      <c r="A166" s="261" t="s">
        <v>2171</v>
      </c>
      <c r="B166" s="261" t="s">
        <v>2170</v>
      </c>
      <c r="C166" s="266"/>
      <c r="D166" s="261" t="s">
        <v>2113</v>
      </c>
    </row>
    <row r="167" spans="1:7" x14ac:dyDescent="0.35">
      <c r="A167" s="261" t="s">
        <v>2169</v>
      </c>
      <c r="B167" s="7" t="s">
        <v>2168</v>
      </c>
      <c r="C167" s="265"/>
      <c r="D167" s="261" t="s">
        <v>2116</v>
      </c>
    </row>
    <row r="169" spans="1:7" x14ac:dyDescent="0.35">
      <c r="A169" s="22" t="s">
        <v>1827</v>
      </c>
      <c r="B169" s="30"/>
      <c r="C169" s="64"/>
      <c r="D169" s="64"/>
    </row>
    <row r="170" spans="1:7" x14ac:dyDescent="0.35">
      <c r="A170" s="29" t="s">
        <v>1720</v>
      </c>
      <c r="B170" s="31" t="s">
        <v>1721</v>
      </c>
      <c r="C170" s="29" t="s">
        <v>1722</v>
      </c>
      <c r="D170" s="29" t="s">
        <v>1723</v>
      </c>
    </row>
    <row r="171" spans="1:7" x14ac:dyDescent="0.35">
      <c r="A171" s="261" t="s">
        <v>1748</v>
      </c>
      <c r="B171" s="50" t="s">
        <v>1749</v>
      </c>
      <c r="C171" s="27"/>
      <c r="D171" s="261" t="s">
        <v>508</v>
      </c>
    </row>
    <row r="172" spans="1:7" x14ac:dyDescent="0.35">
      <c r="A172" s="261" t="s">
        <v>1726</v>
      </c>
      <c r="B172" s="50" t="s">
        <v>1727</v>
      </c>
      <c r="C172" s="35"/>
      <c r="D172" s="261" t="s">
        <v>506</v>
      </c>
      <c r="G172" s="43"/>
    </row>
    <row r="173" spans="1:7" x14ac:dyDescent="0.35">
      <c r="A173" s="261" t="s">
        <v>1730</v>
      </c>
      <c r="B173" s="43" t="s">
        <v>1685</v>
      </c>
      <c r="C173" s="40"/>
      <c r="D173" s="261" t="s">
        <v>504</v>
      </c>
      <c r="G173" s="50"/>
    </row>
    <row r="174" spans="1:7" x14ac:dyDescent="0.35">
      <c r="A174" s="261" t="s">
        <v>1737</v>
      </c>
      <c r="B174" s="43" t="s">
        <v>1738</v>
      </c>
      <c r="C174" s="39"/>
      <c r="D174" s="261" t="s">
        <v>502</v>
      </c>
      <c r="G174" s="43"/>
    </row>
    <row r="175" spans="1:7" x14ac:dyDescent="0.35">
      <c r="A175" s="261" t="s">
        <v>1755</v>
      </c>
      <c r="B175" s="50" t="s">
        <v>1756</v>
      </c>
      <c r="C175" s="34"/>
      <c r="D175" s="261" t="s">
        <v>496</v>
      </c>
      <c r="G175" s="43"/>
    </row>
    <row r="176" spans="1:7" x14ac:dyDescent="0.35">
      <c r="G176" s="43"/>
    </row>
    <row r="177" spans="1:7" x14ac:dyDescent="0.35">
      <c r="A177" s="22" t="s">
        <v>1828</v>
      </c>
      <c r="B177" s="30"/>
      <c r="C177" s="64"/>
      <c r="D177" s="64"/>
      <c r="G177" s="43"/>
    </row>
    <row r="178" spans="1:7" x14ac:dyDescent="0.35">
      <c r="A178" s="29" t="s">
        <v>1720</v>
      </c>
      <c r="B178" s="31" t="s">
        <v>1721</v>
      </c>
      <c r="C178" s="29" t="s">
        <v>1722</v>
      </c>
      <c r="D178" s="29" t="s">
        <v>1723</v>
      </c>
      <c r="G178" s="43"/>
    </row>
    <row r="179" spans="1:7" x14ac:dyDescent="0.35">
      <c r="A179" s="261" t="s">
        <v>1739</v>
      </c>
      <c r="B179" s="32" t="s">
        <v>1740</v>
      </c>
      <c r="C179" s="28"/>
      <c r="D179" s="261" t="s">
        <v>514</v>
      </c>
      <c r="G179" s="32"/>
    </row>
    <row r="180" spans="1:7" x14ac:dyDescent="0.35">
      <c r="A180" s="261" t="s">
        <v>1726</v>
      </c>
      <c r="B180" s="50" t="s">
        <v>1727</v>
      </c>
      <c r="C180" s="35"/>
      <c r="D180" s="261" t="s">
        <v>511</v>
      </c>
      <c r="G180" s="43"/>
    </row>
    <row r="181" spans="1:7" x14ac:dyDescent="0.35">
      <c r="A181" s="261" t="s">
        <v>1759</v>
      </c>
      <c r="B181" s="50" t="s">
        <v>1760</v>
      </c>
      <c r="C181" s="33"/>
      <c r="D181" s="261" t="s">
        <v>495</v>
      </c>
      <c r="G181" s="50"/>
    </row>
    <row r="182" spans="1:7" x14ac:dyDescent="0.35">
      <c r="G182" s="43"/>
    </row>
    <row r="183" spans="1:7" x14ac:dyDescent="0.35">
      <c r="A183" s="22" t="s">
        <v>1829</v>
      </c>
      <c r="B183" s="30"/>
      <c r="C183" s="64"/>
      <c r="D183" s="64"/>
      <c r="G183" s="50"/>
    </row>
    <row r="184" spans="1:7" x14ac:dyDescent="0.35">
      <c r="A184" s="29" t="s">
        <v>1720</v>
      </c>
      <c r="B184" s="31" t="s">
        <v>1721</v>
      </c>
      <c r="C184" s="29" t="s">
        <v>1722</v>
      </c>
      <c r="D184" s="29" t="s">
        <v>1723</v>
      </c>
      <c r="G184" s="50"/>
    </row>
    <row r="185" spans="1:7" x14ac:dyDescent="0.35">
      <c r="A185" s="261" t="s">
        <v>1724</v>
      </c>
      <c r="B185" s="43" t="s">
        <v>1725</v>
      </c>
      <c r="C185" s="36"/>
      <c r="D185" s="261" t="s">
        <v>1055</v>
      </c>
      <c r="G185" s="50"/>
    </row>
    <row r="186" spans="1:7" x14ac:dyDescent="0.35">
      <c r="A186" s="261" t="s">
        <v>1730</v>
      </c>
      <c r="B186" s="43" t="s">
        <v>1685</v>
      </c>
      <c r="C186" s="40"/>
      <c r="D186" s="261" t="s">
        <v>1028</v>
      </c>
      <c r="G186" s="43"/>
    </row>
    <row r="187" spans="1:7" x14ac:dyDescent="0.35">
      <c r="A187" s="261" t="s">
        <v>1755</v>
      </c>
      <c r="B187" s="50" t="s">
        <v>1756</v>
      </c>
      <c r="C187" s="34"/>
      <c r="D187" s="261" t="s">
        <v>741</v>
      </c>
      <c r="G187" s="50"/>
    </row>
    <row r="188" spans="1:7" x14ac:dyDescent="0.35">
      <c r="A188" s="261" t="s">
        <v>1735</v>
      </c>
      <c r="B188" s="43" t="s">
        <v>1736</v>
      </c>
      <c r="C188" s="48"/>
      <c r="D188" s="261" t="s">
        <v>1830</v>
      </c>
      <c r="G188" s="43"/>
    </row>
    <row r="189" spans="1:7" x14ac:dyDescent="0.35">
      <c r="A189" s="261" t="s">
        <v>1737</v>
      </c>
      <c r="B189" s="43" t="s">
        <v>1738</v>
      </c>
      <c r="C189" s="39"/>
      <c r="D189" s="261" t="s">
        <v>1831</v>
      </c>
      <c r="G189" s="50"/>
    </row>
    <row r="190" spans="1:7" x14ac:dyDescent="0.35">
      <c r="A190" s="261" t="s">
        <v>1726</v>
      </c>
      <c r="B190" s="50" t="s">
        <v>1727</v>
      </c>
      <c r="C190" s="35"/>
      <c r="D190" s="261" t="s">
        <v>1048</v>
      </c>
      <c r="G190" s="43"/>
    </row>
    <row r="191" spans="1:7" x14ac:dyDescent="0.35">
      <c r="A191" s="261" t="s">
        <v>1741</v>
      </c>
      <c r="B191" s="43" t="s">
        <v>1742</v>
      </c>
      <c r="C191" s="41"/>
      <c r="D191" s="261" t="s">
        <v>1046</v>
      </c>
    </row>
    <row r="192" spans="1:7" x14ac:dyDescent="0.35">
      <c r="A192" s="261" t="s">
        <v>1748</v>
      </c>
      <c r="B192" s="50" t="s">
        <v>1749</v>
      </c>
      <c r="C192" s="27"/>
      <c r="D192" s="261" t="s">
        <v>924</v>
      </c>
    </row>
    <row r="193" spans="1:4" x14ac:dyDescent="0.35">
      <c r="A193" s="261" t="s">
        <v>1759</v>
      </c>
      <c r="B193" s="50" t="s">
        <v>1760</v>
      </c>
      <c r="C193" s="33"/>
      <c r="D193" s="261" t="s">
        <v>923</v>
      </c>
    </row>
    <row r="195" spans="1:4" x14ac:dyDescent="0.35">
      <c r="A195" s="22" t="s">
        <v>1832</v>
      </c>
      <c r="B195" s="30"/>
      <c r="C195" s="64"/>
      <c r="D195" s="64"/>
    </row>
    <row r="196" spans="1:4" x14ac:dyDescent="0.35">
      <c r="A196" s="29" t="s">
        <v>1720</v>
      </c>
      <c r="B196" s="31" t="s">
        <v>1721</v>
      </c>
      <c r="C196" s="29" t="s">
        <v>1722</v>
      </c>
      <c r="D196" s="29" t="s">
        <v>1723</v>
      </c>
    </row>
    <row r="197" spans="1:4" x14ac:dyDescent="0.35">
      <c r="A197" s="261" t="s">
        <v>1724</v>
      </c>
      <c r="B197" s="43" t="s">
        <v>1725</v>
      </c>
      <c r="C197" s="36"/>
      <c r="D197" s="261" t="s">
        <v>1055</v>
      </c>
    </row>
    <row r="198" spans="1:4" x14ac:dyDescent="0.35">
      <c r="A198" s="261" t="s">
        <v>1753</v>
      </c>
      <c r="B198" s="43" t="s">
        <v>1754</v>
      </c>
      <c r="C198" s="42"/>
      <c r="D198" s="261" t="s">
        <v>1833</v>
      </c>
    </row>
    <row r="199" spans="1:4" x14ac:dyDescent="0.35">
      <c r="A199" s="261" t="s">
        <v>1726</v>
      </c>
      <c r="B199" s="50" t="s">
        <v>1727</v>
      </c>
      <c r="C199" s="35"/>
      <c r="D199" s="261" t="s">
        <v>601</v>
      </c>
    </row>
    <row r="200" spans="1:4" x14ac:dyDescent="0.35">
      <c r="A200" s="261" t="s">
        <v>1730</v>
      </c>
      <c r="B200" s="43" t="s">
        <v>1685</v>
      </c>
      <c r="C200" s="40"/>
      <c r="D200" s="261" t="s">
        <v>1028</v>
      </c>
    </row>
    <row r="201" spans="1:4" x14ac:dyDescent="0.35">
      <c r="A201" s="261" t="s">
        <v>1755</v>
      </c>
      <c r="B201" s="50" t="s">
        <v>1756</v>
      </c>
      <c r="C201" s="34"/>
      <c r="D201" s="261" t="s">
        <v>741</v>
      </c>
    </row>
    <row r="202" spans="1:4" x14ac:dyDescent="0.35">
      <c r="A202" s="261" t="s">
        <v>1737</v>
      </c>
      <c r="B202" s="43" t="s">
        <v>1738</v>
      </c>
      <c r="C202" s="39"/>
      <c r="D202" s="261" t="s">
        <v>1834</v>
      </c>
    </row>
    <row r="203" spans="1:4" x14ac:dyDescent="0.35">
      <c r="A203" s="261" t="s">
        <v>1759</v>
      </c>
      <c r="B203" s="50" t="s">
        <v>1760</v>
      </c>
      <c r="C203" s="33"/>
      <c r="D203" s="261" t="s">
        <v>579</v>
      </c>
    </row>
    <row r="204" spans="1:4" x14ac:dyDescent="0.35">
      <c r="A204" s="261" t="s">
        <v>1750</v>
      </c>
      <c r="B204" s="50" t="s">
        <v>1751</v>
      </c>
      <c r="C204" s="51"/>
      <c r="D204" s="261" t="s">
        <v>616</v>
      </c>
    </row>
    <row r="205" spans="1:4" x14ac:dyDescent="0.35">
      <c r="A205" s="261" t="s">
        <v>1752</v>
      </c>
      <c r="B205" s="50">
        <v>740000</v>
      </c>
      <c r="C205" s="52"/>
      <c r="D205" s="261" t="s">
        <v>614</v>
      </c>
    </row>
    <row r="206" spans="1:4" x14ac:dyDescent="0.35">
      <c r="A206" s="261" t="s">
        <v>1748</v>
      </c>
      <c r="B206" s="50" t="s">
        <v>1749</v>
      </c>
      <c r="C206" s="27"/>
      <c r="D206" s="261" t="s">
        <v>1835</v>
      </c>
    </row>
    <row r="208" spans="1:4" x14ac:dyDescent="0.35">
      <c r="A208" s="22" t="s">
        <v>1836</v>
      </c>
      <c r="B208" s="30"/>
      <c r="C208" s="64"/>
      <c r="D208" s="64"/>
    </row>
    <row r="209" spans="1:4" x14ac:dyDescent="0.35">
      <c r="A209" s="29" t="s">
        <v>1720</v>
      </c>
      <c r="B209" s="31" t="s">
        <v>1721</v>
      </c>
      <c r="C209" s="29" t="s">
        <v>1722</v>
      </c>
      <c r="D209" s="29" t="s">
        <v>1723</v>
      </c>
    </row>
    <row r="210" spans="1:4" x14ac:dyDescent="0.35">
      <c r="A210" s="261" t="s">
        <v>1724</v>
      </c>
      <c r="B210" s="43" t="s">
        <v>1725</v>
      </c>
      <c r="C210" s="36"/>
      <c r="D210" s="261" t="s">
        <v>1055</v>
      </c>
    </row>
    <row r="211" spans="1:4" x14ac:dyDescent="0.35">
      <c r="A211" s="261" t="s">
        <v>1759</v>
      </c>
      <c r="B211" s="50" t="s">
        <v>1760</v>
      </c>
      <c r="C211" s="33"/>
      <c r="D211" s="261" t="s">
        <v>579</v>
      </c>
    </row>
    <row r="212" spans="1:4" x14ac:dyDescent="0.35">
      <c r="A212" s="261" t="s">
        <v>1753</v>
      </c>
      <c r="B212" s="43" t="s">
        <v>1754</v>
      </c>
      <c r="C212" s="42"/>
      <c r="D212" s="261" t="s">
        <v>1833</v>
      </c>
    </row>
    <row r="213" spans="1:4" x14ac:dyDescent="0.35">
      <c r="A213" s="261" t="s">
        <v>1726</v>
      </c>
      <c r="B213" s="50" t="s">
        <v>1727</v>
      </c>
      <c r="C213" s="35"/>
      <c r="D213" s="261" t="s">
        <v>601</v>
      </c>
    </row>
    <row r="214" spans="1:4" x14ac:dyDescent="0.35">
      <c r="A214" s="261" t="s">
        <v>1735</v>
      </c>
      <c r="B214" s="43" t="s">
        <v>1736</v>
      </c>
      <c r="C214" s="48"/>
      <c r="D214" s="261" t="s">
        <v>1837</v>
      </c>
    </row>
    <row r="215" spans="1:4" x14ac:dyDescent="0.35">
      <c r="A215" s="261" t="s">
        <v>1750</v>
      </c>
      <c r="B215" s="50" t="s">
        <v>1751</v>
      </c>
      <c r="C215" s="51"/>
      <c r="D215" s="261" t="s">
        <v>616</v>
      </c>
    </row>
    <row r="216" spans="1:4" x14ac:dyDescent="0.35">
      <c r="A216" s="261" t="s">
        <v>1748</v>
      </c>
      <c r="B216" s="50" t="s">
        <v>1749</v>
      </c>
      <c r="C216" s="27"/>
      <c r="D216" s="261" t="s">
        <v>1835</v>
      </c>
    </row>
    <row r="217" spans="1:4" x14ac:dyDescent="0.35">
      <c r="A217" s="261" t="s">
        <v>1737</v>
      </c>
      <c r="B217" s="43" t="s">
        <v>1738</v>
      </c>
      <c r="C217" s="39"/>
      <c r="D217" s="261" t="s">
        <v>1834</v>
      </c>
    </row>
    <row r="218" spans="1:4" x14ac:dyDescent="0.35">
      <c r="A218" s="261" t="s">
        <v>1755</v>
      </c>
      <c r="B218" s="50" t="s">
        <v>1756</v>
      </c>
      <c r="C218" s="34"/>
      <c r="D218" s="261" t="s">
        <v>741</v>
      </c>
    </row>
    <row r="219" spans="1:4" x14ac:dyDescent="0.35">
      <c r="A219" s="261" t="s">
        <v>1730</v>
      </c>
      <c r="B219" s="43" t="s">
        <v>1685</v>
      </c>
      <c r="C219" s="40"/>
      <c r="D219" s="261" t="s">
        <v>1028</v>
      </c>
    </row>
    <row r="221" spans="1:4" x14ac:dyDescent="0.35">
      <c r="A221" s="22" t="s">
        <v>1838</v>
      </c>
      <c r="B221" s="30"/>
      <c r="C221" s="64"/>
      <c r="D221" s="64"/>
    </row>
    <row r="222" spans="1:4" x14ac:dyDescent="0.35">
      <c r="A222" s="29" t="s">
        <v>1720</v>
      </c>
      <c r="B222" s="31" t="s">
        <v>1721</v>
      </c>
      <c r="C222" s="29" t="s">
        <v>1722</v>
      </c>
      <c r="D222" s="29" t="s">
        <v>1723</v>
      </c>
    </row>
    <row r="223" spans="1:4" x14ac:dyDescent="0.35">
      <c r="A223" s="261" t="s">
        <v>1724</v>
      </c>
      <c r="B223" s="43" t="s">
        <v>1725</v>
      </c>
      <c r="C223" s="36"/>
      <c r="D223" s="261" t="s">
        <v>603</v>
      </c>
    </row>
    <row r="224" spans="1:4" x14ac:dyDescent="0.35">
      <c r="A224" s="261" t="s">
        <v>1761</v>
      </c>
      <c r="B224" s="43" t="s">
        <v>1762</v>
      </c>
      <c r="C224" s="49"/>
      <c r="D224" s="261" t="s">
        <v>1839</v>
      </c>
    </row>
    <row r="225" spans="1:4" x14ac:dyDescent="0.35">
      <c r="A225" s="261" t="s">
        <v>1746</v>
      </c>
      <c r="B225" s="43" t="s">
        <v>1747</v>
      </c>
      <c r="C225" s="47"/>
      <c r="D225" s="261" t="s">
        <v>618</v>
      </c>
    </row>
    <row r="226" spans="1:4" x14ac:dyDescent="0.35">
      <c r="A226" s="261" t="s">
        <v>1726</v>
      </c>
      <c r="B226" s="50" t="s">
        <v>1727</v>
      </c>
      <c r="C226" s="35"/>
      <c r="D226" s="261" t="s">
        <v>601</v>
      </c>
    </row>
    <row r="227" spans="1:4" x14ac:dyDescent="0.35">
      <c r="A227" s="261" t="s">
        <v>1730</v>
      </c>
      <c r="B227" s="43" t="s">
        <v>1685</v>
      </c>
      <c r="C227" s="40"/>
      <c r="D227" s="261" t="s">
        <v>1840</v>
      </c>
    </row>
    <row r="228" spans="1:4" x14ac:dyDescent="0.35">
      <c r="A228" s="261" t="s">
        <v>1735</v>
      </c>
      <c r="B228" s="43" t="s">
        <v>1736</v>
      </c>
      <c r="C228" s="48"/>
      <c r="D228" s="261" t="s">
        <v>1841</v>
      </c>
    </row>
    <row r="229" spans="1:4" x14ac:dyDescent="0.35">
      <c r="A229" s="261" t="s">
        <v>1739</v>
      </c>
      <c r="B229" s="32" t="s">
        <v>1740</v>
      </c>
      <c r="C229" s="28"/>
      <c r="D229" s="261" t="s">
        <v>592</v>
      </c>
    </row>
    <row r="230" spans="1:4" x14ac:dyDescent="0.35">
      <c r="A230" s="261" t="s">
        <v>1741</v>
      </c>
      <c r="B230" s="43" t="s">
        <v>1742</v>
      </c>
      <c r="C230" s="41"/>
      <c r="D230" s="261" t="s">
        <v>589</v>
      </c>
    </row>
    <row r="231" spans="1:4" x14ac:dyDescent="0.35">
      <c r="A231" s="261" t="s">
        <v>1748</v>
      </c>
      <c r="B231" s="50" t="s">
        <v>1749</v>
      </c>
      <c r="C231" s="27"/>
      <c r="D231" s="261" t="s">
        <v>1842</v>
      </c>
    </row>
    <row r="232" spans="1:4" x14ac:dyDescent="0.35">
      <c r="A232" s="261" t="s">
        <v>1755</v>
      </c>
      <c r="B232" s="50" t="s">
        <v>1756</v>
      </c>
      <c r="C232" s="34"/>
      <c r="D232" s="261" t="s">
        <v>741</v>
      </c>
    </row>
    <row r="233" spans="1:4" x14ac:dyDescent="0.35">
      <c r="A233" s="261" t="s">
        <v>1757</v>
      </c>
      <c r="B233" s="43" t="s">
        <v>1758</v>
      </c>
      <c r="C233" s="44"/>
      <c r="D233" s="261" t="s">
        <v>609</v>
      </c>
    </row>
    <row r="234" spans="1:4" x14ac:dyDescent="0.35">
      <c r="A234" s="261" t="s">
        <v>1759</v>
      </c>
      <c r="B234" s="50" t="s">
        <v>1760</v>
      </c>
      <c r="C234" s="33"/>
      <c r="D234" s="261" t="s">
        <v>579</v>
      </c>
    </row>
    <row r="235" spans="1:4" x14ac:dyDescent="0.35">
      <c r="A235" s="261" t="s">
        <v>1752</v>
      </c>
      <c r="B235" s="50">
        <v>740000</v>
      </c>
      <c r="C235" s="52"/>
      <c r="D235" s="261" t="s">
        <v>614</v>
      </c>
    </row>
    <row r="236" spans="1:4" x14ac:dyDescent="0.35">
      <c r="B236" s="261"/>
    </row>
    <row r="237" spans="1:4" x14ac:dyDescent="0.35">
      <c r="A237" s="22" t="s">
        <v>1843</v>
      </c>
      <c r="B237" s="30"/>
      <c r="C237" s="64"/>
      <c r="D237" s="64"/>
    </row>
    <row r="238" spans="1:4" x14ac:dyDescent="0.35">
      <c r="A238" s="29" t="s">
        <v>1720</v>
      </c>
      <c r="B238" s="31" t="s">
        <v>1721</v>
      </c>
      <c r="C238" s="29" t="s">
        <v>1722</v>
      </c>
      <c r="D238" s="29" t="s">
        <v>1723</v>
      </c>
    </row>
    <row r="239" spans="1:4" x14ac:dyDescent="0.35">
      <c r="A239" s="261" t="s">
        <v>1724</v>
      </c>
      <c r="B239" s="43" t="s">
        <v>1725</v>
      </c>
      <c r="C239" s="36"/>
      <c r="D239" s="261" t="s">
        <v>1055</v>
      </c>
    </row>
    <row r="240" spans="1:4" x14ac:dyDescent="0.35">
      <c r="A240" s="261" t="s">
        <v>1730</v>
      </c>
      <c r="B240" s="43" t="s">
        <v>1685</v>
      </c>
      <c r="C240" s="40"/>
      <c r="D240" s="261" t="s">
        <v>1028</v>
      </c>
    </row>
    <row r="241" spans="1:4" x14ac:dyDescent="0.35">
      <c r="A241" s="261" t="s">
        <v>1753</v>
      </c>
      <c r="B241" s="43" t="s">
        <v>1754</v>
      </c>
      <c r="C241" s="42"/>
      <c r="D241" s="261" t="s">
        <v>1833</v>
      </c>
    </row>
    <row r="242" spans="1:4" x14ac:dyDescent="0.35">
      <c r="A242" s="261" t="s">
        <v>1746</v>
      </c>
      <c r="B242" s="43" t="s">
        <v>1747</v>
      </c>
      <c r="C242" s="47"/>
      <c r="D242" s="261" t="s">
        <v>618</v>
      </c>
    </row>
    <row r="243" spans="1:4" x14ac:dyDescent="0.35">
      <c r="A243" s="261" t="s">
        <v>1761</v>
      </c>
      <c r="B243" s="43" t="s">
        <v>1762</v>
      </c>
      <c r="C243" s="49"/>
      <c r="D243" s="261" t="s">
        <v>1839</v>
      </c>
    </row>
    <row r="244" spans="1:4" x14ac:dyDescent="0.35">
      <c r="A244" s="261" t="s">
        <v>1726</v>
      </c>
      <c r="B244" s="50" t="s">
        <v>1727</v>
      </c>
      <c r="C244" s="35"/>
      <c r="D244" s="261" t="s">
        <v>601</v>
      </c>
    </row>
    <row r="245" spans="1:4" x14ac:dyDescent="0.35">
      <c r="A245" s="261" t="s">
        <v>1741</v>
      </c>
      <c r="B245" s="43" t="s">
        <v>1742</v>
      </c>
      <c r="C245" s="41"/>
      <c r="D245" s="261" t="s">
        <v>1844</v>
      </c>
    </row>
    <row r="246" spans="1:4" x14ac:dyDescent="0.35">
      <c r="A246" s="261" t="s">
        <v>1759</v>
      </c>
      <c r="B246" s="50" t="s">
        <v>1760</v>
      </c>
      <c r="C246" s="33"/>
      <c r="D246" s="261" t="s">
        <v>1845</v>
      </c>
    </row>
    <row r="247" spans="1:4" x14ac:dyDescent="0.35">
      <c r="A247" s="261" t="s">
        <v>1755</v>
      </c>
      <c r="B247" s="50" t="s">
        <v>1756</v>
      </c>
      <c r="C247" s="34"/>
      <c r="D247" s="261" t="s">
        <v>741</v>
      </c>
    </row>
    <row r="248" spans="1:4" x14ac:dyDescent="0.35">
      <c r="A248" s="261" t="s">
        <v>1748</v>
      </c>
      <c r="B248" s="50" t="s">
        <v>1749</v>
      </c>
      <c r="C248" s="27"/>
      <c r="D248" s="261" t="s">
        <v>1842</v>
      </c>
    </row>
    <row r="249" spans="1:4" x14ac:dyDescent="0.35">
      <c r="A249" s="261" t="s">
        <v>1752</v>
      </c>
      <c r="B249" s="50">
        <v>740000</v>
      </c>
      <c r="C249" s="52"/>
      <c r="D249" s="261"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38" workbookViewId="0">
      <selection activeCell="C193" sqref="C193"/>
    </sheetView>
  </sheetViews>
  <sheetFormatPr defaultColWidth="9.1796875" defaultRowHeight="14.5" x14ac:dyDescent="0.35"/>
  <cols>
    <col min="1" max="1" width="79.6328125" style="114" customWidth="1"/>
    <col min="2" max="2" width="12.6328125" style="114" bestFit="1" customWidth="1"/>
    <col min="3" max="3" width="17.36328125" style="114" customWidth="1"/>
    <col min="4" max="4" width="22" style="114" customWidth="1"/>
    <col min="5" max="5" width="19.36328125" style="114" customWidth="1"/>
    <col min="6" max="6" width="14.36328125" style="114" customWidth="1"/>
    <col min="7" max="7" width="26.1796875" style="114" customWidth="1"/>
    <col min="8" max="8" width="26.6328125" style="114" bestFit="1" customWidth="1"/>
    <col min="9" max="9" width="17.81640625" style="114" bestFit="1" customWidth="1"/>
    <col min="10" max="14" width="9.1796875" style="114" customWidth="1"/>
    <col min="15" max="15" width="25.81640625" style="114" customWidth="1"/>
    <col min="16" max="16" width="12.36328125" style="114" customWidth="1"/>
    <col min="17" max="17" width="19.81640625" style="114" customWidth="1"/>
    <col min="18" max="19" width="12.36328125" style="114" customWidth="1"/>
    <col min="20" max="21" width="16.36328125" style="114" customWidth="1"/>
    <col min="22" max="22" width="10.81640625" style="114" bestFit="1" customWidth="1"/>
    <col min="23" max="26" width="9.1796875" style="114" customWidth="1"/>
    <col min="27" max="16384" width="9.1796875" style="114"/>
  </cols>
  <sheetData>
    <row r="1" spans="1:5" x14ac:dyDescent="0.35">
      <c r="A1" s="417" t="s">
        <v>420</v>
      </c>
      <c r="B1" s="413"/>
      <c r="C1" s="413"/>
      <c r="D1" s="413"/>
      <c r="E1" s="413"/>
    </row>
    <row r="2" spans="1:5" x14ac:dyDescent="0.35">
      <c r="A2" s="418" t="s">
        <v>1904</v>
      </c>
      <c r="B2" s="413"/>
      <c r="C2" s="413"/>
      <c r="D2" s="413"/>
      <c r="E2" s="413"/>
    </row>
    <row r="19" spans="1:5" x14ac:dyDescent="0.35">
      <c r="A19" t="s">
        <v>1905</v>
      </c>
    </row>
    <row r="20" spans="1:5" x14ac:dyDescent="0.35">
      <c r="A20">
        <v>155400</v>
      </c>
      <c r="B20" t="s">
        <v>1906</v>
      </c>
    </row>
    <row r="21" spans="1:5" x14ac:dyDescent="0.35">
      <c r="A21" s="418" t="s">
        <v>1907</v>
      </c>
      <c r="B21" s="413"/>
      <c r="C21" s="413"/>
      <c r="D21" s="413"/>
      <c r="E21" s="413"/>
    </row>
    <row r="38" spans="1:5" x14ac:dyDescent="0.35">
      <c r="A38" t="s">
        <v>1905</v>
      </c>
    </row>
    <row r="39" spans="1:5" x14ac:dyDescent="0.35">
      <c r="A39">
        <v>100800</v>
      </c>
      <c r="B39" t="s">
        <v>1906</v>
      </c>
    </row>
    <row r="40" spans="1:5" x14ac:dyDescent="0.35">
      <c r="A40" s="418" t="s">
        <v>1908</v>
      </c>
      <c r="B40" s="413"/>
      <c r="C40" s="413"/>
      <c r="D40" s="413"/>
      <c r="E40" s="413"/>
    </row>
    <row r="57" spans="1:5" ht="16" customHeight="1" thickBot="1" x14ac:dyDescent="0.4">
      <c r="A57" t="s">
        <v>1905</v>
      </c>
    </row>
    <row r="58" spans="1:5" ht="16" customHeight="1" thickBot="1" x14ac:dyDescent="0.4">
      <c r="A58" s="1">
        <v>194000</v>
      </c>
      <c r="B58" t="s">
        <v>1909</v>
      </c>
    </row>
    <row r="60" spans="1:5" x14ac:dyDescent="0.35">
      <c r="A60" s="417" t="s">
        <v>1910</v>
      </c>
      <c r="B60" s="413"/>
      <c r="C60" s="413"/>
      <c r="D60" s="413"/>
      <c r="E60" s="413"/>
    </row>
    <row r="85" spans="1:10" s="2" customFormat="1" x14ac:dyDescent="0.35">
      <c r="A85" t="s">
        <v>1911</v>
      </c>
      <c r="B85">
        <v>55.1</v>
      </c>
      <c r="C85" t="s">
        <v>1912</v>
      </c>
    </row>
    <row r="86" spans="1:10" s="2" customFormat="1" x14ac:dyDescent="0.35">
      <c r="A86" t="s">
        <v>1913</v>
      </c>
      <c r="B86">
        <v>111.6</v>
      </c>
    </row>
    <row r="87" spans="1:10" ht="16" customHeight="1" thickBot="1" x14ac:dyDescent="0.4"/>
    <row r="88" spans="1:10" ht="16" customHeight="1" thickBot="1" x14ac:dyDescent="0.4">
      <c r="A88" s="29" t="s">
        <v>1914</v>
      </c>
      <c r="B88" s="3">
        <f>(B86-B85)/B85</f>
        <v>1.0254083484573502</v>
      </c>
    </row>
    <row r="89" spans="1:10" x14ac:dyDescent="0.35">
      <c r="A89" s="417" t="s">
        <v>1915</v>
      </c>
      <c r="B89" s="413"/>
      <c r="C89" s="413"/>
      <c r="D89" s="413"/>
      <c r="E89" s="413"/>
    </row>
    <row r="90" spans="1:10" x14ac:dyDescent="0.35">
      <c r="A90">
        <v>6.6290250000000004</v>
      </c>
      <c r="B90" t="s">
        <v>1916</v>
      </c>
      <c r="E90" t="s">
        <v>1917</v>
      </c>
    </row>
    <row r="91" spans="1:10" x14ac:dyDescent="0.35">
      <c r="A91">
        <f>1/A90</f>
        <v>0.15085174667466181</v>
      </c>
      <c r="B91" t="s">
        <v>1918</v>
      </c>
      <c r="E91" t="s">
        <v>1919</v>
      </c>
    </row>
    <row r="92" spans="1:10" x14ac:dyDescent="0.35">
      <c r="A92" s="5">
        <v>0.5</v>
      </c>
      <c r="B92" t="s">
        <v>1920</v>
      </c>
      <c r="E92" t="s">
        <v>1921</v>
      </c>
    </row>
    <row r="93" spans="1:10" x14ac:dyDescent="0.35">
      <c r="A93">
        <f>A92*A91</f>
        <v>7.5425873337330904E-2</v>
      </c>
      <c r="B93" t="s">
        <v>1922</v>
      </c>
      <c r="E93" t="s">
        <v>1919</v>
      </c>
    </row>
    <row r="94" spans="1:10" x14ac:dyDescent="0.35">
      <c r="A94">
        <f>1/A93</f>
        <v>13.258050000000001</v>
      </c>
      <c r="B94" t="s">
        <v>1923</v>
      </c>
      <c r="E94" t="s">
        <v>1919</v>
      </c>
      <c r="J94" s="5"/>
    </row>
    <row r="95" spans="1:10" ht="16" customHeight="1" thickBot="1" x14ac:dyDescent="0.4">
      <c r="A95">
        <v>8.0274920000000005</v>
      </c>
      <c r="B95" t="s">
        <v>1924</v>
      </c>
      <c r="E95" t="s">
        <v>1925</v>
      </c>
      <c r="J95" s="5"/>
    </row>
    <row r="96" spans="1:10" ht="16" customHeight="1" thickBot="1" x14ac:dyDescent="0.4">
      <c r="A96" s="4">
        <f>(A94-A95)/A95</f>
        <v>0.65158059329115492</v>
      </c>
      <c r="B96" t="s">
        <v>1926</v>
      </c>
      <c r="C96" s="104"/>
      <c r="E96" t="s">
        <v>1919</v>
      </c>
    </row>
    <row r="98" spans="1:5" x14ac:dyDescent="0.35">
      <c r="A98" s="417" t="s">
        <v>1927</v>
      </c>
      <c r="B98" s="413"/>
      <c r="C98" s="413"/>
      <c r="D98" s="413"/>
      <c r="E98" s="413"/>
    </row>
    <row r="99" spans="1:5" x14ac:dyDescent="0.35">
      <c r="A99" s="104">
        <v>0.3</v>
      </c>
      <c r="B99" s="5" t="s">
        <v>1928</v>
      </c>
    </row>
    <row r="100" spans="1:5" x14ac:dyDescent="0.35">
      <c r="A100">
        <v>63.5</v>
      </c>
      <c r="B100" t="s">
        <v>1929</v>
      </c>
    </row>
    <row r="101" spans="1:5" x14ac:dyDescent="0.35">
      <c r="A101">
        <f>1/A100</f>
        <v>1.5748031496062992E-2</v>
      </c>
      <c r="B101" t="s">
        <v>1930</v>
      </c>
    </row>
    <row r="102" spans="1:5" x14ac:dyDescent="0.35">
      <c r="A102" s="120">
        <f>A101*(1-A99)</f>
        <v>1.1023622047244094E-2</v>
      </c>
      <c r="B102" t="s">
        <v>1931</v>
      </c>
    </row>
    <row r="103" spans="1:5" x14ac:dyDescent="0.35">
      <c r="A103" s="120">
        <f>1/A102</f>
        <v>90.714285714285722</v>
      </c>
      <c r="B103" t="s">
        <v>1932</v>
      </c>
    </row>
    <row r="104" spans="1:5" x14ac:dyDescent="0.35">
      <c r="A104" s="104">
        <v>0.35</v>
      </c>
      <c r="B104" t="s">
        <v>1933</v>
      </c>
    </row>
    <row r="105" spans="1:5" x14ac:dyDescent="0.35">
      <c r="A105">
        <f>A102*(1-A104)</f>
        <v>7.1653543307086615E-3</v>
      </c>
      <c r="B105" t="s">
        <v>1934</v>
      </c>
    </row>
    <row r="106" spans="1:5" ht="16" customHeight="1" thickBot="1" x14ac:dyDescent="0.4">
      <c r="A106">
        <f>1/A105</f>
        <v>139.56043956043956</v>
      </c>
      <c r="B106" t="s">
        <v>1935</v>
      </c>
    </row>
    <row r="107" spans="1:5" ht="16" customHeight="1" thickBot="1" x14ac:dyDescent="0.4">
      <c r="A107" s="4">
        <f>(A106-A103)/A103</f>
        <v>0.53846153846153832</v>
      </c>
      <c r="B107" t="s">
        <v>1936</v>
      </c>
    </row>
    <row r="108" spans="1:5" x14ac:dyDescent="0.35">
      <c r="A108" s="5"/>
    </row>
    <row r="109" spans="1:5" x14ac:dyDescent="0.35">
      <c r="A109" s="417" t="s">
        <v>1937</v>
      </c>
      <c r="B109" s="413"/>
      <c r="C109" s="413"/>
      <c r="D109" s="413"/>
      <c r="E109" s="413"/>
    </row>
    <row r="110" spans="1:5" ht="16" customHeight="1" thickBot="1" x14ac:dyDescent="0.4"/>
    <row r="111" spans="1:5" ht="16" customHeight="1" thickBot="1" x14ac:dyDescent="0.4">
      <c r="A111" s="4">
        <f>A122</f>
        <v>0.20481927710843381</v>
      </c>
      <c r="B111" t="s">
        <v>1938</v>
      </c>
    </row>
    <row r="113" spans="1:12" x14ac:dyDescent="0.35">
      <c r="A113" s="417" t="s">
        <v>1939</v>
      </c>
      <c r="B113" s="413"/>
      <c r="C113" s="413"/>
      <c r="D113" s="413"/>
      <c r="E113" s="413"/>
    </row>
    <row r="114" spans="1:12" x14ac:dyDescent="0.35">
      <c r="A114" s="104">
        <v>0.2</v>
      </c>
      <c r="B114" s="5" t="s">
        <v>1928</v>
      </c>
    </row>
    <row r="115" spans="1:12" x14ac:dyDescent="0.35">
      <c r="A115">
        <v>1.95</v>
      </c>
      <c r="B115" t="s">
        <v>1940</v>
      </c>
    </row>
    <row r="116" spans="1:12" x14ac:dyDescent="0.35">
      <c r="A116">
        <f>1/A115</f>
        <v>0.51282051282051289</v>
      </c>
      <c r="B116" t="s">
        <v>1930</v>
      </c>
    </row>
    <row r="117" spans="1:12" x14ac:dyDescent="0.35">
      <c r="A117" s="120">
        <f>A116*(1-A114)</f>
        <v>0.41025641025641035</v>
      </c>
      <c r="B117" t="s">
        <v>1931</v>
      </c>
    </row>
    <row r="118" spans="1:12" x14ac:dyDescent="0.35">
      <c r="A118" s="120">
        <f>1/A117</f>
        <v>2.4374999999999996</v>
      </c>
      <c r="B118" t="s">
        <v>1932</v>
      </c>
    </row>
    <row r="119" spans="1:12" x14ac:dyDescent="0.35">
      <c r="A119" s="104">
        <v>0.17</v>
      </c>
      <c r="B119" t="s">
        <v>1933</v>
      </c>
    </row>
    <row r="120" spans="1:12" x14ac:dyDescent="0.35">
      <c r="A120">
        <f>A117*(1-A119)</f>
        <v>0.34051282051282056</v>
      </c>
      <c r="B120" t="s">
        <v>1934</v>
      </c>
    </row>
    <row r="121" spans="1:12" ht="16" customHeight="1" thickBot="1" x14ac:dyDescent="0.4">
      <c r="A121">
        <f>1/A120</f>
        <v>2.9367469879518069</v>
      </c>
      <c r="B121" t="s">
        <v>1935</v>
      </c>
    </row>
    <row r="122" spans="1:12" ht="16" customHeight="1" thickBot="1" x14ac:dyDescent="0.4">
      <c r="A122" s="4">
        <f>(A121-A118)/A118</f>
        <v>0.20481927710843381</v>
      </c>
      <c r="B122" t="s">
        <v>1936</v>
      </c>
    </row>
    <row r="124" spans="1:12" x14ac:dyDescent="0.35">
      <c r="A124" s="417" t="s">
        <v>1941</v>
      </c>
      <c r="B124" s="413"/>
      <c r="C124" s="413"/>
      <c r="D124" s="413"/>
      <c r="E124" s="413"/>
      <c r="J124" s="6"/>
    </row>
    <row r="125" spans="1:12" x14ac:dyDescent="0.35">
      <c r="A125" s="7">
        <v>4.4824543659231748E-4</v>
      </c>
      <c r="B125" t="s">
        <v>1942</v>
      </c>
      <c r="K125" s="5"/>
      <c r="L125" s="5"/>
    </row>
    <row r="126" spans="1:12" x14ac:dyDescent="0.35">
      <c r="A126">
        <v>1.27</v>
      </c>
      <c r="B126" t="s">
        <v>1943</v>
      </c>
      <c r="F126" s="121"/>
      <c r="J126" s="113"/>
      <c r="K126" s="7"/>
      <c r="L126" s="7"/>
    </row>
    <row r="127" spans="1:12" x14ac:dyDescent="0.35">
      <c r="A127">
        <f>(1/CONVERT(A125/A126,"mi","km")*0.00105505585)</f>
        <v>1.857438352962903</v>
      </c>
      <c r="B127" t="s">
        <v>1944</v>
      </c>
      <c r="K127" s="7"/>
      <c r="L127" s="7"/>
    </row>
    <row r="128" spans="1:12" x14ac:dyDescent="0.35">
      <c r="A128">
        <f>1/A127</f>
        <v>0.53837587578874124</v>
      </c>
      <c r="B128" t="s">
        <v>1945</v>
      </c>
      <c r="F128" s="121"/>
      <c r="K128" s="104"/>
      <c r="L128" s="5"/>
    </row>
    <row r="129" spans="1:12" x14ac:dyDescent="0.35">
      <c r="A129">
        <v>1.07</v>
      </c>
      <c r="B129" t="s">
        <v>1946</v>
      </c>
      <c r="F129" s="121"/>
      <c r="K129" s="104"/>
      <c r="L129" s="5"/>
    </row>
    <row r="130" spans="1:12" ht="16" customHeight="1" thickBot="1" x14ac:dyDescent="0.4">
      <c r="A130">
        <f>1/A129</f>
        <v>0.93457943925233644</v>
      </c>
      <c r="B130" t="s">
        <v>1947</v>
      </c>
      <c r="F130" s="121"/>
      <c r="K130" s="5"/>
      <c r="L130" s="5"/>
    </row>
    <row r="131" spans="1:12" ht="16" customHeight="1" thickBot="1" x14ac:dyDescent="0.4">
      <c r="A131" s="4">
        <f>(A130-A128)/A128</f>
        <v>0.73592369435785332</v>
      </c>
      <c r="B131" t="s">
        <v>1936</v>
      </c>
      <c r="F131" s="121"/>
    </row>
    <row r="133" spans="1:12" x14ac:dyDescent="0.35">
      <c r="A133" s="6"/>
      <c r="B133" s="5"/>
      <c r="C133" s="5"/>
    </row>
    <row r="134" spans="1:12" x14ac:dyDescent="0.35">
      <c r="A134" s="417" t="s">
        <v>515</v>
      </c>
      <c r="B134" s="413"/>
      <c r="C134" s="413"/>
      <c r="D134" s="413"/>
      <c r="E134" s="413"/>
    </row>
    <row r="135" spans="1:12" x14ac:dyDescent="0.35">
      <c r="A135" s="8" t="s">
        <v>1948</v>
      </c>
      <c r="B135" s="43"/>
      <c r="C135" s="43"/>
      <c r="D135" s="43"/>
      <c r="E135" s="43"/>
      <c r="F135" s="43"/>
      <c r="G135" s="43"/>
    </row>
    <row r="136" spans="1:12" x14ac:dyDescent="0.35">
      <c r="A136" s="9"/>
      <c r="B136" s="420" t="s">
        <v>1949</v>
      </c>
      <c r="C136" s="421"/>
      <c r="D136" s="421"/>
      <c r="E136" s="422"/>
      <c r="F136" s="43"/>
      <c r="G136" s="43"/>
    </row>
    <row r="137" spans="1:12" x14ac:dyDescent="0.35">
      <c r="A137" s="10"/>
      <c r="B137" s="420" t="s">
        <v>1950</v>
      </c>
      <c r="C137" s="422"/>
      <c r="D137" s="420" t="s">
        <v>1951</v>
      </c>
      <c r="E137" s="422"/>
      <c r="F137" s="43"/>
      <c r="G137" s="43"/>
    </row>
    <row r="138" spans="1:12" x14ac:dyDescent="0.35">
      <c r="A138" s="11" t="s">
        <v>1952</v>
      </c>
      <c r="B138" s="115" t="s">
        <v>1953</v>
      </c>
      <c r="C138" s="115" t="s">
        <v>1954</v>
      </c>
      <c r="D138" s="115" t="s">
        <v>1953</v>
      </c>
      <c r="E138" s="115" t="s">
        <v>1954</v>
      </c>
      <c r="F138" s="43"/>
      <c r="G138" s="12" t="s">
        <v>1955</v>
      </c>
    </row>
    <row r="139" spans="1:12" x14ac:dyDescent="0.35">
      <c r="A139" s="13" t="s">
        <v>1956</v>
      </c>
      <c r="B139" s="122">
        <v>95</v>
      </c>
      <c r="C139" s="123">
        <v>95</v>
      </c>
      <c r="D139" s="122">
        <v>50</v>
      </c>
      <c r="E139" s="123">
        <v>50</v>
      </c>
      <c r="F139" s="12" t="s">
        <v>506</v>
      </c>
      <c r="G139" s="43">
        <f t="shared" ref="G139:G156" si="0">(C139-E139)/C139</f>
        <v>0.47368421052631576</v>
      </c>
    </row>
    <row r="140" spans="1:12" x14ac:dyDescent="0.35">
      <c r="A140" s="14" t="s">
        <v>1957</v>
      </c>
      <c r="B140" s="124">
        <v>100</v>
      </c>
      <c r="C140" s="125">
        <v>100</v>
      </c>
      <c r="D140" s="124">
        <v>70</v>
      </c>
      <c r="E140" s="125">
        <v>70</v>
      </c>
      <c r="F140" s="12" t="s">
        <v>506</v>
      </c>
      <c r="G140" s="43">
        <f t="shared" si="0"/>
        <v>0.3</v>
      </c>
    </row>
    <row r="141" spans="1:12" x14ac:dyDescent="0.35">
      <c r="A141" s="14" t="s">
        <v>1958</v>
      </c>
      <c r="B141" s="124">
        <v>95</v>
      </c>
      <c r="C141" s="125">
        <v>95</v>
      </c>
      <c r="D141" s="124">
        <v>50</v>
      </c>
      <c r="E141" s="125">
        <v>50</v>
      </c>
      <c r="F141" s="12" t="s">
        <v>506</v>
      </c>
      <c r="G141" s="43">
        <f t="shared" si="0"/>
        <v>0.47368421052631576</v>
      </c>
    </row>
    <row r="142" spans="1:12" x14ac:dyDescent="0.35">
      <c r="A142" s="14" t="s">
        <v>1959</v>
      </c>
      <c r="B142" s="124">
        <v>105</v>
      </c>
      <c r="C142" s="125">
        <v>105</v>
      </c>
      <c r="D142" s="124">
        <v>110</v>
      </c>
      <c r="E142" s="125">
        <v>110</v>
      </c>
      <c r="F142" s="15" t="s">
        <v>1960</v>
      </c>
      <c r="G142" s="43">
        <f t="shared" si="0"/>
        <v>-4.7619047619047616E-2</v>
      </c>
    </row>
    <row r="143" spans="1:12" x14ac:dyDescent="0.35">
      <c r="A143" s="14" t="s">
        <v>1961</v>
      </c>
      <c r="B143" s="124">
        <v>80</v>
      </c>
      <c r="C143" s="125">
        <v>80</v>
      </c>
      <c r="D143" s="124">
        <v>35</v>
      </c>
      <c r="E143" s="125">
        <v>35</v>
      </c>
      <c r="F143" s="12" t="s">
        <v>506</v>
      </c>
      <c r="G143" s="43">
        <f t="shared" si="0"/>
        <v>0.5625</v>
      </c>
    </row>
    <row r="144" spans="1:12" x14ac:dyDescent="0.35">
      <c r="A144" s="14" t="s">
        <v>1962</v>
      </c>
      <c r="B144" s="124">
        <v>70</v>
      </c>
      <c r="C144" s="125">
        <v>70</v>
      </c>
      <c r="D144" s="124">
        <v>50</v>
      </c>
      <c r="E144" s="125">
        <v>50</v>
      </c>
      <c r="F144" s="12" t="s">
        <v>506</v>
      </c>
      <c r="G144" s="43">
        <f t="shared" si="0"/>
        <v>0.2857142857142857</v>
      </c>
    </row>
    <row r="145" spans="1:9" x14ac:dyDescent="0.35">
      <c r="A145" s="14" t="s">
        <v>1866</v>
      </c>
      <c r="B145" s="124">
        <v>90</v>
      </c>
      <c r="C145" s="125">
        <v>90</v>
      </c>
      <c r="D145" s="124">
        <v>80</v>
      </c>
      <c r="E145" s="125">
        <v>80</v>
      </c>
      <c r="F145" s="12" t="s">
        <v>1963</v>
      </c>
      <c r="G145" s="43">
        <f t="shared" si="0"/>
        <v>0.1111111111111111</v>
      </c>
    </row>
    <row r="146" spans="1:9" x14ac:dyDescent="0.35">
      <c r="A146" s="14" t="s">
        <v>1964</v>
      </c>
      <c r="B146" s="124">
        <v>100</v>
      </c>
      <c r="C146" s="125">
        <v>100</v>
      </c>
      <c r="D146" s="124">
        <v>90</v>
      </c>
      <c r="E146" s="125">
        <v>90</v>
      </c>
      <c r="F146" s="12" t="s">
        <v>506</v>
      </c>
      <c r="G146" s="43">
        <f t="shared" si="0"/>
        <v>0.1</v>
      </c>
    </row>
    <row r="147" spans="1:9" x14ac:dyDescent="0.35">
      <c r="A147" s="14" t="s">
        <v>1965</v>
      </c>
      <c r="B147" s="124">
        <v>80</v>
      </c>
      <c r="C147" s="125">
        <v>80</v>
      </c>
      <c r="D147" s="124">
        <v>40</v>
      </c>
      <c r="E147" s="125">
        <v>40</v>
      </c>
      <c r="F147" s="12" t="s">
        <v>506</v>
      </c>
      <c r="G147" s="43">
        <f t="shared" si="0"/>
        <v>0.5</v>
      </c>
    </row>
    <row r="148" spans="1:9" x14ac:dyDescent="0.35">
      <c r="A148" s="14" t="s">
        <v>1966</v>
      </c>
      <c r="B148" s="124">
        <v>80</v>
      </c>
      <c r="C148" s="125">
        <v>80</v>
      </c>
      <c r="D148" s="124">
        <v>50</v>
      </c>
      <c r="E148" s="125">
        <v>50</v>
      </c>
      <c r="F148" s="12" t="s">
        <v>506</v>
      </c>
      <c r="G148" s="43">
        <f t="shared" si="0"/>
        <v>0.375</v>
      </c>
    </row>
    <row r="149" spans="1:9" x14ac:dyDescent="0.35">
      <c r="A149" s="14" t="s">
        <v>1967</v>
      </c>
      <c r="B149" s="124">
        <v>90</v>
      </c>
      <c r="C149" s="125">
        <v>90</v>
      </c>
      <c r="D149" s="124">
        <v>80</v>
      </c>
      <c r="E149" s="125">
        <v>80</v>
      </c>
      <c r="F149" s="12" t="s">
        <v>1963</v>
      </c>
      <c r="G149" s="43">
        <f t="shared" si="0"/>
        <v>0.1111111111111111</v>
      </c>
    </row>
    <row r="150" spans="1:9" x14ac:dyDescent="0.35">
      <c r="A150" s="14" t="s">
        <v>1968</v>
      </c>
      <c r="B150" s="124">
        <v>95</v>
      </c>
      <c r="C150" s="125">
        <v>95</v>
      </c>
      <c r="D150" s="124">
        <v>90</v>
      </c>
      <c r="E150" s="125">
        <v>90</v>
      </c>
      <c r="F150" s="15" t="s">
        <v>1960</v>
      </c>
      <c r="G150" s="43">
        <f t="shared" si="0"/>
        <v>5.2631578947368418E-2</v>
      </c>
    </row>
    <row r="151" spans="1:9" x14ac:dyDescent="0.35">
      <c r="A151" s="14" t="s">
        <v>1969</v>
      </c>
      <c r="B151" s="124">
        <v>95</v>
      </c>
      <c r="C151" s="125">
        <v>95</v>
      </c>
      <c r="D151" s="124">
        <v>90</v>
      </c>
      <c r="E151" s="125">
        <v>90</v>
      </c>
      <c r="F151" s="15" t="s">
        <v>1960</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1970</v>
      </c>
      <c r="B153" s="124">
        <v>90</v>
      </c>
      <c r="C153" s="125">
        <v>90</v>
      </c>
      <c r="D153" s="124">
        <v>70</v>
      </c>
      <c r="E153" s="125">
        <v>70</v>
      </c>
      <c r="F153" s="12" t="s">
        <v>496</v>
      </c>
      <c r="G153" s="43">
        <f t="shared" si="0"/>
        <v>0.22222222222222221</v>
      </c>
    </row>
    <row r="154" spans="1:9" x14ac:dyDescent="0.35">
      <c r="A154" s="14" t="s">
        <v>1971</v>
      </c>
      <c r="B154" s="124">
        <v>95</v>
      </c>
      <c r="C154" s="125">
        <v>90</v>
      </c>
      <c r="D154" s="124">
        <v>80</v>
      </c>
      <c r="E154" s="125">
        <v>80</v>
      </c>
      <c r="F154" s="15" t="s">
        <v>1960</v>
      </c>
      <c r="G154" s="43">
        <f t="shared" si="0"/>
        <v>0.1111111111111111</v>
      </c>
      <c r="I154" s="16"/>
    </row>
    <row r="155" spans="1:9" x14ac:dyDescent="0.35">
      <c r="A155" s="14" t="s">
        <v>1972</v>
      </c>
      <c r="B155" s="124">
        <v>80</v>
      </c>
      <c r="C155" s="125">
        <v>65</v>
      </c>
      <c r="D155" s="124">
        <v>60</v>
      </c>
      <c r="E155" s="125">
        <v>30</v>
      </c>
      <c r="F155" s="12" t="s">
        <v>502</v>
      </c>
      <c r="G155" s="43">
        <f t="shared" si="0"/>
        <v>0.53846153846153844</v>
      </c>
    </row>
    <row r="156" spans="1:9" x14ac:dyDescent="0.35">
      <c r="A156" s="17" t="s">
        <v>1973</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1963</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417" t="s">
        <v>1974</v>
      </c>
      <c r="B165" s="413"/>
      <c r="C165" s="413"/>
      <c r="D165" s="413"/>
      <c r="E165" s="413"/>
    </row>
    <row r="166" spans="1:7" ht="16" customHeight="1" thickBot="1" x14ac:dyDescent="0.4">
      <c r="A166" t="s">
        <v>1975</v>
      </c>
      <c r="B166" s="104">
        <v>0.4</v>
      </c>
    </row>
    <row r="167" spans="1:7" ht="16" customHeight="1" thickBot="1" x14ac:dyDescent="0.4">
      <c r="A167" t="s">
        <v>1976</v>
      </c>
      <c r="B167" s="18">
        <f>(1+B166)^(1/(2020-2010))-1</f>
        <v>3.4219694129380196E-2</v>
      </c>
    </row>
    <row r="168" spans="1:7" x14ac:dyDescent="0.35">
      <c r="B168" s="19"/>
    </row>
    <row r="169" spans="1:7" x14ac:dyDescent="0.35">
      <c r="A169" s="417" t="s">
        <v>1977</v>
      </c>
      <c r="B169" s="413"/>
    </row>
    <row r="170" spans="1:7" x14ac:dyDescent="0.35">
      <c r="A170" t="s">
        <v>1978</v>
      </c>
      <c r="B170" s="100">
        <v>972.7</v>
      </c>
    </row>
    <row r="171" spans="1:7" ht="16" customHeight="1" thickBot="1" x14ac:dyDescent="0.4">
      <c r="A171" t="s">
        <v>1979</v>
      </c>
      <c r="B171" s="20">
        <f>400.9+53.5+276.5+255.7+63.5+462.5+B170+975.4+227.6+436.5</f>
        <v>4124.8</v>
      </c>
    </row>
    <row r="172" spans="1:7" ht="16" customHeight="1" thickBot="1" x14ac:dyDescent="0.4">
      <c r="A172" t="s">
        <v>1980</v>
      </c>
      <c r="B172" s="18">
        <f>B170/B171</f>
        <v>0.23581749418153608</v>
      </c>
    </row>
    <row r="173" spans="1:7" x14ac:dyDescent="0.35">
      <c r="B173" s="19"/>
    </row>
    <row r="174" spans="1:7" x14ac:dyDescent="0.35">
      <c r="A174" s="417" t="s">
        <v>1981</v>
      </c>
      <c r="B174" s="413"/>
      <c r="C174" s="413"/>
      <c r="D174" s="413"/>
      <c r="E174" s="413"/>
    </row>
    <row r="175" spans="1:7" ht="16" customHeight="1" thickBot="1" x14ac:dyDescent="0.4">
      <c r="A175" t="s">
        <v>1982</v>
      </c>
      <c r="B175" s="19">
        <v>0.1246</v>
      </c>
    </row>
    <row r="176" spans="1:7" ht="16" customHeight="1" thickBot="1" x14ac:dyDescent="0.4">
      <c r="A176" t="s">
        <v>1983</v>
      </c>
      <c r="B176" s="18">
        <f>1-B175</f>
        <v>0.87539999999999996</v>
      </c>
    </row>
    <row r="178" spans="1:5" x14ac:dyDescent="0.35">
      <c r="A178" s="417" t="s">
        <v>1984</v>
      </c>
      <c r="B178" s="413"/>
      <c r="C178" s="413"/>
      <c r="D178" s="413"/>
      <c r="E178" s="413"/>
    </row>
    <row r="179" spans="1:5" x14ac:dyDescent="0.35">
      <c r="A179" t="s">
        <v>1985</v>
      </c>
      <c r="B179">
        <v>197000</v>
      </c>
    </row>
    <row r="180" spans="1:5" ht="16" customHeight="1" thickBot="1" x14ac:dyDescent="0.4">
      <c r="A180" t="s">
        <v>1986</v>
      </c>
      <c r="B180">
        <v>175000</v>
      </c>
    </row>
    <row r="181" spans="1:5" ht="16" customHeight="1" thickBot="1" x14ac:dyDescent="0.4">
      <c r="A181" t="s">
        <v>1987</v>
      </c>
      <c r="B181" s="4">
        <f>B179/B180</f>
        <v>1.1257142857142857</v>
      </c>
    </row>
    <row r="183" spans="1:5" x14ac:dyDescent="0.35">
      <c r="A183" s="417" t="s">
        <v>1988</v>
      </c>
      <c r="B183" s="413"/>
      <c r="C183" s="413"/>
      <c r="D183" s="413"/>
      <c r="E183" s="413"/>
    </row>
    <row r="184" spans="1:5" x14ac:dyDescent="0.35">
      <c r="A184" t="s">
        <v>1989</v>
      </c>
      <c r="B184" s="101">
        <v>1.2E-2</v>
      </c>
    </row>
    <row r="185" spans="1:5" x14ac:dyDescent="0.35">
      <c r="A185" t="s">
        <v>1990</v>
      </c>
      <c r="B185" s="101">
        <v>2.4E-2</v>
      </c>
    </row>
    <row r="186" spans="1:5" x14ac:dyDescent="0.35">
      <c r="A186" t="s">
        <v>1991</v>
      </c>
      <c r="B186">
        <f>2050-2018+1</f>
        <v>33</v>
      </c>
    </row>
    <row r="187" spans="1:5" x14ac:dyDescent="0.35">
      <c r="A187" t="s">
        <v>1992</v>
      </c>
      <c r="B187" s="5">
        <f>(1-B184)^B186</f>
        <v>0.67139665221009714</v>
      </c>
    </row>
    <row r="188" spans="1:5" ht="16" customHeight="1" thickBot="1" x14ac:dyDescent="0.4">
      <c r="A188" t="s">
        <v>1993</v>
      </c>
      <c r="B188" s="5">
        <f>(1-B185)^B186</f>
        <v>0.44858421050781644</v>
      </c>
    </row>
    <row r="189" spans="1:5" ht="16" customHeight="1" thickBot="1" x14ac:dyDescent="0.4">
      <c r="A189" t="s">
        <v>1994</v>
      </c>
      <c r="B189" s="4">
        <f>(B187-B188)/B187</f>
        <v>0.33186409400289502</v>
      </c>
    </row>
    <row r="191" spans="1:5" x14ac:dyDescent="0.35">
      <c r="A191" s="417" t="s">
        <v>1995</v>
      </c>
      <c r="B191" s="413"/>
      <c r="C191" s="413"/>
      <c r="D191" s="413"/>
      <c r="E191" s="413"/>
    </row>
    <row r="192" spans="1:5" x14ac:dyDescent="0.35">
      <c r="A192" s="6" t="s">
        <v>1996</v>
      </c>
      <c r="B192" s="6" t="s">
        <v>1997</v>
      </c>
      <c r="C192" s="6"/>
    </row>
    <row r="193" spans="1:9" x14ac:dyDescent="0.35">
      <c r="A193" t="s">
        <v>1998</v>
      </c>
      <c r="B193" s="7">
        <v>15277777.77777778</v>
      </c>
      <c r="C193" t="s">
        <v>1999</v>
      </c>
    </row>
    <row r="194" spans="1:9" x14ac:dyDescent="0.35">
      <c r="A194" t="s">
        <v>2000</v>
      </c>
      <c r="B194" s="7">
        <f>3.4*10^6</f>
        <v>3400000</v>
      </c>
      <c r="C194" s="21"/>
    </row>
    <row r="195" spans="1:9" x14ac:dyDescent="0.35">
      <c r="A195" t="s">
        <v>2001</v>
      </c>
      <c r="B195">
        <v>2</v>
      </c>
    </row>
    <row r="196" spans="1:9" ht="16" customHeight="1" thickBot="1" x14ac:dyDescent="0.4">
      <c r="A196" t="s">
        <v>2002</v>
      </c>
      <c r="B196" s="7">
        <f>B195*B194</f>
        <v>6800000</v>
      </c>
    </row>
    <row r="197" spans="1:9" ht="16" customHeight="1" thickBot="1" x14ac:dyDescent="0.4">
      <c r="A197" t="s">
        <v>2003</v>
      </c>
      <c r="B197" s="4">
        <f>B196/B193</f>
        <v>0.44509090909090904</v>
      </c>
    </row>
    <row r="199" spans="1:9" x14ac:dyDescent="0.35">
      <c r="A199" s="67" t="s">
        <v>479</v>
      </c>
    </row>
    <row r="201" spans="1:9" x14ac:dyDescent="0.35">
      <c r="A201" s="68" t="s">
        <v>2004</v>
      </c>
      <c r="B201" s="419" t="s">
        <v>2005</v>
      </c>
      <c r="C201" s="413"/>
      <c r="D201" s="413"/>
      <c r="E201" s="413"/>
      <c r="F201" s="413"/>
      <c r="G201" s="413"/>
      <c r="H201" s="413"/>
      <c r="I201" s="413"/>
    </row>
    <row r="202" spans="1:9" x14ac:dyDescent="0.35">
      <c r="A202" s="22" t="s">
        <v>2006</v>
      </c>
      <c r="B202" s="22" t="s">
        <v>2007</v>
      </c>
      <c r="C202" s="22" t="s">
        <v>2008</v>
      </c>
      <c r="D202" s="22" t="s">
        <v>2009</v>
      </c>
      <c r="E202" s="22" t="s">
        <v>1821</v>
      </c>
      <c r="F202" s="22" t="s">
        <v>405</v>
      </c>
      <c r="G202" s="22" t="s">
        <v>2010</v>
      </c>
      <c r="H202" s="22" t="s">
        <v>2011</v>
      </c>
      <c r="I202" s="22" t="s">
        <v>2012</v>
      </c>
    </row>
    <row r="203" spans="1:9" x14ac:dyDescent="0.35">
      <c r="A203" s="22" t="s">
        <v>2013</v>
      </c>
      <c r="B203">
        <v>0</v>
      </c>
      <c r="C203">
        <v>6</v>
      </c>
      <c r="D203">
        <v>9</v>
      </c>
      <c r="E203">
        <v>25</v>
      </c>
      <c r="F203">
        <v>21</v>
      </c>
      <c r="G203">
        <v>215</v>
      </c>
      <c r="H203">
        <v>81</v>
      </c>
      <c r="I203">
        <v>134</v>
      </c>
    </row>
    <row r="204" spans="1:9" x14ac:dyDescent="0.35">
      <c r="A204" s="22" t="s">
        <v>2014</v>
      </c>
      <c r="B204">
        <v>4</v>
      </c>
      <c r="C204">
        <v>3</v>
      </c>
      <c r="D204">
        <v>15</v>
      </c>
      <c r="E204">
        <v>40</v>
      </c>
      <c r="F204">
        <v>43</v>
      </c>
      <c r="G204">
        <v>163</v>
      </c>
      <c r="H204">
        <v>56</v>
      </c>
      <c r="I204">
        <v>94</v>
      </c>
    </row>
    <row r="205" spans="1:9" ht="16" customHeight="1" thickBot="1" x14ac:dyDescent="0.4">
      <c r="A205" s="22" t="s">
        <v>2015</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2016</v>
      </c>
      <c r="B206" s="4">
        <f>SUM(G205:H205)/SUM(G203:H203)</f>
        <v>-0.26013513513513514</v>
      </c>
    </row>
    <row r="207" spans="1:9" ht="16" customHeight="1" thickBot="1" x14ac:dyDescent="0.4">
      <c r="A207" t="s">
        <v>2017</v>
      </c>
      <c r="B207" s="4">
        <f>I205/I203</f>
        <v>-0.29850746268656714</v>
      </c>
    </row>
    <row r="209" spans="1:9" x14ac:dyDescent="0.35">
      <c r="A209" s="68" t="s">
        <v>2018</v>
      </c>
      <c r="B209" s="419" t="s">
        <v>2005</v>
      </c>
      <c r="C209" s="413"/>
      <c r="D209" s="413"/>
      <c r="E209" s="413"/>
      <c r="F209" s="413"/>
      <c r="G209" s="413"/>
      <c r="H209" s="413"/>
      <c r="I209" s="413"/>
    </row>
    <row r="210" spans="1:9" x14ac:dyDescent="0.35">
      <c r="A210" s="22" t="s">
        <v>2006</v>
      </c>
      <c r="B210" s="22" t="s">
        <v>2007</v>
      </c>
      <c r="C210" s="22" t="s">
        <v>2008</v>
      </c>
      <c r="D210" s="22" t="s">
        <v>2009</v>
      </c>
      <c r="E210" s="22" t="s">
        <v>1821</v>
      </c>
      <c r="F210" s="22" t="s">
        <v>405</v>
      </c>
      <c r="G210" s="22" t="s">
        <v>2010</v>
      </c>
      <c r="H210" s="22" t="s">
        <v>2011</v>
      </c>
      <c r="I210" s="22" t="s">
        <v>2012</v>
      </c>
    </row>
    <row r="211" spans="1:9" x14ac:dyDescent="0.35">
      <c r="A211" s="22" t="s">
        <v>2013</v>
      </c>
      <c r="B211">
        <v>0</v>
      </c>
      <c r="C211">
        <v>17</v>
      </c>
      <c r="D211">
        <v>18</v>
      </c>
      <c r="E211">
        <v>22</v>
      </c>
      <c r="F211">
        <v>12</v>
      </c>
      <c r="G211">
        <v>73</v>
      </c>
      <c r="H211">
        <v>21</v>
      </c>
      <c r="I211">
        <v>21</v>
      </c>
    </row>
    <row r="212" spans="1:9" x14ac:dyDescent="0.35">
      <c r="A212" s="22" t="s">
        <v>2014</v>
      </c>
      <c r="B212">
        <v>0</v>
      </c>
      <c r="C212">
        <v>15</v>
      </c>
      <c r="D212">
        <v>22</v>
      </c>
      <c r="E212">
        <v>39</v>
      </c>
      <c r="F212">
        <v>23</v>
      </c>
      <c r="G212">
        <v>51</v>
      </c>
      <c r="H212">
        <v>17</v>
      </c>
      <c r="I212">
        <v>19</v>
      </c>
    </row>
    <row r="213" spans="1:9" ht="16" customHeight="1" thickBot="1" x14ac:dyDescent="0.4">
      <c r="A213" s="22" t="s">
        <v>2015</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2016</v>
      </c>
      <c r="B214" s="4">
        <f>SUM(G213:H213)/SUM(G211:H211)</f>
        <v>-0.27659574468085107</v>
      </c>
    </row>
    <row r="215" spans="1:9" ht="16" customHeight="1" thickBot="1" x14ac:dyDescent="0.4">
      <c r="A215" t="s">
        <v>2017</v>
      </c>
      <c r="B215" s="4">
        <f>I213/I211</f>
        <v>-9.5238095238095233E-2</v>
      </c>
    </row>
    <row r="217" spans="1:9" x14ac:dyDescent="0.35">
      <c r="A217" s="68" t="s">
        <v>2019</v>
      </c>
      <c r="B217" s="419" t="s">
        <v>2005</v>
      </c>
      <c r="C217" s="413"/>
      <c r="D217" s="413"/>
      <c r="E217" s="413"/>
    </row>
    <row r="218" spans="1:9" x14ac:dyDescent="0.35">
      <c r="A218" s="22" t="s">
        <v>2006</v>
      </c>
      <c r="B218" s="22" t="s">
        <v>2020</v>
      </c>
      <c r="C218" s="22" t="s">
        <v>2021</v>
      </c>
      <c r="D218" s="22" t="s">
        <v>2022</v>
      </c>
      <c r="E218" s="22" t="s">
        <v>405</v>
      </c>
    </row>
    <row r="219" spans="1:9" x14ac:dyDescent="0.35">
      <c r="A219" s="22" t="s">
        <v>2013</v>
      </c>
      <c r="B219">
        <v>112</v>
      </c>
      <c r="C219">
        <v>16</v>
      </c>
      <c r="D219">
        <v>9</v>
      </c>
      <c r="E219">
        <v>134</v>
      </c>
    </row>
    <row r="220" spans="1:9" x14ac:dyDescent="0.35">
      <c r="A220" s="22" t="s">
        <v>2014</v>
      </c>
      <c r="B220">
        <v>87</v>
      </c>
      <c r="C220">
        <v>17</v>
      </c>
      <c r="D220">
        <v>9</v>
      </c>
      <c r="E220">
        <v>151</v>
      </c>
    </row>
    <row r="221" spans="1:9" ht="16" customHeight="1" thickBot="1" x14ac:dyDescent="0.4">
      <c r="A221" s="22" t="s">
        <v>2015</v>
      </c>
      <c r="B221">
        <f>B220-B219</f>
        <v>-25</v>
      </c>
      <c r="C221">
        <f>C220-C219</f>
        <v>1</v>
      </c>
      <c r="D221">
        <f>D220-D219</f>
        <v>0</v>
      </c>
      <c r="E221">
        <f>E220-E219</f>
        <v>17</v>
      </c>
    </row>
    <row r="222" spans="1:9" ht="16" customHeight="1" thickBot="1" x14ac:dyDescent="0.4">
      <c r="A222" t="s">
        <v>2023</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2022-04-25T22:31:49Z</dcterms:modified>
</cp:coreProperties>
</file>